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comments4.xml" ContentType="application/vnd.openxmlformats-officedocument.spreadsheetml.comments+xml"/>
  <Override PartName="/xl/drawings/drawing4.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drawings/drawing5.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drawings/drawing6.xml" ContentType="application/vnd.openxmlformats-officedocument.drawing+xml"/>
  <Override PartName="/xl/comments11.xml" ContentType="application/vnd.openxmlformats-officedocument.spreadsheetml.comments+xml"/>
  <Override PartName="/xl/comments12.xml" ContentType="application/vnd.openxmlformats-officedocument.spreadsheetml.comments+xml"/>
  <Override PartName="/xl/drawings/drawing7.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ttps://d.docs.live.net/80d4146473f9008d/Email attachments/Documentos/Trabajo CGP/Cursos/2026/"/>
    </mc:Choice>
  </mc:AlternateContent>
  <xr:revisionPtr revIDLastSave="1" documentId="8_{6A481638-C0E4-4881-BD59-71EC94A00D6C}" xr6:coauthVersionLast="47" xr6:coauthVersionMax="47" xr10:uidLastSave="{9D898761-2E4F-4B0F-A508-9A25CC72DFF1}"/>
  <bookViews>
    <workbookView xWindow="-110" yWindow="-110" windowWidth="21820" windowHeight="13900" tabRatio="789" activeTab="12" xr2:uid="{00000000-000D-0000-FFFF-FFFF00000000}"/>
  </bookViews>
  <sheets>
    <sheet name="Inicio" sheetId="45" r:id="rId1"/>
    <sheet name="Contador" sheetId="47" state="hidden" r:id="rId2"/>
    <sheet name="Generales" sheetId="2" r:id="rId3"/>
    <sheet name="Balanza" sheetId="48" r:id="rId4"/>
    <sheet name="Sumas" sheetId="49" r:id="rId5"/>
    <sheet name="Monitor" sheetId="50" r:id="rId6"/>
    <sheet name="ANEXO 1" sheetId="3" r:id="rId7"/>
    <sheet name="ANEXO 2" sheetId="4" r:id="rId8"/>
    <sheet name="ANEXO 3" sheetId="5" r:id="rId9"/>
    <sheet name="ANEXO 4" sheetId="6" r:id="rId10"/>
    <sheet name="ANEXO 5" sheetId="7" r:id="rId11"/>
    <sheet name="ANEXO 6" sheetId="8" r:id="rId12"/>
    <sheet name="ANEXO 7" sheetId="9" r:id="rId13"/>
    <sheet name="prueba imss" sheetId="69" state="hidden" r:id="rId14"/>
    <sheet name="OTROS GASTOS" sheetId="10" r:id="rId15"/>
    <sheet name="ANEXO - 8" sheetId="11" r:id="rId16"/>
    <sheet name="ANEXO 11" sheetId="13" state="hidden" r:id="rId17"/>
    <sheet name="ANEXO 12" sheetId="14" state="hidden" r:id="rId18"/>
    <sheet name="ANEXO 14" sheetId="16" state="hidden" r:id="rId19"/>
    <sheet name="ANEXO 15" sheetId="17" state="hidden" r:id="rId20"/>
    <sheet name="ANEXO 16" sheetId="18" state="hidden" r:id="rId21"/>
    <sheet name="ANEXO 17" sheetId="19" state="hidden" r:id="rId22"/>
    <sheet name="ANEXO - 10" sheetId="20" state="hidden" r:id="rId23"/>
    <sheet name="ANEXO 20" sheetId="22" state="hidden" r:id="rId24"/>
    <sheet name="ANEXO 22" sheetId="24" state="hidden" r:id="rId25"/>
    <sheet name="ANEXO 23" sheetId="25" state="hidden" r:id="rId26"/>
    <sheet name="ANEXO 24" sheetId="26" state="hidden" r:id="rId27"/>
    <sheet name="ANEXO 25" sheetId="27" state="hidden" r:id="rId28"/>
    <sheet name="ANEXO 26" sheetId="28" state="hidden" r:id="rId29"/>
    <sheet name="ANEXO 27" sheetId="29" state="hidden" r:id="rId30"/>
    <sheet name="ANEXO 29" sheetId="31" state="hidden" r:id="rId31"/>
    <sheet name="ANEXO 30" sheetId="32" state="hidden" r:id="rId32"/>
    <sheet name="ANEXO 35" sheetId="37" state="hidden" r:id="rId33"/>
    <sheet name="ANEXO 37" sheetId="39" state="hidden" r:id="rId34"/>
    <sheet name="ANEXO 38" sheetId="40" state="hidden" r:id="rId35"/>
    <sheet name="CDF" sheetId="41" state="hidden" r:id="rId36"/>
    <sheet name="Inversiones" sheetId="60" state="hidden" r:id="rId37"/>
    <sheet name="Tablas" sheetId="59" state="hidden" r:id="rId38"/>
    <sheet name="Recargos" sheetId="51" r:id="rId39"/>
    <sheet name="INPC" sheetId="52" r:id="rId40"/>
    <sheet name="Cat" sheetId="43" state="hidden" r:id="rId41"/>
    <sheet name="i|dSoft" sheetId="44" state="hidden" r:id="rId42"/>
  </sheets>
  <definedNames>
    <definedName name="_xlnm._FilterDatabase" localSheetId="3" hidden="1">Balanza!$A$2:$H$2468</definedName>
    <definedName name="_xlnm._FilterDatabase" localSheetId="36" hidden="1">Inversiones!$A$4:$AS$31</definedName>
    <definedName name="_xlnm._FilterDatabase" localSheetId="4" hidden="1">Sumas!$A$3:$I$363</definedName>
    <definedName name="Admon" localSheetId="13">#REF!</definedName>
    <definedName name="Admon">Balanza!$L:$L</definedName>
    <definedName name="APENDICE_IVGASTOS" localSheetId="13">#REF!</definedName>
    <definedName name="APENDICE_IVGASTOS">Cat!$AP$42:$AP$84</definedName>
    <definedName name="APENDICE_IVINGRESOS" localSheetId="13">#REF!</definedName>
    <definedName name="APENDICE_IVINGRESOS">Cat!$AP$1:$AP$41</definedName>
    <definedName name="APENDICE_IX" localSheetId="13">#REF!</definedName>
    <definedName name="APENDICE_IX">Cat!$AT$1:$AT$37</definedName>
    <definedName name="APENDICE_TI" localSheetId="13">#REF!</definedName>
    <definedName name="APENDICE_TI">Cat!$AV$1:$AV$9</definedName>
    <definedName name="APENDICE_V" localSheetId="13">#REF!</definedName>
    <definedName name="APENDICE_V">Cat!$AQ$1:$AQ$7</definedName>
    <definedName name="APENDICE_VI" localSheetId="13">#REF!</definedName>
    <definedName name="APENDICE_VI">Cat!$AR$1:$AR$248</definedName>
    <definedName name="APENDICE_VII" localSheetId="13">#REF!</definedName>
    <definedName name="APENDICE_VII">Cat!$AS$1:$AS$48</definedName>
    <definedName name="APENDICE_X" localSheetId="13">#REF!</definedName>
    <definedName name="APENDICE_X">Cat!$AU$1:$AU$18</definedName>
    <definedName name="_xlnm.Print_Area" localSheetId="22">'ANEXO - 10'!$A$1:$N$228</definedName>
    <definedName name="_xlnm.Print_Area" localSheetId="15">'ANEXO - 8'!$A$1:$H$64</definedName>
    <definedName name="_xlnm.Print_Area" localSheetId="6">'ANEXO 1'!$A$1:$E$244</definedName>
    <definedName name="_xlnm.Print_Area" localSheetId="18">'ANEXO 14'!$A$1:$M$23</definedName>
    <definedName name="_xlnm.Print_Area" localSheetId="19">'ANEXO 15'!$A$1:$J$12</definedName>
    <definedName name="_xlnm.Print_Area" localSheetId="20">'ANEXO 16'!$A$1:$S$78</definedName>
    <definedName name="_xlnm.Print_Area" localSheetId="21">'ANEXO 17'!$A$1:$D$21</definedName>
    <definedName name="_xlnm.Print_Area" localSheetId="7">'ANEXO 2'!$A$1:$G$84</definedName>
    <definedName name="_xlnm.Print_Area" localSheetId="23">'ANEXO 20'!$A$1:$E$24</definedName>
    <definedName name="_xlnm.Print_Area" localSheetId="24">'ANEXO 22'!$A$1:$AN$113</definedName>
    <definedName name="_xlnm.Print_Area" localSheetId="25">'ANEXO 23'!$A$1:$P$50</definedName>
    <definedName name="_xlnm.Print_Area" localSheetId="26">'ANEXO 24'!$A$1:$L$13</definedName>
    <definedName name="_xlnm.Print_Area" localSheetId="27">'ANEXO 25'!$A$1:$J$23</definedName>
    <definedName name="_xlnm.Print_Area" localSheetId="28">'ANEXO 26'!$A$1:$W$12</definedName>
    <definedName name="_xlnm.Print_Area" localSheetId="29">'ANEXO 27'!$A$1:$I$13</definedName>
    <definedName name="_xlnm.Print_Area" localSheetId="30">'ANEXO 29'!$A$1:$Y$13</definedName>
    <definedName name="_xlnm.Print_Area" localSheetId="8">'ANEXO 3'!$A$1:$O$35</definedName>
    <definedName name="_xlnm.Print_Area" localSheetId="31">'ANEXO 30'!$A$1:$G$29</definedName>
    <definedName name="_xlnm.Print_Area" localSheetId="32">'ANEXO 35'!$A$1:$C$45</definedName>
    <definedName name="_xlnm.Print_Area" localSheetId="33">'ANEXO 37'!$A$1:$L$20</definedName>
    <definedName name="_xlnm.Print_Area" localSheetId="34">'ANEXO 38'!$A$1:$I$14</definedName>
    <definedName name="_xlnm.Print_Area" localSheetId="9">'ANEXO 4'!$A$1:$E$85</definedName>
    <definedName name="_xlnm.Print_Area" localSheetId="10">'ANEXO 5'!$A$1:$I$44</definedName>
    <definedName name="_xlnm.Print_Area" localSheetId="11">'ANEXO 6'!$A$1:$E$136</definedName>
    <definedName name="_xlnm.Print_Area" localSheetId="12">'ANEXO 7'!$A$1:$P$116</definedName>
    <definedName name="_xlnm.Print_Area" localSheetId="3">Balanza!$D$1:$G$176</definedName>
    <definedName name="_xlnm.Print_Area" localSheetId="35">CDF!$A$1:$C$90</definedName>
    <definedName name="_xlnm.Print_Area" localSheetId="2">Generales!$A$1:$C$377</definedName>
    <definedName name="_xlnm.Print_Area" localSheetId="5">Monitor!$B$38:$C$45</definedName>
    <definedName name="_xlnm.Print_Area" localSheetId="14">'OTROS GASTOS'!$A$1:$H$21</definedName>
    <definedName name="_xlnm.Print_Area" localSheetId="13">'prueba imss'!$C$1:$I$53</definedName>
    <definedName name="B_A_PERSONA_PER_NOM">#REF!</definedName>
    <definedName name="B_B_DESPACHO_DES_COL" localSheetId="1">Contador!$C$16</definedName>
    <definedName name="B_B_DESPACHO_DES_NOM" localSheetId="1">Contador!$C$17</definedName>
    <definedName name="B_B_DESPACHO_DES_NUM" localSheetId="1">Contador!$C$19</definedName>
    <definedName name="B_B_DESPACHO_DES_RFC" localSheetId="1">Contador!$C$18</definedName>
    <definedName name="B_B_PERSONA_PER_COD" localSheetId="1">Contador!$C$11</definedName>
    <definedName name="B_B_PERSONA_PER_COL" localSheetId="1">Contador!$C$10</definedName>
    <definedName name="B_B_PERSONA_PER_CURP" localSheetId="1">Contador!$C$5</definedName>
    <definedName name="B_B_PERSONA_PER_DEL" localSheetId="1">Contador!$C$9</definedName>
    <definedName name="B_B_PERSONA_PER_DOM" localSheetId="1">Contador!$C$12</definedName>
    <definedName name="B_B_PERSONA_PER_EDO" localSheetId="1">Contador!$C$8</definedName>
    <definedName name="B_B_PERSONA_PER_EXT" localSheetId="1">Contador!$C$6</definedName>
    <definedName name="B_B_PERSONA_PER_MAIL" localSheetId="1">Contador!$C$15</definedName>
    <definedName name="B_B_PERSONA_PER_NOM" localSheetId="1">Contador!$C$4</definedName>
    <definedName name="B_B_PERSONA_PER_POB" localSheetId="1">Contador!$C$13</definedName>
    <definedName name="B_B_PERSONA_PER_RFC" localSheetId="1">Contador!$C$3</definedName>
    <definedName name="B_B_PERSONA_PER_TEL" localSheetId="1">Contador!$C$14</definedName>
    <definedName name="B_C_PERSONA_PER_NOM">#REF!</definedName>
    <definedName name="B_D_CUANTITATIVOS_CUA_ALAF" localSheetId="2">Generales!$C$5</definedName>
    <definedName name="B_D_CUANTITATIVOS_CUA_AUTOCOM" localSheetId="2">Generales!$C$3</definedName>
    <definedName name="B_D_CUANTITATIVOS_CUA_FECFIN" localSheetId="2">Generales!$C$22</definedName>
    <definedName name="B_D_CUANTITATIVOS_CUA_FECINI" localSheetId="2">Generales!$C$21</definedName>
    <definedName name="B_D_CUANTITATIVOS_CUA_FINANT" localSheetId="2">Generales!$C$24</definedName>
    <definedName name="B_D_CUANTITATIVOS_CUA_FRACCION" localSheetId="2">Generales!$C$8</definedName>
    <definedName name="B_D_CUANTITATIVOS_CUA_INIANT" localSheetId="2">Generales!$C$23</definedName>
    <definedName name="B_D_CUANTITATIVOS_CUA_TCUNIFICADO" localSheetId="2">Generales!$C$13</definedName>
    <definedName name="B_D_CUANTITATIVOS_CUA_TIPOOPINION" localSheetId="2">Generales!$C$34</definedName>
    <definedName name="Bal">Balanza!$A:$G</definedName>
    <definedName name="Balance" localSheetId="13">#REF!</definedName>
    <definedName name="Balance">Balanza!$G:$G</definedName>
    <definedName name="C_1" localSheetId="22">'ANEXO - 10'!$C$2</definedName>
    <definedName name="C_1" localSheetId="15">'ANEXO - 8'!$D$2</definedName>
    <definedName name="C_1" localSheetId="6">'ANEXO 1'!$D$2</definedName>
    <definedName name="C_1" localSheetId="16">'ANEXO 11'!$F$2</definedName>
    <definedName name="C_1" localSheetId="17">'ANEXO 12'!$O$2</definedName>
    <definedName name="C_1" localSheetId="18">'ANEXO 14'!$M$2</definedName>
    <definedName name="C_1" localSheetId="19">'ANEXO 15'!$J$2</definedName>
    <definedName name="C_1" localSheetId="20">'ANEXO 16'!$S$2</definedName>
    <definedName name="C_1" localSheetId="21">'ANEXO 17'!$C$2</definedName>
    <definedName name="C_1" localSheetId="7">'ANEXO 2'!$D$2</definedName>
    <definedName name="C_1" localSheetId="23">'ANEXO 20'!$C$2</definedName>
    <definedName name="C_1" localSheetId="24">'ANEXO 22'!$E$2</definedName>
    <definedName name="C_1" localSheetId="25">'ANEXO 23'!$E$2</definedName>
    <definedName name="C_1" localSheetId="26">'ANEXO 24'!$C$2</definedName>
    <definedName name="C_1" localSheetId="27">'ANEXO 25'!$C$2</definedName>
    <definedName name="C_1" localSheetId="28">'ANEXO 26'!$C$2</definedName>
    <definedName name="C_1" localSheetId="29">'ANEXO 27'!$C$2</definedName>
    <definedName name="C_1" localSheetId="30">'ANEXO 29'!$C$2</definedName>
    <definedName name="C_1" localSheetId="8">'ANEXO 3'!$C$2</definedName>
    <definedName name="C_1" localSheetId="31">'ANEXO 30'!$E$2</definedName>
    <definedName name="C_1" localSheetId="32">'ANEXO 35'!$C$2</definedName>
    <definedName name="C_1" localSheetId="33">'ANEXO 37'!$C$2</definedName>
    <definedName name="C_1" localSheetId="34">'ANEXO 38'!$C$2</definedName>
    <definedName name="C_1" localSheetId="9">'ANEXO 4'!$D$2</definedName>
    <definedName name="C_1" localSheetId="10">'ANEXO 5'!$E$2</definedName>
    <definedName name="C_1" localSheetId="11">'ANEXO 6'!$D$2</definedName>
    <definedName name="C_1" localSheetId="12">'ANEXO 7'!$D$2</definedName>
    <definedName name="C_1" localSheetId="35">CDF!$C$2</definedName>
    <definedName name="C_1" localSheetId="1">Contador!$C$2</definedName>
    <definedName name="C_1" localSheetId="2">Generales!$C$2</definedName>
    <definedName name="C_1" localSheetId="14">'OTROS GASTOS'!$D$2</definedName>
    <definedName name="C_10" localSheetId="22">'ANEXO - 10'!$L$2</definedName>
    <definedName name="C_10" localSheetId="17">'ANEXO 12'!$F$2</definedName>
    <definedName name="C_10" localSheetId="20">'ANEXO 16'!$J$2</definedName>
    <definedName name="C_10" localSheetId="24">'ANEXO 22'!$N$2</definedName>
    <definedName name="C_10" localSheetId="25">'ANEXO 23'!$N$2</definedName>
    <definedName name="C_10" localSheetId="26">'ANEXO 24'!$L$2</definedName>
    <definedName name="C_10" localSheetId="28">'ANEXO 26'!$M$2</definedName>
    <definedName name="C_10" localSheetId="30">'ANEXO 29'!$L$2</definedName>
    <definedName name="C_10" localSheetId="8">'ANEXO 3'!$L$2</definedName>
    <definedName name="C_10" localSheetId="33">'ANEXO 37'!$L$2</definedName>
    <definedName name="C_11" localSheetId="22">'ANEXO - 10'!$M$2</definedName>
    <definedName name="C_11" localSheetId="17">'ANEXO 12'!$E$2</definedName>
    <definedName name="C_11" localSheetId="20">'ANEXO 16'!$I$2</definedName>
    <definedName name="C_11" localSheetId="24">'ANEXO 22'!$O$2</definedName>
    <definedName name="C_11" localSheetId="25">'ANEXO 23'!$O$2</definedName>
    <definedName name="C_11" localSheetId="28">'ANEXO 26'!$N$2</definedName>
    <definedName name="C_11" localSheetId="30">'ANEXO 29'!$M$2</definedName>
    <definedName name="C_11" localSheetId="8">'ANEXO 3'!$M$2</definedName>
    <definedName name="C_11" localSheetId="12">'ANEXO 7'!$N$2</definedName>
    <definedName name="C_110" localSheetId="16">'ANEXO 11'!$G$2</definedName>
    <definedName name="C_111" localSheetId="16">'ANEXO 11'!$H$2</definedName>
    <definedName name="C_12" localSheetId="22">'ANEXO - 10'!$N$2</definedName>
    <definedName name="C_12" localSheetId="17">'ANEXO 12'!$D$2</definedName>
    <definedName name="C_12" localSheetId="20">'ANEXO 16'!$H$2</definedName>
    <definedName name="C_12" localSheetId="24">'ANEXO 22'!$P$2</definedName>
    <definedName name="C_12" localSheetId="25">'ANEXO 23'!$P$2</definedName>
    <definedName name="C_12" localSheetId="28">'ANEXO 26'!$O$2</definedName>
    <definedName name="C_12" localSheetId="30">'ANEXO 29'!$N$2</definedName>
    <definedName name="C_12" localSheetId="8">'ANEXO 3'!$N$2</definedName>
    <definedName name="C_121" localSheetId="12">'ANEXO 7'!$C$2</definedName>
    <definedName name="C_122" localSheetId="12">'ANEXO 7'!$E$2</definedName>
    <definedName name="C_123" localSheetId="12">'ANEXO 7'!$G$2</definedName>
    <definedName name="C_124" localSheetId="12">'ANEXO 7'!$I$2</definedName>
    <definedName name="C_125" localSheetId="12">'ANEXO 7'!$K$2</definedName>
    <definedName name="C_126" localSheetId="12">'ANEXO 7'!$M$2</definedName>
    <definedName name="C_127" localSheetId="12">'ANEXO 7'!$O$2</definedName>
    <definedName name="C_13" localSheetId="17">'ANEXO 12'!$C$2</definedName>
    <definedName name="C_13" localSheetId="20">'ANEXO 16'!$G$2</definedName>
    <definedName name="C_13" localSheetId="24">'ANEXO 22'!$Q$2</definedName>
    <definedName name="C_13" localSheetId="28">'ANEXO 26'!$P$2</definedName>
    <definedName name="C_13" localSheetId="30">'ANEXO 29'!$O$2</definedName>
    <definedName name="C_13" localSheetId="12">'ANEXO 7'!$P$2</definedName>
    <definedName name="C_14" localSheetId="20">'ANEXO 16'!$F$2</definedName>
    <definedName name="C_14" localSheetId="24">'ANEXO 22'!$R$2</definedName>
    <definedName name="C_14" localSheetId="28">'ANEXO 26'!$Q$2</definedName>
    <definedName name="C_14" localSheetId="30">'ANEXO 29'!$P$2</definedName>
    <definedName name="C_141" localSheetId="9">'ANEXO 4'!$C$2</definedName>
    <definedName name="C_147" localSheetId="24">'ANEXO 22'!$D$2</definedName>
    <definedName name="C_148" localSheetId="24">'ANEXO 22'!$C$2</definedName>
    <definedName name="C_15" localSheetId="20">'ANEXO 16'!$E$2</definedName>
    <definedName name="C_15" localSheetId="24">'ANEXO 22'!$S$2</definedName>
    <definedName name="C_15" localSheetId="28">'ANEXO 26'!$R$2</definedName>
    <definedName name="C_15" localSheetId="30">'ANEXO 29'!$Q$2</definedName>
    <definedName name="C_157" localSheetId="11">'ANEXO 6'!$C$2</definedName>
    <definedName name="C_16" localSheetId="20">'ANEXO 16'!$D$2</definedName>
    <definedName name="C_16" localSheetId="24">'ANEXO 22'!$T$2</definedName>
    <definedName name="C_16" localSheetId="28">'ANEXO 26'!$S$2</definedName>
    <definedName name="C_16" localSheetId="30">'ANEXO 29'!$R$2</definedName>
    <definedName name="C_17" localSheetId="20">'ANEXO 16'!$C$2</definedName>
    <definedName name="C_17" localSheetId="24">'ANEXO 22'!$U$2</definedName>
    <definedName name="C_17" localSheetId="28">'ANEXO 26'!$U$2</definedName>
    <definedName name="C_17" localSheetId="30">'ANEXO 29'!$S$2</definedName>
    <definedName name="C_18" localSheetId="24">'ANEXO 22'!$V$2</definedName>
    <definedName name="C_18" localSheetId="28">'ANEXO 26'!$T$2</definedName>
    <definedName name="C_18" localSheetId="30">'ANEXO 29'!$T$2</definedName>
    <definedName name="C_19" localSheetId="24">'ANEXO 22'!$W$2</definedName>
    <definedName name="C_19" localSheetId="28">'ANEXO 26'!$V$2</definedName>
    <definedName name="C_19" localSheetId="30">'ANEXO 29'!$U$2</definedName>
    <definedName name="C_2" localSheetId="22">'ANEXO - 10'!$D$2</definedName>
    <definedName name="C_2" localSheetId="16">'ANEXO 11'!$E$2</definedName>
    <definedName name="C_2" localSheetId="17">'ANEXO 12'!$N$2</definedName>
    <definedName name="C_2" localSheetId="18">'ANEXO 14'!$L$2</definedName>
    <definedName name="C_2" localSheetId="19">'ANEXO 15'!$I$2</definedName>
    <definedName name="C_2" localSheetId="20">'ANEXO 16'!$R$2</definedName>
    <definedName name="C_2" localSheetId="21">'ANEXO 17'!$D$2</definedName>
    <definedName name="C_2" localSheetId="23">'ANEXO 20'!$D$2</definedName>
    <definedName name="C_2" localSheetId="24">'ANEXO 22'!$F$2</definedName>
    <definedName name="C_2" localSheetId="25">'ANEXO 23'!$F$2</definedName>
    <definedName name="C_2" localSheetId="26">'ANEXO 24'!$D$2</definedName>
    <definedName name="C_2" localSheetId="27">'ANEXO 25'!$D$2</definedName>
    <definedName name="C_2" localSheetId="28">'ANEXO 26'!$D$2</definedName>
    <definedName name="C_2" localSheetId="29">'ANEXO 27'!$D$2</definedName>
    <definedName name="C_2" localSheetId="30">'ANEXO 29'!$D$2</definedName>
    <definedName name="C_2" localSheetId="8">'ANEXO 3'!$D$2</definedName>
    <definedName name="C_2" localSheetId="31">'ANEXO 30'!$F$2</definedName>
    <definedName name="C_2" localSheetId="33">'ANEXO 37'!$D$2</definedName>
    <definedName name="C_2" localSheetId="34">'ANEXO 38'!$D$2</definedName>
    <definedName name="C_2" localSheetId="10">'ANEXO 5'!$F$2</definedName>
    <definedName name="C_20" localSheetId="24">'ANEXO 22'!$X$2</definedName>
    <definedName name="C_20" localSheetId="30">'ANEXO 29'!$V$2</definedName>
    <definedName name="C_21" localSheetId="24">'ANEXO 22'!$Y$2</definedName>
    <definedName name="C_21" localSheetId="28">'ANEXO 26'!$W$2</definedName>
    <definedName name="C_21" localSheetId="30">'ANEXO 29'!$W$2</definedName>
    <definedName name="C_22" localSheetId="24">'ANEXO 22'!$Z$2</definedName>
    <definedName name="C_22" localSheetId="30">'ANEXO 29'!$X$2</definedName>
    <definedName name="C_225" localSheetId="6">'ANEXO 1'!$C$2</definedName>
    <definedName name="C_23" localSheetId="24">'ANEXO 22'!$AA$2</definedName>
    <definedName name="C_23" localSheetId="30">'ANEXO 29'!$Y$2</definedName>
    <definedName name="C_24" localSheetId="24">'ANEXO 22'!$AB$2</definedName>
    <definedName name="C_25" localSheetId="24">'ANEXO 22'!$AC$2</definedName>
    <definedName name="C_25" localSheetId="14">'OTROS GASTOS'!$C$2</definedName>
    <definedName name="C_26" localSheetId="24">'ANEXO 22'!$AD$2</definedName>
    <definedName name="C_26" localSheetId="14">'OTROS GASTOS'!$E$2</definedName>
    <definedName name="C_27" localSheetId="24">'ANEXO 22'!$AE$2</definedName>
    <definedName name="C_27" localSheetId="14">'OTROS GASTOS'!$G$2</definedName>
    <definedName name="C_28" localSheetId="24">'ANEXO 22'!$AF$2</definedName>
    <definedName name="C_29" localSheetId="24">'ANEXO 22'!$AG$2</definedName>
    <definedName name="C_3" localSheetId="22">'ANEXO - 10'!$E$2</definedName>
    <definedName name="C_3" localSheetId="15">'ANEXO - 8'!$F$2</definedName>
    <definedName name="C_3" localSheetId="16">'ANEXO 11'!$D$2</definedName>
    <definedName name="C_3" localSheetId="17">'ANEXO 12'!$M$2</definedName>
    <definedName name="C_3" localSheetId="18">'ANEXO 14'!$K$2</definedName>
    <definedName name="C_3" localSheetId="19">'ANEXO 15'!$H$2</definedName>
    <definedName name="C_3" localSheetId="20">'ANEXO 16'!$Q$2</definedName>
    <definedName name="C_3" localSheetId="23">'ANEXO 20'!$E$2</definedName>
    <definedName name="C_3" localSheetId="24">'ANEXO 22'!$G$2</definedName>
    <definedName name="C_3" localSheetId="25">'ANEXO 23'!$G$2</definedName>
    <definedName name="C_3" localSheetId="26">'ANEXO 24'!$E$2</definedName>
    <definedName name="C_3" localSheetId="27">'ANEXO 25'!$E$2</definedName>
    <definedName name="C_3" localSheetId="28">'ANEXO 26'!$E$2</definedName>
    <definedName name="C_3" localSheetId="29">'ANEXO 27'!$E$2</definedName>
    <definedName name="C_3" localSheetId="30">'ANEXO 29'!$E$2</definedName>
    <definedName name="C_3" localSheetId="8">'ANEXO 3'!$E$2</definedName>
    <definedName name="C_3" localSheetId="31">'ANEXO 30'!$G$2</definedName>
    <definedName name="C_3" localSheetId="33">'ANEXO 37'!$E$2</definedName>
    <definedName name="C_3" localSheetId="34">'ANEXO 38'!$E$2</definedName>
    <definedName name="C_3" localSheetId="12">'ANEXO 7'!$F$2</definedName>
    <definedName name="C_3" localSheetId="14">'OTROS GASTOS'!$F$2</definedName>
    <definedName name="C_30" localSheetId="18">'ANEXO 14'!$H$2</definedName>
    <definedName name="C_30" localSheetId="24">'ANEXO 22'!$AH$2</definedName>
    <definedName name="C_30" localSheetId="31">'ANEXO 30'!$D$2</definedName>
    <definedName name="C_31" localSheetId="18">'ANEXO 14'!$I$2</definedName>
    <definedName name="C_31" localSheetId="24">'ANEXO 22'!$AI$2</definedName>
    <definedName name="C_31" localSheetId="28">'ANEXO 26'!$J$2</definedName>
    <definedName name="C_31" localSheetId="31">'ANEXO 30'!$C$2</definedName>
    <definedName name="C_32" localSheetId="24">'ANEXO 22'!$AJ$2</definedName>
    <definedName name="C_33" localSheetId="24">'ANEXO 22'!$AK$2</definedName>
    <definedName name="C_34" localSheetId="24">'ANEXO 22'!$AL$2</definedName>
    <definedName name="C_35" localSheetId="24">'ANEXO 22'!$AM$2</definedName>
    <definedName name="C_36" localSheetId="24">'ANEXO 22'!$AN$2</definedName>
    <definedName name="C_4" localSheetId="22">'ANEXO - 10'!$F$2</definedName>
    <definedName name="C_4" localSheetId="16">'ANEXO 11'!$C$2</definedName>
    <definedName name="C_4" localSheetId="17">'ANEXO 12'!$L$2</definedName>
    <definedName name="C_4" localSheetId="18">'ANEXO 14'!$J$2</definedName>
    <definedName name="C_4" localSheetId="19">'ANEXO 15'!$G$2</definedName>
    <definedName name="C_4" localSheetId="20">'ANEXO 16'!$P$2</definedName>
    <definedName name="C_4" localSheetId="24">'ANEXO 22'!$H$2</definedName>
    <definedName name="C_4" localSheetId="25">'ANEXO 23'!$H$2</definedName>
    <definedName name="C_4" localSheetId="26">'ANEXO 24'!$F$2</definedName>
    <definedName name="C_4" localSheetId="27">'ANEXO 25'!$F$2</definedName>
    <definedName name="C_4" localSheetId="28">'ANEXO 26'!$F$2</definedName>
    <definedName name="C_4" localSheetId="29">'ANEXO 27'!$F$2</definedName>
    <definedName name="C_4" localSheetId="30">'ANEXO 29'!$F$2</definedName>
    <definedName name="C_4" localSheetId="8">'ANEXO 3'!$F$2</definedName>
    <definedName name="C_4" localSheetId="33">'ANEXO 37'!$F$2</definedName>
    <definedName name="C_4" localSheetId="34">'ANEXO 38'!$F$2</definedName>
    <definedName name="C_47" localSheetId="10">'ANEXO 5'!$C$2</definedName>
    <definedName name="C_48" localSheetId="10">'ANEXO 5'!$D$2</definedName>
    <definedName name="C_49" localSheetId="10">'ANEXO 5'!$G$2</definedName>
    <definedName name="C_5" localSheetId="22">'ANEXO - 10'!$G$2</definedName>
    <definedName name="C_5" localSheetId="15">'ANEXO - 8'!$H$2</definedName>
    <definedName name="C_5" localSheetId="17">'ANEXO 12'!$K$2</definedName>
    <definedName name="C_5" localSheetId="18">'ANEXO 14'!$G$2</definedName>
    <definedName name="C_5" localSheetId="19">'ANEXO 15'!$F$2</definedName>
    <definedName name="C_5" localSheetId="20">'ANEXO 16'!$O$2</definedName>
    <definedName name="C_5" localSheetId="24">'ANEXO 22'!$I$2</definedName>
    <definedName name="C_5" localSheetId="25">'ANEXO 23'!$I$2</definedName>
    <definedName name="C_5" localSheetId="26">'ANEXO 24'!$G$2</definedName>
    <definedName name="C_5" localSheetId="27">'ANEXO 25'!$G$2</definedName>
    <definedName name="C_5" localSheetId="28">'ANEXO 26'!$G$2</definedName>
    <definedName name="C_5" localSheetId="29">'ANEXO 27'!$G$2</definedName>
    <definedName name="C_5" localSheetId="30">'ANEXO 29'!$G$2</definedName>
    <definedName name="C_5" localSheetId="8">'ANEXO 3'!$G$2</definedName>
    <definedName name="C_5" localSheetId="33">'ANEXO 37'!$G$2</definedName>
    <definedName name="C_5" localSheetId="34">'ANEXO 38'!$G$2</definedName>
    <definedName name="C_5" localSheetId="10">'ANEXO 5'!$H$2</definedName>
    <definedName name="C_5" localSheetId="12">'ANEXO 7'!$H$2</definedName>
    <definedName name="C_5" localSheetId="14">'OTROS GASTOS'!$H$2</definedName>
    <definedName name="C_6" localSheetId="22">'ANEXO - 10'!$H$2</definedName>
    <definedName name="C_6" localSheetId="17">'ANEXO 12'!$J$2</definedName>
    <definedName name="C_6" localSheetId="18">'ANEXO 14'!$F$2</definedName>
    <definedName name="C_6" localSheetId="19">'ANEXO 15'!$E$2</definedName>
    <definedName name="C_6" localSheetId="20">'ANEXO 16'!$N$2</definedName>
    <definedName name="C_6" localSheetId="24">'ANEXO 22'!$J$2</definedName>
    <definedName name="C_6" localSheetId="25">'ANEXO 23'!$J$2</definedName>
    <definedName name="C_6" localSheetId="26">'ANEXO 24'!$H$2</definedName>
    <definedName name="C_6" localSheetId="27">'ANEXO 25'!$H$2</definedName>
    <definedName name="C_6" localSheetId="28">'ANEXO 26'!$H$2</definedName>
    <definedName name="C_6" localSheetId="29">'ANEXO 27'!$H$2</definedName>
    <definedName name="C_6" localSheetId="30">'ANEXO 29'!$H$2</definedName>
    <definedName name="C_6" localSheetId="8">'ANEXO 3'!$H$2</definedName>
    <definedName name="C_6" localSheetId="33">'ANEXO 37'!$H$2</definedName>
    <definedName name="C_6" localSheetId="34">'ANEXO 38'!$H$2</definedName>
    <definedName name="C_60" localSheetId="25">'ANEXO 23'!$D$2</definedName>
    <definedName name="C_61" localSheetId="25">'ANEXO 23'!$C$2</definedName>
    <definedName name="C_7" localSheetId="22">'ANEXO - 10'!$I$2</definedName>
    <definedName name="C_7" localSheetId="17">'ANEXO 12'!$I$2</definedName>
    <definedName name="C_7" localSheetId="18">'ANEXO 14'!$E$2</definedName>
    <definedName name="C_7" localSheetId="19">'ANEXO 15'!$D$2</definedName>
    <definedName name="C_7" localSheetId="20">'ANEXO 16'!$M$2</definedName>
    <definedName name="C_7" localSheetId="24">'ANEXO 22'!$K$2</definedName>
    <definedName name="C_7" localSheetId="25">'ANEXO 23'!$K$2</definedName>
    <definedName name="C_7" localSheetId="26">'ANEXO 24'!$I$2</definedName>
    <definedName name="C_7" localSheetId="27">'ANEXO 25'!$I$2</definedName>
    <definedName name="C_7" localSheetId="28">'ANEXO 26'!$I$2</definedName>
    <definedName name="C_7" localSheetId="29">'ANEXO 27'!$I$2</definedName>
    <definedName name="C_7" localSheetId="30">'ANEXO 29'!$I$2</definedName>
    <definedName name="C_7" localSheetId="8">'ANEXO 3'!$I$2</definedName>
    <definedName name="C_7" localSheetId="33">'ANEXO 37'!$I$2</definedName>
    <definedName name="C_7" localSheetId="34">'ANEXO 38'!$I$2</definedName>
    <definedName name="C_7" localSheetId="12">'ANEXO 7'!$J$2</definedName>
    <definedName name="C_8" localSheetId="22">'ANEXO - 10'!$J$2</definedName>
    <definedName name="C_8" localSheetId="17">'ANEXO 12'!$H$2</definedName>
    <definedName name="C_8" localSheetId="18">'ANEXO 14'!$D$2</definedName>
    <definedName name="C_8" localSheetId="19">'ANEXO 15'!$C$2</definedName>
    <definedName name="C_8" localSheetId="20">'ANEXO 16'!$L$2</definedName>
    <definedName name="C_8" localSheetId="24">'ANEXO 22'!$L$2</definedName>
    <definedName name="C_8" localSheetId="25">'ANEXO 23'!$L$2</definedName>
    <definedName name="C_8" localSheetId="26">'ANEXO 24'!$J$2</definedName>
    <definedName name="C_8" localSheetId="27">'ANEXO 25'!$J$2</definedName>
    <definedName name="C_8" localSheetId="28">'ANEXO 26'!$K$2</definedName>
    <definedName name="C_8" localSheetId="30">'ANEXO 29'!$J$2</definedName>
    <definedName name="C_8" localSheetId="8">'ANEXO 3'!$J$2</definedName>
    <definedName name="C_8" localSheetId="33">'ANEXO 37'!$J$2</definedName>
    <definedName name="C_84" localSheetId="15">'ANEXO - 8'!$C$2</definedName>
    <definedName name="C_85" localSheetId="15">'ANEXO - 8'!$E$2</definedName>
    <definedName name="C_85" localSheetId="7">'ANEXO 2'!$C$2</definedName>
    <definedName name="C_86" localSheetId="15">'ANEXO - 8'!$G$2</definedName>
    <definedName name="C_9" localSheetId="22">'ANEXO - 10'!$K$2</definedName>
    <definedName name="C_9" localSheetId="17">'ANEXO 12'!$G$2</definedName>
    <definedName name="C_9" localSheetId="18">'ANEXO 14'!$C$2</definedName>
    <definedName name="C_9" localSheetId="20">'ANEXO 16'!$K$2</definedName>
    <definedName name="C_9" localSheetId="24">'ANEXO 22'!$M$2</definedName>
    <definedName name="C_9" localSheetId="25">'ANEXO 23'!$M$2</definedName>
    <definedName name="C_9" localSheetId="26">'ANEXO 24'!$K$2</definedName>
    <definedName name="C_9" localSheetId="28">'ANEXO 26'!$L$2</definedName>
    <definedName name="C_9" localSheetId="30">'ANEXO 29'!$K$2</definedName>
    <definedName name="C_9" localSheetId="8">'ANEXO 3'!$K$2</definedName>
    <definedName name="C_9" localSheetId="33">'ANEXO 37'!$K$2</definedName>
    <definedName name="C_9" localSheetId="12">'ANEXO 7'!$L$2</definedName>
    <definedName name="C_CONCEPTO" localSheetId="22">'ANEXO - 10'!$B$2</definedName>
    <definedName name="C_CONCEPTO" localSheetId="15">'ANEXO - 8'!$B$2</definedName>
    <definedName name="C_CONCEPTO" localSheetId="6">'ANEXO 1'!$B$2</definedName>
    <definedName name="C_CONCEPTO" localSheetId="16">'ANEXO 11'!$B$2</definedName>
    <definedName name="C_CONCEPTO" localSheetId="17">'ANEXO 12'!$B$2</definedName>
    <definedName name="C_CONCEPTO" localSheetId="18">'ANEXO 14'!$B$2</definedName>
    <definedName name="C_CONCEPTO" localSheetId="19">'ANEXO 15'!$B$2</definedName>
    <definedName name="C_CONCEPTO" localSheetId="20">'ANEXO 16'!$B$2</definedName>
    <definedName name="C_CONCEPTO" localSheetId="21">'ANEXO 17'!$B$2</definedName>
    <definedName name="C_CONCEPTO" localSheetId="7">'ANEXO 2'!$B$2</definedName>
    <definedName name="C_CONCEPTO" localSheetId="23">'ANEXO 20'!$B$2</definedName>
    <definedName name="C_CONCEPTO" localSheetId="24">'ANEXO 22'!$B$2</definedName>
    <definedName name="C_CONCEPTO" localSheetId="25">'ANEXO 23'!$B$2</definedName>
    <definedName name="C_CONCEPTO" localSheetId="26">'ANEXO 24'!$B$2</definedName>
    <definedName name="C_CONCEPTO" localSheetId="27">'ANEXO 25'!$B$2</definedName>
    <definedName name="C_CONCEPTO" localSheetId="28">'ANEXO 26'!$B$2</definedName>
    <definedName name="C_CONCEPTO" localSheetId="29">'ANEXO 27'!$B$2</definedName>
    <definedName name="C_CONCEPTO" localSheetId="30">'ANEXO 29'!$B$2</definedName>
    <definedName name="C_CONCEPTO" localSheetId="8">'ANEXO 3'!$B$2</definedName>
    <definedName name="C_CONCEPTO" localSheetId="31">'ANEXO 30'!$B$2</definedName>
    <definedName name="C_CONCEPTO" localSheetId="32">'ANEXO 35'!$B$2</definedName>
    <definedName name="C_CONCEPTO" localSheetId="33">'ANEXO 37'!$B$2</definedName>
    <definedName name="C_CONCEPTO" localSheetId="34">'ANEXO 38'!$B$2</definedName>
    <definedName name="C_CONCEPTO" localSheetId="9">'ANEXO 4'!$B$2</definedName>
    <definedName name="C_CONCEPTO" localSheetId="10">'ANEXO 5'!$B$2</definedName>
    <definedName name="C_CONCEPTO" localSheetId="11">'ANEXO 6'!$B$2</definedName>
    <definedName name="C_CONCEPTO" localSheetId="12">'ANEXO 7'!$B$2</definedName>
    <definedName name="C_CONCEPTO" localSheetId="35">CDF!$B$2</definedName>
    <definedName name="C_CONCEPTO" localSheetId="1">Contador!$B$2</definedName>
    <definedName name="C_CONCEPTO" localSheetId="2">Generales!$B$2</definedName>
    <definedName name="C_CONCEPTO" localSheetId="14">'OTROS GASTOS'!$B$2</definedName>
    <definedName name="C_INDICE" localSheetId="22">'ANEXO - 10'!$A$2</definedName>
    <definedName name="C_INDICE" localSheetId="15">'ANEXO - 8'!$A$2</definedName>
    <definedName name="C_INDICE" localSheetId="6">'ANEXO 1'!$A$2</definedName>
    <definedName name="C_INDICE" localSheetId="16">'ANEXO 11'!$A$2</definedName>
    <definedName name="C_INDICE" localSheetId="17">'ANEXO 12'!$A$2</definedName>
    <definedName name="C_INDICE" localSheetId="18">'ANEXO 14'!$A$2</definedName>
    <definedName name="C_INDICE" localSheetId="19">'ANEXO 15'!$A$2</definedName>
    <definedName name="C_INDICE" localSheetId="20">'ANEXO 16'!$A$2</definedName>
    <definedName name="C_INDICE" localSheetId="21">'ANEXO 17'!$A$2</definedName>
    <definedName name="C_INDICE" localSheetId="7">'ANEXO 2'!$A$2</definedName>
    <definedName name="C_INDICE" localSheetId="23">'ANEXO 20'!$A$2</definedName>
    <definedName name="C_INDICE" localSheetId="24">'ANEXO 22'!$A$2</definedName>
    <definedName name="C_INDICE" localSheetId="25">'ANEXO 23'!$A$2</definedName>
    <definedName name="C_INDICE" localSheetId="26">'ANEXO 24'!$A$2</definedName>
    <definedName name="C_INDICE" localSheetId="27">'ANEXO 25'!$A$2</definedName>
    <definedName name="C_INDICE" localSheetId="28">'ANEXO 26'!$A$2</definedName>
    <definedName name="C_INDICE" localSheetId="29">'ANEXO 27'!$A$2</definedName>
    <definedName name="C_INDICE" localSheetId="30">'ANEXO 29'!$A$2</definedName>
    <definedName name="C_INDICE" localSheetId="8">'ANEXO 3'!$A$2</definedName>
    <definedName name="C_INDICE" localSheetId="31">'ANEXO 30'!$A$2</definedName>
    <definedName name="C_INDICE" localSheetId="32">'ANEXO 35'!$A$2</definedName>
    <definedName name="C_INDICE" localSheetId="33">'ANEXO 37'!$A$2</definedName>
    <definedName name="C_INDICE" localSheetId="34">'ANEXO 38'!$A$2</definedName>
    <definedName name="C_INDICE" localSheetId="9">'ANEXO 4'!$A$2</definedName>
    <definedName name="C_INDICE" localSheetId="10">'ANEXO 5'!$A$2</definedName>
    <definedName name="C_INDICE" localSheetId="11">'ANEXO 6'!$A$2</definedName>
    <definedName name="C_INDICE" localSheetId="12">'ANEXO 7'!$A$2</definedName>
    <definedName name="C_INDICE" localSheetId="35">CDF!$A$2</definedName>
    <definedName name="C_INDICE" localSheetId="1">Contador!$A$2</definedName>
    <definedName name="C_INDICE" localSheetId="2">Generales!$A$2</definedName>
    <definedName name="C_INDICE" localSheetId="14">'OTROS GASTOS'!$A$2</definedName>
    <definedName name="C_TITULO_ANEXO" localSheetId="22">'ANEXO - 10'!$B$1</definedName>
    <definedName name="C_TITULO_ANEXO" localSheetId="15">'ANEXO - 8'!$B$1</definedName>
    <definedName name="C_TITULO_ANEXO" localSheetId="6">'ANEXO 1'!$B$1</definedName>
    <definedName name="C_TITULO_ANEXO" localSheetId="16">'ANEXO 11'!$B$1</definedName>
    <definedName name="C_TITULO_ANEXO" localSheetId="17">'ANEXO 12'!$B$1</definedName>
    <definedName name="C_TITULO_ANEXO" localSheetId="18">'ANEXO 14'!$B$1</definedName>
    <definedName name="C_TITULO_ANEXO" localSheetId="19">'ANEXO 15'!$B$1</definedName>
    <definedName name="C_TITULO_ANEXO" localSheetId="20">'ANEXO 16'!$B$1</definedName>
    <definedName name="C_TITULO_ANEXO" localSheetId="21">'ANEXO 17'!$B$1</definedName>
    <definedName name="C_TITULO_ANEXO" localSheetId="7">'ANEXO 2'!$B$1</definedName>
    <definedName name="C_TITULO_ANEXO" localSheetId="23">'ANEXO 20'!$B$1</definedName>
    <definedName name="C_TITULO_ANEXO" localSheetId="24">'ANEXO 22'!$B$1</definedName>
    <definedName name="C_TITULO_ANEXO" localSheetId="25">'ANEXO 23'!$B$1</definedName>
    <definedName name="C_TITULO_ANEXO" localSheetId="26">'ANEXO 24'!$B$1</definedName>
    <definedName name="C_TITULO_ANEXO" localSheetId="27">'ANEXO 25'!$B$1</definedName>
    <definedName name="C_TITULO_ANEXO" localSheetId="28">'ANEXO 26'!$B$1</definedName>
    <definedName name="C_TITULO_ANEXO" localSheetId="29">'ANEXO 27'!$B$1</definedName>
    <definedName name="C_TITULO_ANEXO" localSheetId="30">'ANEXO 29'!$B$1</definedName>
    <definedName name="C_TITULO_ANEXO" localSheetId="8">'ANEXO 3'!$B$1</definedName>
    <definedName name="C_TITULO_ANEXO" localSheetId="31">'ANEXO 30'!$B$1</definedName>
    <definedName name="C_TITULO_ANEXO" localSheetId="32">'ANEXO 35'!$B$1</definedName>
    <definedName name="C_TITULO_ANEXO" localSheetId="33">'ANEXO 37'!$B$1</definedName>
    <definedName name="C_TITULO_ANEXO" localSheetId="34">'ANEXO 38'!$B$1</definedName>
    <definedName name="C_TITULO_ANEXO" localSheetId="9">'ANEXO 4'!$B$1</definedName>
    <definedName name="C_TITULO_ANEXO" localSheetId="10">'ANEXO 5'!$B$1</definedName>
    <definedName name="C_TITULO_ANEXO" localSheetId="11">'ANEXO 6'!$B$1</definedName>
    <definedName name="C_TITULO_ANEXO" localSheetId="12">'ANEXO 7'!$B$1</definedName>
    <definedName name="C_TITULO_ANEXO" localSheetId="35">CDF!$B$1</definedName>
    <definedName name="C_TITULO_ANEXO" localSheetId="1">Contador!$A$1</definedName>
    <definedName name="C_TITULO_ANEXO" localSheetId="14">'OTROS GASTOS'!$B$1</definedName>
    <definedName name="CATALOGCOLUMN10" localSheetId="13">#REF!</definedName>
    <definedName name="CATALOGCOLUMN10">Cat!$J$1</definedName>
    <definedName name="CATALOGCOLUMN11">Cat!$K$1:$K$6</definedName>
    <definedName name="CATALOGCOLUMN12">Cat!$L$1:$L$3</definedName>
    <definedName name="CATALOGCOLUMN13">Cat!$M$1:$M$7</definedName>
    <definedName name="CATALOGCOLUMN14">Cat!$N$1:$N$6</definedName>
    <definedName name="CATALOGCOLUMN16">Cat!$P$1:$P$7</definedName>
    <definedName name="CATALOGCOLUMN17">Cat!$Q$1:$Q$20</definedName>
    <definedName name="CATALOGCOLUMN18">Cat!$R$1:$R$88</definedName>
    <definedName name="CATALOGCOLUMN19">Cat!$S$1:$S$31</definedName>
    <definedName name="CATALOGCOLUMN20">Cat!$T$1:$T$7</definedName>
    <definedName name="CATALOGCOLUMN21">Cat!$U$1:$U$53</definedName>
    <definedName name="CATALOGCOLUMN22">Cat!$V$1:$V$331</definedName>
    <definedName name="CATALOGCOLUMN23">Cat!$W$1:$W$83</definedName>
    <definedName name="CATALOGCOLUMN24">Cat!$X$1:$X$105</definedName>
    <definedName name="CATALOGCOLUMN25">Cat!$Y$1:$Y$65</definedName>
    <definedName name="CATALOGCOLUMN26">Cat!$Z$1:$Z$41</definedName>
    <definedName name="CATALOGCOLUMN27">Cat!$AA$1:$AA$54</definedName>
    <definedName name="CATALOGCOLUMN28">Cat!$AB$1:$AB$35</definedName>
    <definedName name="CATALOGCOLUMN29">Cat!$AC$1:$AC$43</definedName>
    <definedName name="CATALOGCOLUMN30">Cat!$AD$1:$AD$2</definedName>
    <definedName name="CATALOGCOLUMN31">Cat!$AE$1:$AE$42</definedName>
    <definedName name="CATALOGCOLUMN32">Cat!$AF$1:$AF$39</definedName>
    <definedName name="CATALOGCOLUMN33">Cat!$AG$1:$AG$66</definedName>
    <definedName name="CATALOGCOLUMN34">Cat!$AH$1:$AH$48</definedName>
    <definedName name="CATALOGCOLUMN35">Cat!$AI$1:$AI$23</definedName>
    <definedName name="CATALOGCOLUMN36">Cat!$AJ$1:$AJ$53</definedName>
    <definedName name="CATALOGCOLUMN37">Cat!$AK$1:$AK$20</definedName>
    <definedName name="CATALOGCOLUMN38">Cat!$AL$1:$AL$14</definedName>
    <definedName name="CATALOGCOLUMN39">Cat!$AM$1:$AM$2</definedName>
    <definedName name="CATALOGCOLUMN40">Cat!$AN$1:$AN$2</definedName>
    <definedName name="CATALOGCOLUMN6">Cat!$F$1:$F$32</definedName>
    <definedName name="CATALOGCOLUMN7" localSheetId="13">#REF!</definedName>
    <definedName name="CATALOGCOLUMN7">Cat!$G$1:$G$2</definedName>
    <definedName name="CATALOGCOLUMN8" localSheetId="13">#REF!</definedName>
    <definedName name="CATALOGCOLUMN8">Cat!$H$1:$H$67</definedName>
    <definedName name="CATALOGCOLUMN9">Cat!$I$1:$I$2</definedName>
    <definedName name="CATALOGCOLUMNFILTERED10">Cat!$J$1</definedName>
    <definedName name="CATALOGCOLUMNFILTERED11" localSheetId="13">#REF!</definedName>
    <definedName name="CATALOGCOLUMNFILTERED11">Cat!$K$1:$K$6</definedName>
    <definedName name="CATALOGCOLUMNFILTERED12" localSheetId="13">#REF!</definedName>
    <definedName name="CATALOGCOLUMNFILTERED12">Cat!$L$1:$L$3</definedName>
    <definedName name="CATALOGCOLUMNFILTERED13" localSheetId="13">#REF!</definedName>
    <definedName name="CATALOGCOLUMNFILTERED13">Cat!$M$1:$M$5</definedName>
    <definedName name="CATALOGCOLUMNFILTERED14" localSheetId="13">#REF!</definedName>
    <definedName name="CATALOGCOLUMNFILTERED14">Cat!$N$1:$N$6</definedName>
    <definedName name="CATALOGCOLUMNFILTERED16" localSheetId="13">#REF!</definedName>
    <definedName name="CATALOGCOLUMNFILTERED16">Cat!$P$1:$P$6</definedName>
    <definedName name="CATALOGCOLUMNFILTERED17" localSheetId="13">#REF!</definedName>
    <definedName name="CATALOGCOLUMNFILTERED17">Cat!$Q$1:$Q$20</definedName>
    <definedName name="CATALOGCOLUMNFILTERED18">Cat!$R$1:$R$88</definedName>
    <definedName name="CATALOGCOLUMNFILTERED19">Cat!$S$1:$S$31</definedName>
    <definedName name="CATALOGCOLUMNFILTERED20">Cat!$T$1:$T$7</definedName>
    <definedName name="CATALOGCOLUMNFILTERED21">Cat!$U$1:$U$53</definedName>
    <definedName name="CATALOGCOLUMNFILTERED22">Cat!$V$1:$V$331</definedName>
    <definedName name="CATALOGCOLUMNFILTERED23">Cat!$W$1:$W$83</definedName>
    <definedName name="CATALOGCOLUMNFILTERED24">Cat!$X$1:$X$105</definedName>
    <definedName name="CATALOGCOLUMNFILTERED25">Cat!$Y$1:$Y$65</definedName>
    <definedName name="CATALOGCOLUMNFILTERED26">Cat!$Z$1:$Z$41</definedName>
    <definedName name="CATALOGCOLUMNFILTERED27">Cat!$AA$1:$AA$54</definedName>
    <definedName name="CATALOGCOLUMNFILTERED28">Cat!$AB$1:$AB$35</definedName>
    <definedName name="CATALOGCOLUMNFILTERED29">Cat!$AC$1:$AC$43</definedName>
    <definedName name="CATALOGCOLUMNFILTERED30">Cat!$AD$1:$AD$2</definedName>
    <definedName name="CATALOGCOLUMNFILTERED31">Cat!$AE$1:$AE$42</definedName>
    <definedName name="CATALOGCOLUMNFILTERED32">Cat!$AF$1:$AF$39</definedName>
    <definedName name="CATALOGCOLUMNFILTERED33">Cat!$AG$1:$AG$66</definedName>
    <definedName name="CATALOGCOLUMNFILTERED34">Cat!$AH$1:$AH$48</definedName>
    <definedName name="CATALOGCOLUMNFILTERED35">Cat!$AI$1:$AI$23</definedName>
    <definedName name="CATALOGCOLUMNFILTERED36">Cat!$AJ$1:$AJ$53</definedName>
    <definedName name="CATALOGCOLUMNFILTERED37">Cat!$AK$1:$AK$20</definedName>
    <definedName name="CATALOGCOLUMNFILTERED38">Cat!$AL$1:$AL$14</definedName>
    <definedName name="CATALOGCOLUMNFILTERED39" localSheetId="13">#REF!</definedName>
    <definedName name="CATALOGCOLUMNFILTERED39">Cat!$AM$1:$AM$2</definedName>
    <definedName name="CATALOGCOLUMNFILTERED40" localSheetId="13">#REF!</definedName>
    <definedName name="CATALOGCOLUMNFILTERED40">Cat!$AN$1:$AN$2</definedName>
    <definedName name="CATALOGCOLUMNFILTERED6" localSheetId="13">#REF!</definedName>
    <definedName name="CATALOGCOLUMNFILTERED6">Cat!$F$1:$F$32</definedName>
    <definedName name="CATALOGCOLUMNFILTERED7" localSheetId="13">#REF!</definedName>
    <definedName name="CATALOGCOLUMNFILTERED7">Cat!$G$1:$G$2</definedName>
    <definedName name="CATALOGCOLUMNFILTERED8">Cat!$H$1:$H$67</definedName>
    <definedName name="CATALOGCOLUMNFILTERED9" localSheetId="13">#REF!</definedName>
    <definedName name="CATALOGCOLUMNFILTERED9">Cat!$I$1:$I$2</definedName>
    <definedName name="Cto_Cont" localSheetId="13">#REF!</definedName>
    <definedName name="Cto_Cont">Inversiones!$AI$5:$AI$31</definedName>
    <definedName name="Dep">Inversiones!$U$5:$U$31</definedName>
    <definedName name="Dep_al_Mes" localSheetId="13">#REF!</definedName>
    <definedName name="Dep_al_Mes">#REF!</definedName>
    <definedName name="DepAct">Inversiones!$AC$5:$AC$31</definedName>
    <definedName name="DepActPar" localSheetId="13">#REF!</definedName>
    <definedName name="DepActPar">Inversiones!$AD$5:$AD$31</definedName>
    <definedName name="DepPar" localSheetId="13">#REF!</definedName>
    <definedName name="DepPar">Inversiones!$T$5:$T$31</definedName>
    <definedName name="ENDC" localSheetId="22">'ANEXO - 10'!$O$2</definedName>
    <definedName name="ENDC" localSheetId="15">'ANEXO - 8'!$I$2</definedName>
    <definedName name="ENDC" localSheetId="6">'ANEXO 1'!$E$2</definedName>
    <definedName name="ENDC" localSheetId="16">'ANEXO 11'!$I$2</definedName>
    <definedName name="ENDC" localSheetId="17">'ANEXO 12'!$P$2</definedName>
    <definedName name="ENDC" localSheetId="18">'ANEXO 14'!$N$2</definedName>
    <definedName name="ENDC" localSheetId="19">'ANEXO 15'!$K$2</definedName>
    <definedName name="ENDC" localSheetId="20">'ANEXO 16'!$T$2</definedName>
    <definedName name="ENDC" localSheetId="21">'ANEXO 17'!$E$2</definedName>
    <definedName name="ENDC" localSheetId="7">'ANEXO 2'!$E$2</definedName>
    <definedName name="ENDC" localSheetId="23">'ANEXO 20'!$F$2</definedName>
    <definedName name="ENDC" localSheetId="24">'ANEXO 22'!$AO$2</definedName>
    <definedName name="ENDC" localSheetId="25">'ANEXO 23'!$Q$2</definedName>
    <definedName name="ENDC" localSheetId="26">'ANEXO 24'!$M$2</definedName>
    <definedName name="ENDC" localSheetId="27">'ANEXO 25'!$K$2</definedName>
    <definedName name="ENDC" localSheetId="28">'ANEXO 26'!$X$2</definedName>
    <definedName name="ENDC" localSheetId="29">'ANEXO 27'!$J$2</definedName>
    <definedName name="ENDC" localSheetId="30">'ANEXO 29'!$Z$2</definedName>
    <definedName name="ENDC" localSheetId="8">'ANEXO 3'!$O$2</definedName>
    <definedName name="ENDC" localSheetId="31">'ANEXO 30'!$H$2</definedName>
    <definedName name="ENDC" localSheetId="32">'ANEXO 35'!$D$2</definedName>
    <definedName name="ENDC" localSheetId="33">'ANEXO 37'!$M$2</definedName>
    <definedName name="ENDC" localSheetId="34">'ANEXO 38'!$J$2</definedName>
    <definedName name="ENDC" localSheetId="9">'ANEXO 4'!$E$2</definedName>
    <definedName name="ENDC" localSheetId="10">'ANEXO 5'!$I$2</definedName>
    <definedName name="ENDC" localSheetId="11">'ANEXO 6'!$E$2</definedName>
    <definedName name="ENDC" localSheetId="12">'ANEXO 7'!$Q$2</definedName>
    <definedName name="ENDC" localSheetId="35">CDF!$D$2</definedName>
    <definedName name="ENDC" localSheetId="1">Contador!$D$2</definedName>
    <definedName name="ENDC" localSheetId="2">Generales!$D$2</definedName>
    <definedName name="ENDC" localSheetId="14">'OTROS GASTOS'!$I$2</definedName>
    <definedName name="ENDR" localSheetId="22">'ANEXO - 10'!$A$228</definedName>
    <definedName name="ENDR" localSheetId="15">'ANEXO - 8'!$A$64</definedName>
    <definedName name="ENDR" localSheetId="6">'ANEXO 1'!$A$244</definedName>
    <definedName name="ENDR" localSheetId="16">'ANEXO 11'!$A$106</definedName>
    <definedName name="ENDR" localSheetId="17">'ANEXO 12'!$A$281</definedName>
    <definedName name="ENDR" localSheetId="18">'ANEXO 14'!$A$23</definedName>
    <definedName name="ENDR" localSheetId="19">'ANEXO 15'!$A$12</definedName>
    <definedName name="ENDR" localSheetId="20">'ANEXO 16'!$A$78</definedName>
    <definedName name="ENDR" localSheetId="21">'ANEXO 17'!$A$21</definedName>
    <definedName name="ENDR" localSheetId="7">'ANEXO 2'!$A$85</definedName>
    <definedName name="ENDR" localSheetId="23">'ANEXO 20'!$A$24</definedName>
    <definedName name="ENDR" localSheetId="24">'ANEXO 22'!$A$113</definedName>
    <definedName name="ENDR" localSheetId="25">'ANEXO 23'!$A$50</definedName>
    <definedName name="ENDR" localSheetId="26">'ANEXO 24'!$A$13</definedName>
    <definedName name="ENDR" localSheetId="27">'ANEXO 25'!$A$23</definedName>
    <definedName name="ENDR" localSheetId="28">'ANEXO 26'!$A$12</definedName>
    <definedName name="ENDR" localSheetId="29">'ANEXO 27'!$A$13</definedName>
    <definedName name="ENDR" localSheetId="30">'ANEXO 29'!$A$13</definedName>
    <definedName name="ENDR" localSheetId="8">'ANEXO 3'!$A$35</definedName>
    <definedName name="ENDR" localSheetId="31">'ANEXO 30'!$A$29</definedName>
    <definedName name="ENDR" localSheetId="32">'ANEXO 35'!$A$45</definedName>
    <definedName name="ENDR" localSheetId="33">'ANEXO 37'!$A$20</definedName>
    <definedName name="ENDR" localSheetId="34">'ANEXO 38'!$A$14</definedName>
    <definedName name="ENDR" localSheetId="9">'ANEXO 4'!$A$145</definedName>
    <definedName name="ENDR" localSheetId="10">'ANEXO 5'!$A$44</definedName>
    <definedName name="ENDR" localSheetId="11">'ANEXO 6'!$A$159</definedName>
    <definedName name="ENDR" localSheetId="12">'ANEXO 7'!$A$117</definedName>
    <definedName name="ENDR" localSheetId="35">CDF!$A$90</definedName>
    <definedName name="ENDR" localSheetId="1">Contador!$A$20</definedName>
    <definedName name="ENDR" localSheetId="2">Generales!$A$377</definedName>
    <definedName name="ENDR" localSheetId="14">'OTROS GASTOS'!$A$21</definedName>
    <definedName name="Fab" localSheetId="13">#REF!</definedName>
    <definedName name="Fab">Balanza!$J:$J</definedName>
    <definedName name="FechaAdq" localSheetId="13">#REF!</definedName>
    <definedName name="FechaAdq">Inversiones!$AR$5:$AR$31</definedName>
    <definedName name="FIN">Inversiones!$F$2</definedName>
    <definedName name="Gral" localSheetId="13">#REF!</definedName>
    <definedName name="Gral">Balanza!$M:$M</definedName>
    <definedName name="I_1" localSheetId="2">Generales!$A$21</definedName>
    <definedName name="I_10" localSheetId="16">'ANEXO 11'!$A$8</definedName>
    <definedName name="I_10" localSheetId="21">'ANEXO 17'!$A$10</definedName>
    <definedName name="I_10" localSheetId="23">'ANEXO 20'!$A$9</definedName>
    <definedName name="I_10" localSheetId="31">'ANEXO 30'!$A$9</definedName>
    <definedName name="I_10" localSheetId="9">'ANEXO 4'!$A$10</definedName>
    <definedName name="I_10" localSheetId="10">'ANEXO 5'!$A$6</definedName>
    <definedName name="I_10" localSheetId="35">CDF!$A$11</definedName>
    <definedName name="I_10" localSheetId="1">Contador!$A$9</definedName>
    <definedName name="I_10" localSheetId="14">'OTROS GASTOS'!$A$6</definedName>
    <definedName name="I_100" localSheetId="17">'ANEXO 12'!$A$96</definedName>
    <definedName name="I_100" localSheetId="9">'ANEXO 4'!$A$102</definedName>
    <definedName name="I_100" localSheetId="12">'ANEXO 7'!$A$89</definedName>
    <definedName name="I_100" localSheetId="2">Generales!$A$11</definedName>
    <definedName name="I_101" localSheetId="22">'ANEXO - 10'!$A$98</definedName>
    <definedName name="I_101" localSheetId="16">'ANEXO 11'!$A$99</definedName>
    <definedName name="I_101" localSheetId="17">'ANEXO 12'!$A$97</definedName>
    <definedName name="I_101" localSheetId="24">'ANEXO 22'!$A$67</definedName>
    <definedName name="I_101" localSheetId="9">'ANEXO 4'!$A$103</definedName>
    <definedName name="I_101" localSheetId="11">'ANEXO 6'!$A$102</definedName>
    <definedName name="I_101" localSheetId="12">'ANEXO 7'!$A$90</definedName>
    <definedName name="I_101" localSheetId="2">Generales!$A$12</definedName>
    <definedName name="I_102" localSheetId="16">'ANEXO 11'!$A$100</definedName>
    <definedName name="I_102" localSheetId="17">'ANEXO 12'!$A$98</definedName>
    <definedName name="I_102" localSheetId="24">'ANEXO 22'!$A$68</definedName>
    <definedName name="I_102" localSheetId="9">'ANEXO 4'!$A$104</definedName>
    <definedName name="I_102" localSheetId="12">'ANEXO 7'!$A$91</definedName>
    <definedName name="I_102" localSheetId="2">Generales!$A$18</definedName>
    <definedName name="I_103" localSheetId="6">'ANEXO 1'!$A$122</definedName>
    <definedName name="I_103" localSheetId="16">'ANEXO 11'!$A$101</definedName>
    <definedName name="I_103" localSheetId="17">'ANEXO 12'!$A$99</definedName>
    <definedName name="I_103" localSheetId="24">'ANEXO 22'!$A$69</definedName>
    <definedName name="I_103" localSheetId="9">'ANEXO 4'!$A$105</definedName>
    <definedName name="I_103" localSheetId="11">'ANEXO 6'!$A$104</definedName>
    <definedName name="I_103" localSheetId="12">'ANEXO 7'!$A$92</definedName>
    <definedName name="I_103" localSheetId="2">Generales!$A$29</definedName>
    <definedName name="I_104" localSheetId="6">'ANEXO 1'!$A$124</definedName>
    <definedName name="I_104" localSheetId="16">'ANEXO 11'!$A$102</definedName>
    <definedName name="I_104" localSheetId="17">'ANEXO 12'!$A$100</definedName>
    <definedName name="I_104" localSheetId="24">'ANEXO 22'!$A$70</definedName>
    <definedName name="I_104" localSheetId="9">'ANEXO 4'!$A$106</definedName>
    <definedName name="I_104" localSheetId="12">'ANEXO 7'!$A$93</definedName>
    <definedName name="I_105" localSheetId="22">'ANEXO - 10'!$A$102</definedName>
    <definedName name="I_105" localSheetId="6">'ANEXO 1'!$A$125</definedName>
    <definedName name="I_105" localSheetId="16">'ANEXO 11'!$A$103</definedName>
    <definedName name="I_105" localSheetId="17">'ANEXO 12'!$A$101</definedName>
    <definedName name="I_105" localSheetId="9">'ANEXO 4'!$A$107</definedName>
    <definedName name="I_105" localSheetId="12">'ANEXO 7'!$A$94</definedName>
    <definedName name="I_105" localSheetId="2">Generales!$A$30</definedName>
    <definedName name="I_106" localSheetId="6">'ANEXO 1'!$A$126</definedName>
    <definedName name="I_106" localSheetId="16">'ANEXO 11'!$A$105</definedName>
    <definedName name="I_106" localSheetId="17">'ANEXO 12'!$A$102</definedName>
    <definedName name="I_106" localSheetId="24">'ANEXO 22'!$A$72</definedName>
    <definedName name="I_106" localSheetId="9">'ANEXO 4'!$A$108</definedName>
    <definedName name="I_106" localSheetId="12">'ANEXO 7'!$A$95</definedName>
    <definedName name="I_106" localSheetId="2">Generales!$A$32</definedName>
    <definedName name="I_107" localSheetId="6">'ANEXO 1'!$A$127</definedName>
    <definedName name="I_107" localSheetId="17">'ANEXO 12'!$A$105</definedName>
    <definedName name="I_107" localSheetId="9">'ANEXO 4'!$A$109</definedName>
    <definedName name="I_107" localSheetId="11">'ANEXO 6'!$A$108</definedName>
    <definedName name="I_107" localSheetId="12">'ANEXO 7'!$A$96</definedName>
    <definedName name="I_107" localSheetId="2">Generales!$A$33</definedName>
    <definedName name="I_108" localSheetId="6">'ANEXO 1'!$A$128</definedName>
    <definedName name="I_108" localSheetId="17">'ANEXO 12'!$A$106</definedName>
    <definedName name="I_108" localSheetId="11">'ANEXO 6'!$A$109</definedName>
    <definedName name="I_108" localSheetId="12">'ANEXO 7'!$A$97</definedName>
    <definedName name="I_108" localSheetId="2">Generales!$A$36</definedName>
    <definedName name="I_109" localSheetId="22">'ANEXO - 10'!$A$111</definedName>
    <definedName name="I_109" localSheetId="17">'ANEXO 12'!$A$107</definedName>
    <definedName name="I_109" localSheetId="9">'ANEXO 4'!$A$111</definedName>
    <definedName name="I_109" localSheetId="12">'ANEXO 7'!$A$98</definedName>
    <definedName name="I_109" localSheetId="2">Generales!$A$37</definedName>
    <definedName name="I_11" localSheetId="16">'ANEXO 11'!$A$9</definedName>
    <definedName name="I_11" localSheetId="21">'ANEXO 17'!$A$11</definedName>
    <definedName name="I_11" localSheetId="7">'ANEXO 2'!$A$11</definedName>
    <definedName name="I_11" localSheetId="31">'ANEXO 30'!$A$10</definedName>
    <definedName name="I_11" localSheetId="32">'ANEXO 35'!$A$12</definedName>
    <definedName name="I_11" localSheetId="10">'ANEXO 5'!$A$7</definedName>
    <definedName name="I_11" localSheetId="1">Contador!$A$10</definedName>
    <definedName name="I_11" localSheetId="2">Generales!$A$5</definedName>
    <definedName name="I_11" localSheetId="14">'OTROS GASTOS'!$A$7</definedName>
    <definedName name="I_110" localSheetId="6">'ANEXO 1'!$A$130</definedName>
    <definedName name="I_110" localSheetId="17">'ANEXO 12'!$A$108</definedName>
    <definedName name="I_110" localSheetId="24">'ANEXO 22'!$A$76</definedName>
    <definedName name="I_110" localSheetId="12">'ANEXO 7'!$A$99</definedName>
    <definedName name="I_110" localSheetId="2">Generales!$A$38</definedName>
    <definedName name="I_111" localSheetId="17">'ANEXO 12'!$A$109</definedName>
    <definedName name="I_111" localSheetId="9">'ANEXO 4'!$A$113</definedName>
    <definedName name="I_111" localSheetId="12">'ANEXO 7'!$A$100</definedName>
    <definedName name="I_111" localSheetId="2">Generales!$A$41</definedName>
    <definedName name="I_112" localSheetId="6">'ANEXO 1'!$A$132</definedName>
    <definedName name="I_112" localSheetId="17">'ANEXO 12'!$A$110</definedName>
    <definedName name="I_112" localSheetId="24">'ANEXO 22'!$A$78</definedName>
    <definedName name="I_112" localSheetId="11">'ANEXO 6'!$A$113</definedName>
    <definedName name="I_112" localSheetId="12">'ANEXO 7'!$A$101</definedName>
    <definedName name="I_112" localSheetId="2">Generales!$A$42</definedName>
    <definedName name="I_113" localSheetId="22">'ANEXO - 10'!$A$119</definedName>
    <definedName name="I_113" localSheetId="17">'ANEXO 12'!$A$111</definedName>
    <definedName name="I_113" localSheetId="24">'ANEXO 22'!$A$79</definedName>
    <definedName name="I_113" localSheetId="11">'ANEXO 6'!$A$115</definedName>
    <definedName name="I_113" localSheetId="12">'ANEXO 7'!$A$102</definedName>
    <definedName name="I_113" localSheetId="2">Generales!$A$43</definedName>
    <definedName name="I_114" localSheetId="17">'ANEXO 12'!$A$112</definedName>
    <definedName name="I_114" localSheetId="24">'ANEXO 22'!$A$80</definedName>
    <definedName name="I_114" localSheetId="12">'ANEXO 7'!$A$103</definedName>
    <definedName name="I_114" localSheetId="2">Generales!$A$44</definedName>
    <definedName name="I_115" localSheetId="17">'ANEXO 12'!$A$113</definedName>
    <definedName name="I_115" localSheetId="24">'ANEXO 22'!$A$81</definedName>
    <definedName name="I_115" localSheetId="9">'ANEXO 4'!$A$118</definedName>
    <definedName name="I_115" localSheetId="11">'ANEXO 6'!$A$117</definedName>
    <definedName name="I_115" localSheetId="12">'ANEXO 7'!$A$104</definedName>
    <definedName name="I_115" localSheetId="2">Generales!$A$45</definedName>
    <definedName name="I_116" localSheetId="17">'ANEXO 12'!$A$114</definedName>
    <definedName name="I_116" localSheetId="9">'ANEXO 4'!$A$119</definedName>
    <definedName name="I_116" localSheetId="12">'ANEXO 7'!$A$112</definedName>
    <definedName name="I_116" localSheetId="2">Generales!$A$49</definedName>
    <definedName name="I_117" localSheetId="22">'ANEXO - 10'!$A$128</definedName>
    <definedName name="I_117" localSheetId="17">'ANEXO 12'!$A$115</definedName>
    <definedName name="I_117" localSheetId="24">'ANEXO 22'!$A$83</definedName>
    <definedName name="I_117" localSheetId="9">'ANEXO 4'!$A$120</definedName>
    <definedName name="I_117" localSheetId="11">'ANEXO 6'!$A$119</definedName>
    <definedName name="I_117" localSheetId="2">Generales!$A$50</definedName>
    <definedName name="I_118" localSheetId="17">'ANEXO 12'!$A$116</definedName>
    <definedName name="I_118" localSheetId="9">'ANEXO 4'!$A$121</definedName>
    <definedName name="I_118" localSheetId="12">'ANEXO 7'!$A$114</definedName>
    <definedName name="I_118" localSheetId="2">Generales!$A$59</definedName>
    <definedName name="I_119" localSheetId="17">'ANEXO 12'!$A$117</definedName>
    <definedName name="I_119" localSheetId="9">'ANEXO 4'!$A$122</definedName>
    <definedName name="I_119" localSheetId="11">'ANEXO 6'!$A$121</definedName>
    <definedName name="I_119" localSheetId="2">Generales!$A$60</definedName>
    <definedName name="I_12" localSheetId="6">'ANEXO 1'!$A$11</definedName>
    <definedName name="I_12" localSheetId="16">'ANEXO 11'!$A$10</definedName>
    <definedName name="I_12" localSheetId="21">'ANEXO 17'!$A$12</definedName>
    <definedName name="I_12" localSheetId="23">'ANEXO 20'!$A$11</definedName>
    <definedName name="I_12" localSheetId="32">'ANEXO 35'!$A$13</definedName>
    <definedName name="I_12" localSheetId="10">'ANEXO 5'!$A$8</definedName>
    <definedName name="I_12" localSheetId="35">CDF!$A$13</definedName>
    <definedName name="I_12" localSheetId="1">Contador!$A$11</definedName>
    <definedName name="I_12" localSheetId="14">'OTROS GASTOS'!$A$8</definedName>
    <definedName name="I_120" localSheetId="22">'ANEXO - 10'!$A$132</definedName>
    <definedName name="I_120" localSheetId="6">'ANEXO 1'!$A$140</definedName>
    <definedName name="I_120" localSheetId="17">'ANEXO 12'!$A$118</definedName>
    <definedName name="I_120" localSheetId="9">'ANEXO 4'!$A$123</definedName>
    <definedName name="I_120" localSheetId="12">'ANEXO 7'!$A$116</definedName>
    <definedName name="I_120" localSheetId="2">Generales!$A$62</definedName>
    <definedName name="I_121" localSheetId="6">'ANEXO 1'!$A$141</definedName>
    <definedName name="I_121" localSheetId="17">'ANEXO 12'!$A$119</definedName>
    <definedName name="I_121" localSheetId="24">'ANEXO 22'!$A$87</definedName>
    <definedName name="I_121" localSheetId="9">'ANEXO 4'!$A$124</definedName>
    <definedName name="I_121" localSheetId="2">Generales!$A$68</definedName>
    <definedName name="I_122" localSheetId="6">'ANEXO 1'!$A$142</definedName>
    <definedName name="I_122" localSheetId="9">'ANEXO 4'!$A$125</definedName>
    <definedName name="I_122" localSheetId="2">Generales!$A$69</definedName>
    <definedName name="I_123" localSheetId="24">'ANEXO 22'!$A$89</definedName>
    <definedName name="I_123" localSheetId="9">'ANEXO 4'!$A$126</definedName>
    <definedName name="I_123" localSheetId="11">'ANEXO 6'!$A$125</definedName>
    <definedName name="I_123" localSheetId="2">Generales!$A$70</definedName>
    <definedName name="I_124" localSheetId="22">'ANEXO - 10'!$A$144</definedName>
    <definedName name="I_124" localSheetId="24">'ANEXO 22'!$A$90</definedName>
    <definedName name="I_124" localSheetId="9">'ANEXO 4'!$A$127</definedName>
    <definedName name="I_124" localSheetId="11">'ANEXO 6'!$A$126</definedName>
    <definedName name="I_124" localSheetId="2">Generales!$A$71</definedName>
    <definedName name="I_125" localSheetId="22">'ANEXO - 10'!$A$145</definedName>
    <definedName name="I_125" localSheetId="11">'ANEXO 6'!$A$127</definedName>
    <definedName name="I_125" localSheetId="2">Generales!$A$72</definedName>
    <definedName name="I_126" localSheetId="22">'ANEXO - 10'!$A$146</definedName>
    <definedName name="I_126" localSheetId="6">'ANEXO 1'!$A$146</definedName>
    <definedName name="I_126" localSheetId="24">'ANEXO 22'!$A$92</definedName>
    <definedName name="I_126" localSheetId="9">'ANEXO 4'!$A$129</definedName>
    <definedName name="I_126" localSheetId="11">'ANEXO 6'!$A$128</definedName>
    <definedName name="I_126" localSheetId="2">Generales!$A$73</definedName>
    <definedName name="I_127" localSheetId="22">'ANEXO - 10'!$A$147</definedName>
    <definedName name="I_127" localSheetId="6">'ANEXO 1'!$A$147</definedName>
    <definedName name="I_127" localSheetId="24">'ANEXO 22'!$A$93</definedName>
    <definedName name="I_127" localSheetId="11">'ANEXO 6'!$A$129</definedName>
    <definedName name="I_127" localSheetId="2">Generales!$A$75</definedName>
    <definedName name="I_128" localSheetId="6">'ANEXO 1'!$A$148</definedName>
    <definedName name="I_128" localSheetId="9">'ANEXO 4'!$A$131</definedName>
    <definedName name="I_128" localSheetId="2">Generales!$A$76</definedName>
    <definedName name="I_129" localSheetId="17">'ANEXO 12'!$A$120</definedName>
    <definedName name="I_129" localSheetId="24">'ANEXO 22'!$A$95</definedName>
    <definedName name="I_129" localSheetId="2">Generales!$A$77</definedName>
    <definedName name="I_13" localSheetId="6">'ANEXO 1'!$A$12</definedName>
    <definedName name="I_13" localSheetId="16">'ANEXO 11'!$A$11</definedName>
    <definedName name="I_13" localSheetId="21">'ANEXO 17'!$A$13</definedName>
    <definedName name="I_13" localSheetId="7">'ANEXO 2'!$A$13</definedName>
    <definedName name="I_13" localSheetId="31">'ANEXO 30'!$A$12</definedName>
    <definedName name="I_13" localSheetId="11">'ANEXO 6'!$A$13</definedName>
    <definedName name="I_13" localSheetId="35">CDF!$A$14</definedName>
    <definedName name="I_13" localSheetId="1">Contador!$A$12</definedName>
    <definedName name="I_13" localSheetId="14">'OTROS GASTOS'!$A$9</definedName>
    <definedName name="I_130" localSheetId="17">'ANEXO 12'!$A$121</definedName>
    <definedName name="I_130" localSheetId="2">Generales!$A$78</definedName>
    <definedName name="I_131" localSheetId="22">'ANEXO - 10'!$A$151</definedName>
    <definedName name="I_131" localSheetId="17">'ANEXO 12'!$A$122</definedName>
    <definedName name="I_131" localSheetId="24">'ANEXO 22'!$A$97</definedName>
    <definedName name="I_131" localSheetId="11">'ANEXO 6'!$A$133</definedName>
    <definedName name="I_131" localSheetId="2">Generales!$A$79</definedName>
    <definedName name="I_132" localSheetId="6">'ANEXO 1'!$A$152</definedName>
    <definedName name="I_132" localSheetId="17">'ANEXO 12'!$A$123</definedName>
    <definedName name="I_132" localSheetId="9">'ANEXO 4'!$A$135</definedName>
    <definedName name="I_132" localSheetId="11">'ANEXO 6'!$A$134</definedName>
    <definedName name="I_132" localSheetId="2">Generales!$A$80</definedName>
    <definedName name="I_133" localSheetId="6">'ANEXO 1'!$A$153</definedName>
    <definedName name="I_133" localSheetId="17">'ANEXO 12'!$A$124</definedName>
    <definedName name="I_133" localSheetId="9">'ANEXO 4'!$A$136</definedName>
    <definedName name="I_133" localSheetId="2">Generales!$A$81</definedName>
    <definedName name="I_134" localSheetId="6">'ANEXO 1'!$A$154</definedName>
    <definedName name="I_134" localSheetId="17">'ANEXO 12'!$A$125</definedName>
    <definedName name="I_134" localSheetId="9">'ANEXO 4'!$A$137</definedName>
    <definedName name="I_134" localSheetId="11">'ANEXO 6'!$A$136</definedName>
    <definedName name="I_135" localSheetId="17">'ANEXO 12'!$A$126</definedName>
    <definedName name="I_135" localSheetId="24">'ANEXO 22'!$A$101</definedName>
    <definedName name="I_135" localSheetId="2">Generales!$A$83</definedName>
    <definedName name="I_136" localSheetId="17">'ANEXO 12'!$A$127</definedName>
    <definedName name="I_136" localSheetId="9">'ANEXO 4'!$A$140</definedName>
    <definedName name="I_136" localSheetId="2">Generales!$A$84</definedName>
    <definedName name="I_137" localSheetId="22">'ANEXO - 10'!$A$157</definedName>
    <definedName name="I_137" localSheetId="6">'ANEXO 1'!$A$157</definedName>
    <definedName name="I_137" localSheetId="17">'ANEXO 12'!$A$128</definedName>
    <definedName name="I_137" localSheetId="24">'ANEXO 22'!$A$103</definedName>
    <definedName name="I_138" localSheetId="6">'ANEXO 1'!$A$158</definedName>
    <definedName name="I_138" localSheetId="17">'ANEXO 12'!$A$129</definedName>
    <definedName name="I_138" localSheetId="24">'ANEXO 22'!$A$104</definedName>
    <definedName name="I_138" localSheetId="9">'ANEXO 4'!$A$142</definedName>
    <definedName name="I_138" localSheetId="11">'ANEXO 6'!$A$140</definedName>
    <definedName name="I_139" localSheetId="6">'ANEXO 1'!$A$159</definedName>
    <definedName name="I_139" localSheetId="17">'ANEXO 12'!$A$130</definedName>
    <definedName name="I_139" localSheetId="24">'ANEXO 22'!$A$105</definedName>
    <definedName name="I_139" localSheetId="11">'ANEXO 6'!$A$141</definedName>
    <definedName name="I_14" localSheetId="6">'ANEXO 1'!$A$13</definedName>
    <definedName name="I_14" localSheetId="16">'ANEXO 11'!$A$12</definedName>
    <definedName name="I_14" localSheetId="21">'ANEXO 17'!$A$14</definedName>
    <definedName name="I_14" localSheetId="7">'ANEXO 2'!$A$14</definedName>
    <definedName name="I_14" localSheetId="23">'ANEXO 20'!$A$13</definedName>
    <definedName name="I_14" localSheetId="10">'ANEXO 5'!$A$10</definedName>
    <definedName name="I_14" localSheetId="1">Contador!$A$13</definedName>
    <definedName name="I_14" localSheetId="14">'OTROS GASTOS'!$A$10</definedName>
    <definedName name="I_140" localSheetId="6">'ANEXO 1'!$A$160</definedName>
    <definedName name="I_140" localSheetId="17">'ANEXO 12'!$A$131</definedName>
    <definedName name="I_140" localSheetId="11">'ANEXO 6'!$A$142</definedName>
    <definedName name="I_140" localSheetId="2">Generales!$A$88</definedName>
    <definedName name="I_141" localSheetId="22">'ANEXO - 10'!$A$161</definedName>
    <definedName name="I_141" localSheetId="6">'ANEXO 1'!$A$161</definedName>
    <definedName name="I_141" localSheetId="17">'ANEXO 12'!$A$132</definedName>
    <definedName name="I_141" localSheetId="24">'ANEXO 22'!$A$107</definedName>
    <definedName name="I_141" localSheetId="2">Generales!$A$89</definedName>
    <definedName name="I_142" localSheetId="6">'ANEXO 1'!$A$162</definedName>
    <definedName name="I_142" localSheetId="17">'ANEXO 12'!$A$133</definedName>
    <definedName name="I_142" localSheetId="24">'ANEXO 22'!$A$108</definedName>
    <definedName name="I_142" localSheetId="9">'ANEXO 4'!$A$16</definedName>
    <definedName name="I_142" localSheetId="11">'ANEXO 6'!$A$144</definedName>
    <definedName name="I_142" localSheetId="2">Generales!$A$90</definedName>
    <definedName name="I_143" localSheetId="6">'ANEXO 1'!$A$163</definedName>
    <definedName name="I_143" localSheetId="17">'ANEXO 12'!$A$135</definedName>
    <definedName name="I_143" localSheetId="9">'ANEXO 4'!$A$58</definedName>
    <definedName name="I_143" localSheetId="2">Generales!$A$91</definedName>
    <definedName name="I_144" localSheetId="6">'ANEXO 1'!$A$164</definedName>
    <definedName name="I_144" localSheetId="17">'ANEXO 12'!$A$136</definedName>
    <definedName name="I_144" localSheetId="24">'ANEXO 22'!$A$110</definedName>
    <definedName name="I_144" localSheetId="11">'ANEXO 6'!$A$146</definedName>
    <definedName name="I_144" localSheetId="2">Generales!$A$92</definedName>
    <definedName name="I_145" localSheetId="22">'ANEXO - 10'!$A$165</definedName>
    <definedName name="I_145" localSheetId="6">'ANEXO 1'!$A$165</definedName>
    <definedName name="I_145" localSheetId="17">'ANEXO 12'!$A$137</definedName>
    <definedName name="I_145" localSheetId="2">Generales!$A$93</definedName>
    <definedName name="I_146" localSheetId="6">'ANEXO 1'!$A$166</definedName>
    <definedName name="I_146" localSheetId="17">'ANEXO 12'!$A$138</definedName>
    <definedName name="I_146" localSheetId="24">'ANEXO 22'!$A$112</definedName>
    <definedName name="I_146" localSheetId="2">Generales!$A$94</definedName>
    <definedName name="I_147" localSheetId="6">'ANEXO 1'!$A$167</definedName>
    <definedName name="I_147" localSheetId="17">'ANEXO 12'!$A$139</definedName>
    <definedName name="I_147" localSheetId="9">'ANEXO 4'!$A$82</definedName>
    <definedName name="I_147" localSheetId="2">Generales!$A$95</definedName>
    <definedName name="I_148" localSheetId="6">'ANEXO 1'!$A$168</definedName>
    <definedName name="I_148" localSheetId="17">'ANEXO 12'!$A$140</definedName>
    <definedName name="I_148" localSheetId="11">'ANEXO 6'!$A$150</definedName>
    <definedName name="I_148" localSheetId="2">Generales!$A$370</definedName>
    <definedName name="I_149" localSheetId="22">'ANEXO - 10'!$A$169</definedName>
    <definedName name="I_149" localSheetId="6">'ANEXO 1'!$A$169</definedName>
    <definedName name="I_149" localSheetId="9">'ANEXO 4'!$A$114</definedName>
    <definedName name="I_149" localSheetId="11">'ANEXO 6'!$A$151</definedName>
    <definedName name="I_149" localSheetId="2">Generales!$A$376</definedName>
    <definedName name="I_15" localSheetId="6">'ANEXO 1'!$A$14</definedName>
    <definedName name="I_15" localSheetId="16">'ANEXO 11'!$A$13</definedName>
    <definedName name="I_15" localSheetId="19">'ANEXO 15'!$A$9</definedName>
    <definedName name="I_15" localSheetId="21">'ANEXO 17'!$A$15</definedName>
    <definedName name="I_15" localSheetId="29">'ANEXO 27'!$A$10</definedName>
    <definedName name="I_15" localSheetId="31">'ANEXO 30'!$A$14</definedName>
    <definedName name="I_15" localSheetId="34">'ANEXO 38'!$A$10</definedName>
    <definedName name="I_15" localSheetId="9">'ANEXO 4'!$A$15</definedName>
    <definedName name="I_15" localSheetId="10">'ANEXO 5'!$A$11</definedName>
    <definedName name="I_15" localSheetId="1">Contador!$A$14</definedName>
    <definedName name="I_15" localSheetId="14">'OTROS GASTOS'!$A$11</definedName>
    <definedName name="I_150" localSheetId="6">'ANEXO 1'!$A$170</definedName>
    <definedName name="I_150" localSheetId="17">'ANEXO 12'!$A$141</definedName>
    <definedName name="I_150" localSheetId="9">'ANEXO 4'!$A$138</definedName>
    <definedName name="I_151" localSheetId="17">'ANEXO 12'!$A$143</definedName>
    <definedName name="I_152" localSheetId="17">'ANEXO 12'!$A$144</definedName>
    <definedName name="I_153" localSheetId="22">'ANEXO - 10'!$A$173</definedName>
    <definedName name="I_153" localSheetId="17">'ANEXO 12'!$A$145</definedName>
    <definedName name="I_153" localSheetId="11">'ANEXO 6'!$A$155</definedName>
    <definedName name="I_154" localSheetId="6">'ANEXO 1'!$A$174</definedName>
    <definedName name="I_154" localSheetId="17">'ANEXO 12'!$A$146</definedName>
    <definedName name="I_154" localSheetId="11">'ANEXO 6'!$A$156</definedName>
    <definedName name="I_155" localSheetId="6">'ANEXO 1'!$A$175</definedName>
    <definedName name="I_155" localSheetId="17">'ANEXO 12'!$A$148</definedName>
    <definedName name="I_156" localSheetId="6">'ANEXO 1'!$A$176</definedName>
    <definedName name="I_156" localSheetId="17">'ANEXO 12'!$A$149</definedName>
    <definedName name="I_156" localSheetId="11">'ANEXO 6'!$A$158</definedName>
    <definedName name="I_157" localSheetId="22">'ANEXO - 10'!$A$177</definedName>
    <definedName name="I_157" localSheetId="6">'ANEXO 1'!$A$177</definedName>
    <definedName name="I_157" localSheetId="17">'ANEXO 12'!$A$150</definedName>
    <definedName name="I_158" localSheetId="6">'ANEXO 1'!$A$178</definedName>
    <definedName name="I_158" localSheetId="17">'ANEXO 12'!$A$152</definedName>
    <definedName name="I_158" localSheetId="11">'ANEXO 6'!$A$46</definedName>
    <definedName name="I_159" localSheetId="6">'ANEXO 1'!$A$179</definedName>
    <definedName name="I_159" localSheetId="17">'ANEXO 12'!$A$153</definedName>
    <definedName name="I_159" localSheetId="11">'ANEXO 6'!$A$114</definedName>
    <definedName name="I_16" localSheetId="6">'ANEXO 1'!$A$15</definedName>
    <definedName name="I_16" localSheetId="16">'ANEXO 11'!$A$14</definedName>
    <definedName name="I_16" localSheetId="19">'ANEXO 15'!$A$11</definedName>
    <definedName name="I_16" localSheetId="21">'ANEXO 17'!$A$16</definedName>
    <definedName name="I_16" localSheetId="23">'ANEXO 20'!$A$15</definedName>
    <definedName name="I_16" localSheetId="25">'ANEXO 23'!$A$6</definedName>
    <definedName name="I_16" localSheetId="32">'ANEXO 35'!$A$18</definedName>
    <definedName name="I_16" localSheetId="9">'ANEXO 4'!$A$17</definedName>
    <definedName name="I_16" localSheetId="10">'ANEXO 5'!$A$12</definedName>
    <definedName name="I_16" localSheetId="35">CDF!$A$17</definedName>
    <definedName name="I_16" localSheetId="1">Contador!$A$15</definedName>
    <definedName name="I_16" localSheetId="14">'OTROS GASTOS'!$A$12</definedName>
    <definedName name="I_160" localSheetId="6">'ANEXO 1'!$A$180</definedName>
    <definedName name="I_160" localSheetId="17">'ANEXO 12'!$A$154</definedName>
    <definedName name="I_161" localSheetId="22">'ANEXO - 10'!$A$181</definedName>
    <definedName name="I_161" localSheetId="6">'ANEXO 1'!$A$181</definedName>
    <definedName name="I_162" localSheetId="6">'ANEXO 1'!$A$182</definedName>
    <definedName name="I_162" localSheetId="17">'ANEXO 12'!$A$158</definedName>
    <definedName name="I_164" localSheetId="6">'ANEXO 1'!$A$184</definedName>
    <definedName name="I_164" localSheetId="17">'ANEXO 12'!$A$159</definedName>
    <definedName name="I_165" localSheetId="22">'ANEXO - 10'!$A$185</definedName>
    <definedName name="I_165" localSheetId="17">'ANEXO 12'!$A$160</definedName>
    <definedName name="I_166" localSheetId="6">'ANEXO 1'!$A$186</definedName>
    <definedName name="I_166" localSheetId="17">'ANEXO 12'!$A$161</definedName>
    <definedName name="I_167" localSheetId="17">'ANEXO 12'!$A$162</definedName>
    <definedName name="I_168" localSheetId="17">'ANEXO 12'!$A$163</definedName>
    <definedName name="I_169" localSheetId="22">'ANEXO - 10'!$A$189</definedName>
    <definedName name="I_169" localSheetId="17">'ANEXO 12'!$A$164</definedName>
    <definedName name="I_17" localSheetId="16">'ANEXO 11'!$A$15</definedName>
    <definedName name="I_17" localSheetId="21">'ANEXO 17'!$A$17</definedName>
    <definedName name="I_17" localSheetId="29">'ANEXO 27'!$A$12</definedName>
    <definedName name="I_17" localSheetId="31">'ANEXO 30'!$A$16</definedName>
    <definedName name="I_17" localSheetId="32">'ANEXO 35'!$A$19</definedName>
    <definedName name="I_17" localSheetId="9">'ANEXO 4'!$A$18</definedName>
    <definedName name="I_17" localSheetId="11">'ANEXO 6'!$A$17</definedName>
    <definedName name="I_17" localSheetId="1">Contador!$A$16</definedName>
    <definedName name="I_17" localSheetId="14">'OTROS GASTOS'!$A$13</definedName>
    <definedName name="I_171" localSheetId="2">Generales!$A$51</definedName>
    <definedName name="I_172" localSheetId="6">'ANEXO 1'!$A$192</definedName>
    <definedName name="I_172" localSheetId="2">Generales!$A$53</definedName>
    <definedName name="I_173" localSheetId="22">'ANEXO - 10'!$A$193</definedName>
    <definedName name="I_173" localSheetId="6">'ANEXO 1'!$A$193</definedName>
    <definedName name="I_173" localSheetId="2">Generales!$A$54</definedName>
    <definedName name="I_174" localSheetId="6">'ANEXO 1'!$A$194</definedName>
    <definedName name="I_174" localSheetId="2">Generales!$A$55</definedName>
    <definedName name="I_175" localSheetId="6">'ANEXO 1'!$A$195</definedName>
    <definedName name="I_175" localSheetId="2">Generales!$A$56</definedName>
    <definedName name="I_176" localSheetId="17">'ANEXO 12'!$A$167</definedName>
    <definedName name="I_177" localSheetId="22">'ANEXO - 10'!$A$197</definedName>
    <definedName name="I_177" localSheetId="6">'ANEXO 1'!$A$197</definedName>
    <definedName name="I_177" localSheetId="17">'ANEXO 12'!$A$168</definedName>
    <definedName name="I_178" localSheetId="17">'ANEXO 12'!$A$169</definedName>
    <definedName name="I_179" localSheetId="17">'ANEXO 12'!$A$170</definedName>
    <definedName name="I_18" localSheetId="15">'ANEXO - 8'!$A$10</definedName>
    <definedName name="I_18" localSheetId="16">'ANEXO 11'!$A$16</definedName>
    <definedName name="I_18" localSheetId="18">'ANEXO 14'!$A$14</definedName>
    <definedName name="I_18" localSheetId="21">'ANEXO 17'!$A$18</definedName>
    <definedName name="I_18" localSheetId="23">'ANEXO 20'!$A$17</definedName>
    <definedName name="I_18" localSheetId="25">'ANEXO 23'!$A$8</definedName>
    <definedName name="I_18" localSheetId="26">'ANEXO 24'!$A$10</definedName>
    <definedName name="I_18" localSheetId="27">'ANEXO 25'!$A$12</definedName>
    <definedName name="I_18" localSheetId="32">'ANEXO 35'!$A$20</definedName>
    <definedName name="I_18" localSheetId="34">'ANEXO 38'!$A$13</definedName>
    <definedName name="I_18" localSheetId="9">'ANEXO 4'!$A$19</definedName>
    <definedName name="I_18" localSheetId="10">'ANEXO 5'!$A$14</definedName>
    <definedName name="I_18" localSheetId="11">'ANEXO 6'!$A$18</definedName>
    <definedName name="I_18" localSheetId="1">Contador!$A$17</definedName>
    <definedName name="I_18" localSheetId="14">'OTROS GASTOS'!$A$14</definedName>
    <definedName name="I_180" localSheetId="17">'ANEXO 12'!$A$171</definedName>
    <definedName name="I_181" localSheetId="22">'ANEXO - 10'!$A$201</definedName>
    <definedName name="I_181" localSheetId="6">'ANEXO 1'!$A$201</definedName>
    <definedName name="I_181" localSheetId="17">'ANEXO 12'!$A$172</definedName>
    <definedName name="I_182" localSheetId="6">'ANEXO 1'!$A$202</definedName>
    <definedName name="I_182" localSheetId="17">'ANEXO 12'!$A$174</definedName>
    <definedName name="I_182" localSheetId="2">Generales!$A$101</definedName>
    <definedName name="I_183" localSheetId="6">'ANEXO 1'!$A$203</definedName>
    <definedName name="I_183" localSheetId="17">'ANEXO 12'!$A$177</definedName>
    <definedName name="I_183" localSheetId="2">Generales!$A$102</definedName>
    <definedName name="I_184" localSheetId="17">'ANEXO 12'!$A$178</definedName>
    <definedName name="I_184" localSheetId="2">Generales!$A$103</definedName>
    <definedName name="I_185" localSheetId="22">'ANEXO - 10'!$A$205</definedName>
    <definedName name="I_185" localSheetId="17">'ANEXO 12'!$A$179</definedName>
    <definedName name="I_185" localSheetId="2">Generales!$A$104</definedName>
    <definedName name="I_186" localSheetId="2">Generales!$A$105</definedName>
    <definedName name="I_187" localSheetId="6">'ANEXO 1'!$A$207</definedName>
    <definedName name="I_187" localSheetId="2">Generales!$A$106</definedName>
    <definedName name="I_188" localSheetId="6">'ANEXO 1'!$A$208</definedName>
    <definedName name="I_188" localSheetId="2">Generales!$A$107</definedName>
    <definedName name="I_189" localSheetId="22">'ANEXO - 10'!$A$209</definedName>
    <definedName name="I_189" localSheetId="6">'ANEXO 1'!$A$209</definedName>
    <definedName name="I_189" localSheetId="2">Generales!$A$108</definedName>
    <definedName name="I_19" localSheetId="22">'ANEXO - 10'!$A$9</definedName>
    <definedName name="I_19" localSheetId="15">'ANEXO - 8'!$A$11</definedName>
    <definedName name="I_19" localSheetId="16">'ANEXO 11'!$A$17</definedName>
    <definedName name="I_19" localSheetId="31">'ANEXO 30'!$A$18</definedName>
    <definedName name="I_19" localSheetId="32">'ANEXO 35'!$A$22</definedName>
    <definedName name="I_19" localSheetId="33">'ANEXO 37'!$A$11</definedName>
    <definedName name="I_19" localSheetId="9">'ANEXO 4'!$A$20</definedName>
    <definedName name="I_19" localSheetId="10">'ANEXO 5'!$A$15</definedName>
    <definedName name="I_19" localSheetId="35">CDF!$A$21</definedName>
    <definedName name="I_19" localSheetId="1">Contador!$A$18</definedName>
    <definedName name="I_19" localSheetId="14">'OTROS GASTOS'!$A$16</definedName>
    <definedName name="I_190" localSheetId="6">'ANEXO 1'!$A$210</definedName>
    <definedName name="I_191" localSheetId="6">'ANEXO 1'!$A$211</definedName>
    <definedName name="I_191" localSheetId="2">Generales!$A$110</definedName>
    <definedName name="I_192" localSheetId="17">'ANEXO 12'!$A$181</definedName>
    <definedName name="I_192" localSheetId="2">Generales!$A$111</definedName>
    <definedName name="I_193" localSheetId="22">'ANEXO - 10'!$A$213</definedName>
    <definedName name="I_193" localSheetId="6">'ANEXO 1'!$A$213</definedName>
    <definedName name="I_193" localSheetId="17">'ANEXO 12'!$A$182</definedName>
    <definedName name="I_193" localSheetId="2">Generales!$A$112</definedName>
    <definedName name="I_194" localSheetId="17">'ANEXO 12'!$A$184</definedName>
    <definedName name="I_194" localSheetId="2">Generales!$A$114</definedName>
    <definedName name="I_195" localSheetId="6">'ANEXO 1'!$A$215</definedName>
    <definedName name="I_195" localSheetId="17">'ANEXO 12'!$A$185</definedName>
    <definedName name="I_195" localSheetId="2">Generales!$A$115</definedName>
    <definedName name="I_196" localSheetId="17">'ANEXO 12'!$A$187</definedName>
    <definedName name="I_197" localSheetId="22">'ANEXO - 10'!$A$217</definedName>
    <definedName name="I_197" localSheetId="6">'ANEXO 1'!$A$217</definedName>
    <definedName name="I_197" localSheetId="17">'ANEXO 12'!$A$188</definedName>
    <definedName name="I_198" localSheetId="17">'ANEXO 12'!$A$189</definedName>
    <definedName name="I_198" localSheetId="2">Generales!$A$118</definedName>
    <definedName name="I_199" localSheetId="17">'ANEXO 12'!$A$193</definedName>
    <definedName name="I_199" localSheetId="2">Generales!$A$119</definedName>
    <definedName name="I_2" localSheetId="2">Generales!$A$22</definedName>
    <definedName name="I_20" localSheetId="22">'ANEXO - 10'!$A$10</definedName>
    <definedName name="I_20" localSheetId="15">'ANEXO - 8'!$A$12</definedName>
    <definedName name="I_20" localSheetId="6">'ANEXO 1'!$A$19</definedName>
    <definedName name="I_20" localSheetId="16">'ANEXO 11'!$A$18</definedName>
    <definedName name="I_20" localSheetId="17">'ANEXO 12'!$A$9</definedName>
    <definedName name="I_20" localSheetId="21">'ANEXO 17'!$A$20</definedName>
    <definedName name="I_20" localSheetId="7">'ANEXO 2'!$A$20</definedName>
    <definedName name="I_20" localSheetId="23">'ANEXO 20'!$A$23</definedName>
    <definedName name="I_20" localSheetId="25">'ANEXO 23'!$A$10</definedName>
    <definedName name="I_20" localSheetId="26">'ANEXO 24'!$A$12</definedName>
    <definedName name="I_20" localSheetId="27">'ANEXO 25'!$A$14</definedName>
    <definedName name="I_20" localSheetId="31">'ANEXO 30'!$A$19</definedName>
    <definedName name="I_20" localSheetId="12">'ANEXO 7'!$A$8</definedName>
    <definedName name="I_20" localSheetId="35">CDF!$A$22</definedName>
    <definedName name="I_20" localSheetId="1">Contador!$A$19</definedName>
    <definedName name="I_200" localSheetId="17">'ANEXO 12'!$A$194</definedName>
    <definedName name="I_200" localSheetId="2">Generales!$A$120</definedName>
    <definedName name="I_201" localSheetId="22">'ANEXO - 10'!$A$221</definedName>
    <definedName name="I_201" localSheetId="6">'ANEXO 1'!$A$221</definedName>
    <definedName name="I_201" localSheetId="17">'ANEXO 12'!$A$195</definedName>
    <definedName name="I_201" localSheetId="2">Generales!$A$121</definedName>
    <definedName name="I_202" localSheetId="6">'ANEXO 1'!$A$222</definedName>
    <definedName name="I_202" localSheetId="17">'ANEXO 12'!$A$196</definedName>
    <definedName name="I_203" localSheetId="6">'ANEXO 1'!$A$223</definedName>
    <definedName name="I_203" localSheetId="17">'ANEXO 12'!$A$197</definedName>
    <definedName name="I_204" localSheetId="6">'ANEXO 1'!$A$224</definedName>
    <definedName name="I_204" localSheetId="17">'ANEXO 12'!$A$198</definedName>
    <definedName name="I_204" localSheetId="2">Generales!$A$124</definedName>
    <definedName name="I_205" localSheetId="22">'ANEXO - 10'!$A$225</definedName>
    <definedName name="I_205" localSheetId="6">'ANEXO 1'!$A$225</definedName>
    <definedName name="I_205" localSheetId="17">'ANEXO 12'!$A$199</definedName>
    <definedName name="I_205" localSheetId="2">Generales!$A$125</definedName>
    <definedName name="I_206" localSheetId="6">'ANEXO 1'!$A$226</definedName>
    <definedName name="I_206" localSheetId="17">'ANEXO 12'!$A$200</definedName>
    <definedName name="I_206" localSheetId="2">Generales!$A$126</definedName>
    <definedName name="I_207" localSheetId="22">'ANEXO - 10'!$A$227</definedName>
    <definedName name="I_207" localSheetId="6">'ANEXO 1'!$A$227</definedName>
    <definedName name="I_207" localSheetId="17">'ANEXO 12'!$A$201</definedName>
    <definedName name="I_207" localSheetId="2">Generales!$A$127</definedName>
    <definedName name="I_208" localSheetId="6">'ANEXO 1'!$A$228</definedName>
    <definedName name="I_208" localSheetId="17">'ANEXO 12'!$A$205</definedName>
    <definedName name="I_209" localSheetId="6">'ANEXO 1'!$A$229</definedName>
    <definedName name="I_209" localSheetId="17">'ANEXO 12'!$A$206</definedName>
    <definedName name="I_209" localSheetId="2">Generales!$A$129</definedName>
    <definedName name="I_21" localSheetId="6">'ANEXO 1'!$A$20</definedName>
    <definedName name="I_21" localSheetId="16">'ANEXO 11'!$A$20</definedName>
    <definedName name="I_21" localSheetId="17">'ANEXO 12'!$A$10</definedName>
    <definedName name="I_21" localSheetId="20">'ANEXO 16'!$A$7</definedName>
    <definedName name="I_21" localSheetId="7">'ANEXO 2'!$A$21</definedName>
    <definedName name="I_21" localSheetId="31">'ANEXO 30'!$A$20</definedName>
    <definedName name="I_21" localSheetId="32">'ANEXO 35'!$A$24</definedName>
    <definedName name="I_21" localSheetId="9">'ANEXO 4'!$A$22</definedName>
    <definedName name="I_21" localSheetId="10">'ANEXO 5'!$A$17</definedName>
    <definedName name="I_21" localSheetId="12">'ANEXO 7'!$A$9</definedName>
    <definedName name="I_21" localSheetId="35">CDF!$A$23</definedName>
    <definedName name="I_21" localSheetId="14">'OTROS GASTOS'!$A$18</definedName>
    <definedName name="I_210" localSheetId="6">'ANEXO 1'!$A$230</definedName>
    <definedName name="I_210" localSheetId="17">'ANEXO 12'!$A$207</definedName>
    <definedName name="I_210" localSheetId="2">Generales!$A$130</definedName>
    <definedName name="I_211" localSheetId="6">'ANEXO 1'!$A$231</definedName>
    <definedName name="I_211" localSheetId="17">'ANEXO 12'!$A$208</definedName>
    <definedName name="I_211" localSheetId="2">Generales!$A$131</definedName>
    <definedName name="I_212" localSheetId="6">'ANEXO 1'!$A$232</definedName>
    <definedName name="I_212" localSheetId="17">'ANEXO 12'!$A$209</definedName>
    <definedName name="I_213" localSheetId="6">'ANEXO 1'!$A$233</definedName>
    <definedName name="I_213" localSheetId="17">'ANEXO 12'!$A$210</definedName>
    <definedName name="I_214" localSheetId="6">'ANEXO 1'!$A$234</definedName>
    <definedName name="I_214" localSheetId="17">'ANEXO 12'!$A$211</definedName>
    <definedName name="I_214" localSheetId="2">Generales!$A$141</definedName>
    <definedName name="I_215" localSheetId="6">'ANEXO 1'!$A$235</definedName>
    <definedName name="I_215" localSheetId="17">'ANEXO 12'!$A$212</definedName>
    <definedName name="I_215" localSheetId="2">Generales!$A$142</definedName>
    <definedName name="I_216" localSheetId="6">'ANEXO 1'!$A$236</definedName>
    <definedName name="I_216" localSheetId="17">'ANEXO 12'!$A$213</definedName>
    <definedName name="I_216" localSheetId="2">Generales!$A$143</definedName>
    <definedName name="I_217" localSheetId="6">'ANEXO 1'!$A$237</definedName>
    <definedName name="I_217" localSheetId="2">Generales!$A$144</definedName>
    <definedName name="I_218" localSheetId="2">Generales!$A$145</definedName>
    <definedName name="I_219" localSheetId="6">'ANEXO 1'!$A$239</definedName>
    <definedName name="I_219" localSheetId="2">Generales!$A$146</definedName>
    <definedName name="I_22" localSheetId="6">'ANEXO 1'!$A$21</definedName>
    <definedName name="I_22" localSheetId="16">'ANEXO 11'!$A$24</definedName>
    <definedName name="I_22" localSheetId="17">'ANEXO 12'!$A$11</definedName>
    <definedName name="I_22" localSheetId="20">'ANEXO 16'!$A$9</definedName>
    <definedName name="I_22" localSheetId="7">'ANEXO 2'!$A$22</definedName>
    <definedName name="I_22" localSheetId="23">'ANEXO 20'!$A$19</definedName>
    <definedName name="I_22" localSheetId="25">'ANEXO 23'!$A$12</definedName>
    <definedName name="I_22" localSheetId="33">'ANEXO 37'!$A$13</definedName>
    <definedName name="I_22" localSheetId="11">'ANEXO 6'!$A$22</definedName>
    <definedName name="I_22" localSheetId="12">'ANEXO 7'!$A$10</definedName>
    <definedName name="I_22" localSheetId="35">CDF!$A$24</definedName>
    <definedName name="I_220" localSheetId="2">Generales!$A$147</definedName>
    <definedName name="I_221" localSheetId="6">'ANEXO 1'!$A$241</definedName>
    <definedName name="I_224" localSheetId="6">'ANEXO 1'!$A$38</definedName>
    <definedName name="I_225" localSheetId="17">'ANEXO 12'!$A$214</definedName>
    <definedName name="I_225" localSheetId="2">Generales!$A$162</definedName>
    <definedName name="I_226" localSheetId="6">'ANEXO 1'!$A$45</definedName>
    <definedName name="I_226" localSheetId="17">'ANEXO 12'!$A$216</definedName>
    <definedName name="I_226" localSheetId="2">Generales!$A$163</definedName>
    <definedName name="I_227" localSheetId="6">'ANEXO 1'!$A$47</definedName>
    <definedName name="I_227" localSheetId="17">'ANEXO 12'!$A$218</definedName>
    <definedName name="I_227" localSheetId="2">Generales!$A$164</definedName>
    <definedName name="I_228" localSheetId="17">'ANEXO 12'!$A$219</definedName>
    <definedName name="I_228" localSheetId="2">Generales!$A$165</definedName>
    <definedName name="I_229" localSheetId="17">'ANEXO 12'!$A$220</definedName>
    <definedName name="I_229" localSheetId="2">Generales!$A$166</definedName>
    <definedName name="I_23" localSheetId="6">'ANEXO 1'!$A$22</definedName>
    <definedName name="I_23" localSheetId="16">'ANEXO 11'!$A$25</definedName>
    <definedName name="I_23" localSheetId="17">'ANEXO 12'!$A$13</definedName>
    <definedName name="I_23" localSheetId="18">'ANEXO 14'!$A$12</definedName>
    <definedName name="I_23" localSheetId="20">'ANEXO 16'!$A$13</definedName>
    <definedName name="I_23" localSheetId="7">'ANEXO 2'!$A$23</definedName>
    <definedName name="I_23" localSheetId="31">'ANEXO 30'!$A$22</definedName>
    <definedName name="I_23" localSheetId="11">'ANEXO 6'!$A$23</definedName>
    <definedName name="I_23" localSheetId="12">'ANEXO 7'!$A$11</definedName>
    <definedName name="I_23" localSheetId="35">CDF!$A$25</definedName>
    <definedName name="I_23" localSheetId="2">Generales!$A$17</definedName>
    <definedName name="I_23" localSheetId="14">'OTROS GASTOS'!$A$20</definedName>
    <definedName name="I_230" localSheetId="17">'ANEXO 12'!$A$221</definedName>
    <definedName name="I_230" localSheetId="2">Generales!$A$167</definedName>
    <definedName name="I_231" localSheetId="6">'ANEXO 1'!$A$66</definedName>
    <definedName name="I_231" localSheetId="17">'ANEXO 12'!$A$222</definedName>
    <definedName name="I_231" localSheetId="2">Generales!$A$168</definedName>
    <definedName name="I_232" localSheetId="6">'ANEXO 1'!$A$67</definedName>
    <definedName name="I_232" localSheetId="17">'ANEXO 12'!$A$223</definedName>
    <definedName name="I_232" localSheetId="2">Generales!$A$169</definedName>
    <definedName name="I_233" localSheetId="6">'ANEXO 1'!$A$68</definedName>
    <definedName name="I_233" localSheetId="17">'ANEXO 12'!$A$224</definedName>
    <definedName name="I_233" localSheetId="2">Generales!$A$170</definedName>
    <definedName name="I_234" localSheetId="17">'ANEXO 12'!$A$225</definedName>
    <definedName name="I_234" localSheetId="2">Generales!$A$171</definedName>
    <definedName name="I_235" localSheetId="17">'ANEXO 12'!$A$226</definedName>
    <definedName name="I_235" localSheetId="2">Generales!$A$172</definedName>
    <definedName name="I_236" localSheetId="17">'ANEXO 12'!$A$227</definedName>
    <definedName name="I_236" localSheetId="2">Generales!$A$173</definedName>
    <definedName name="I_237" localSheetId="6">'ANEXO 1'!$A$100</definedName>
    <definedName name="I_237" localSheetId="17">'ANEXO 12'!$A$231</definedName>
    <definedName name="I_238" localSheetId="6">'ANEXO 1'!$A$101</definedName>
    <definedName name="I_238" localSheetId="17">'ANEXO 12'!$A$232</definedName>
    <definedName name="I_239" localSheetId="6">'ANEXO 1'!$A$102</definedName>
    <definedName name="I_239" localSheetId="17">'ANEXO 12'!$A$233</definedName>
    <definedName name="I_24" localSheetId="15">'ANEXO - 8'!$A$16</definedName>
    <definedName name="I_24" localSheetId="6">'ANEXO 1'!$A$23</definedName>
    <definedName name="I_24" localSheetId="16">'ANEXO 11'!$A$26</definedName>
    <definedName name="I_24" localSheetId="17">'ANEXO 12'!$A$14</definedName>
    <definedName name="I_24" localSheetId="20">'ANEXO 16'!$A$15</definedName>
    <definedName name="I_24" localSheetId="23">'ANEXO 20'!$A$21</definedName>
    <definedName name="I_24" localSheetId="25">'ANEXO 23'!$A$14</definedName>
    <definedName name="I_24" localSheetId="12">'ANEXO 7'!$A$12</definedName>
    <definedName name="I_24" localSheetId="35">CDF!$A$26</definedName>
    <definedName name="I_24" localSheetId="2">Generales!$A$16</definedName>
    <definedName name="I_24" localSheetId="14">'OTROS GASTOS'!$A$15</definedName>
    <definedName name="I_240" localSheetId="6">'ANEXO 1'!$A$103</definedName>
    <definedName name="I_240" localSheetId="17">'ANEXO 12'!$A$234</definedName>
    <definedName name="I_240" localSheetId="2">Generales!$A$177</definedName>
    <definedName name="I_241" localSheetId="6">'ANEXO 1'!$A$104</definedName>
    <definedName name="I_241" localSheetId="17">'ANEXO 12'!$A$235</definedName>
    <definedName name="I_241" localSheetId="2">Generales!$A$178</definedName>
    <definedName name="I_242" localSheetId="6">'ANEXO 1'!$A$105</definedName>
    <definedName name="I_242" localSheetId="17">'ANEXO 12'!$A$236</definedName>
    <definedName name="I_242" localSheetId="2">Generales!$A$179</definedName>
    <definedName name="I_243" localSheetId="6">'ANEXO 1'!$A$106</definedName>
    <definedName name="I_243" localSheetId="17">'ANEXO 12'!$A$237</definedName>
    <definedName name="I_243" localSheetId="2">Generales!$A$180</definedName>
    <definedName name="I_244" localSheetId="6">'ANEXO 1'!$A$116</definedName>
    <definedName name="I_244" localSheetId="17">'ANEXO 12'!$A$238</definedName>
    <definedName name="I_244" localSheetId="2">Generales!$A$181</definedName>
    <definedName name="I_245" localSheetId="6">'ANEXO 1'!$A$123</definedName>
    <definedName name="I_245" localSheetId="17">'ANEXO 12'!$A$203</definedName>
    <definedName name="I_245" localSheetId="2">Generales!$A$182</definedName>
    <definedName name="I_246" localSheetId="2">Generales!$A$183</definedName>
    <definedName name="I_247" localSheetId="2">Generales!$A$184</definedName>
    <definedName name="I_248" localSheetId="2">Generales!$A$186</definedName>
    <definedName name="I_25" localSheetId="22">'ANEXO - 10'!$A$15</definedName>
    <definedName name="I_25" localSheetId="15">'ANEXO - 8'!$A$17</definedName>
    <definedName name="I_25" localSheetId="6">'ANEXO 1'!$A$24</definedName>
    <definedName name="I_25" localSheetId="16">'ANEXO 11'!$A$27</definedName>
    <definedName name="I_25" localSheetId="18">'ANEXO 14'!$A$18</definedName>
    <definedName name="I_25" localSheetId="20">'ANEXO 16'!$A$19</definedName>
    <definedName name="I_25" localSheetId="7">'ANEXO 2'!$A$25</definedName>
    <definedName name="I_25" localSheetId="8">'ANEXO 3'!$A$6</definedName>
    <definedName name="I_25" localSheetId="31">'ANEXO 30'!$A$24</definedName>
    <definedName name="I_25" localSheetId="32">'ANEXO 35'!$A$28</definedName>
    <definedName name="I_25" localSheetId="9">'ANEXO 4'!$A$26</definedName>
    <definedName name="I_25" localSheetId="10">'ANEXO 5'!$A$21</definedName>
    <definedName name="I_25" localSheetId="11">'ANEXO 6'!$A$25</definedName>
    <definedName name="I_25" localSheetId="12">'ANEXO 7'!$A$13</definedName>
    <definedName name="I_25" localSheetId="35">CDF!$A$27</definedName>
    <definedName name="I_25" localSheetId="2">Generales!$A$15</definedName>
    <definedName name="I_250" localSheetId="2">Generales!$A$189</definedName>
    <definedName name="I_251" localSheetId="17">'ANEXO 12'!$A$239</definedName>
    <definedName name="I_254" localSheetId="2">Generales!$A$193</definedName>
    <definedName name="I_255" localSheetId="2">Generales!$A$194</definedName>
    <definedName name="I_256" localSheetId="2">Generales!$A$195</definedName>
    <definedName name="I_257" localSheetId="2">Generales!$A$196</definedName>
    <definedName name="I_258" localSheetId="17">'ANEXO 12'!$A$248</definedName>
    <definedName name="I_258" localSheetId="2">Generales!$A$197</definedName>
    <definedName name="I_259" localSheetId="17">'ANEXO 12'!$A$249</definedName>
    <definedName name="I_259" localSheetId="2">Generales!$A$198</definedName>
    <definedName name="I_26" localSheetId="15">'ANEXO - 8'!$A$18</definedName>
    <definedName name="I_26" localSheetId="6">'ANEXO 1'!$A$25</definedName>
    <definedName name="I_26" localSheetId="16">'ANEXO 11'!$A$28</definedName>
    <definedName name="I_26" localSheetId="17">'ANEXO 12'!$A$16</definedName>
    <definedName name="I_26" localSheetId="18">'ANEXO 14'!$A$20</definedName>
    <definedName name="I_26" localSheetId="20">'ANEXO 16'!$A$21</definedName>
    <definedName name="I_26" localSheetId="7">'ANEXO 2'!$A$26</definedName>
    <definedName name="I_26" localSheetId="25">'ANEXO 23'!$A$16</definedName>
    <definedName name="I_26" localSheetId="27">'ANEXO 25'!$A$20</definedName>
    <definedName name="I_26" localSheetId="32">'ANEXO 35'!$A$29</definedName>
    <definedName name="I_26" localSheetId="33">'ANEXO 37'!$A$17</definedName>
    <definedName name="I_26" localSheetId="9">'ANEXO 4'!$A$27</definedName>
    <definedName name="I_26" localSheetId="10">'ANEXO 5'!$A$22</definedName>
    <definedName name="I_26" localSheetId="12">'ANEXO 7'!$A$14</definedName>
    <definedName name="I_26" localSheetId="35">CDF!$A$28</definedName>
    <definedName name="I_260" localSheetId="17">'ANEXO 12'!$A$251</definedName>
    <definedName name="I_260" localSheetId="2">Generales!$A$199</definedName>
    <definedName name="I_261" localSheetId="17">'ANEXO 12'!$A$252</definedName>
    <definedName name="I_261" localSheetId="2">Generales!$A$200</definedName>
    <definedName name="I_262" localSheetId="17">'ANEXO 12'!$A$254</definedName>
    <definedName name="I_262" localSheetId="2">Generales!$A$201</definedName>
    <definedName name="I_263" localSheetId="17">'ANEXO 12'!$A$255</definedName>
    <definedName name="I_263" localSheetId="2">Generales!$A$202</definedName>
    <definedName name="I_264" localSheetId="17">'ANEXO 12'!$A$257</definedName>
    <definedName name="I_264" localSheetId="2">Generales!$A$203</definedName>
    <definedName name="I_265" localSheetId="17">'ANEXO 12'!$A$258</definedName>
    <definedName name="I_265" localSheetId="2">Generales!$A$204</definedName>
    <definedName name="I_266" localSheetId="2">Generales!$A$205</definedName>
    <definedName name="I_267" localSheetId="2">Generales!$A$206</definedName>
    <definedName name="I_268" localSheetId="2">Generales!$A$207</definedName>
    <definedName name="I_269" localSheetId="2">Generales!$A$208</definedName>
    <definedName name="I_27" localSheetId="6">'ANEXO 1'!$A$26</definedName>
    <definedName name="I_27" localSheetId="16">'ANEXO 11'!$A$29</definedName>
    <definedName name="I_27" localSheetId="17">'ANEXO 12'!$A$17</definedName>
    <definedName name="I_27" localSheetId="20">'ANEXO 16'!$A$25</definedName>
    <definedName name="I_27" localSheetId="8">'ANEXO 3'!$A$7</definedName>
    <definedName name="I_27" localSheetId="31">'ANEXO 30'!$A$26</definedName>
    <definedName name="I_27" localSheetId="32">'ANEXO 35'!$A$30</definedName>
    <definedName name="I_27" localSheetId="10">'ANEXO 5'!$A$23</definedName>
    <definedName name="I_27" localSheetId="12">'ANEXO 7'!$A$15</definedName>
    <definedName name="I_27" localSheetId="35">CDF!$A$29</definedName>
    <definedName name="I_27" localSheetId="2">Generales!$A$14</definedName>
    <definedName name="I_270" localSheetId="17">'ANEXO 12'!$A$259</definedName>
    <definedName name="I_270" localSheetId="2">Generales!$A$209</definedName>
    <definedName name="I_271" localSheetId="17">'ANEXO 12'!$A$260</definedName>
    <definedName name="I_271" localSheetId="2">Generales!$A$210</definedName>
    <definedName name="I_272" localSheetId="17">'ANEXO 12'!$A$261</definedName>
    <definedName name="I_272" localSheetId="2">Generales!$A$211</definedName>
    <definedName name="I_273" localSheetId="17">'ANEXO 12'!$A$262</definedName>
    <definedName name="I_273" localSheetId="2">Generales!$A$212</definedName>
    <definedName name="I_274" localSheetId="17">'ANEXO 12'!$A$263</definedName>
    <definedName name="I_274" localSheetId="2">Generales!$A$214</definedName>
    <definedName name="I_275" localSheetId="17">'ANEXO 12'!$A$264</definedName>
    <definedName name="I_275" localSheetId="2">Generales!$A$215</definedName>
    <definedName name="I_276" localSheetId="17">'ANEXO 12'!$A$266</definedName>
    <definedName name="I_276" localSheetId="2">Generales!$A$216</definedName>
    <definedName name="I_277" localSheetId="17">'ANEXO 12'!$A$268</definedName>
    <definedName name="I_277" localSheetId="2">Generales!$A$217</definedName>
    <definedName name="I_278" localSheetId="17">'ANEXO 12'!$A$269</definedName>
    <definedName name="I_278" localSheetId="2">Generales!$A$218</definedName>
    <definedName name="I_279" localSheetId="17">'ANEXO 12'!$A$271</definedName>
    <definedName name="I_279" localSheetId="2">Generales!$A$219</definedName>
    <definedName name="I_28" localSheetId="15">'ANEXO - 8'!$A$19</definedName>
    <definedName name="I_28" localSheetId="6">'ANEXO 1'!$A$27</definedName>
    <definedName name="I_28" localSheetId="16">'ANEXO 11'!$A$30</definedName>
    <definedName name="I_28" localSheetId="17">'ANEXO 12'!$A$18</definedName>
    <definedName name="I_28" localSheetId="20">'ANEXO 16'!$A$27</definedName>
    <definedName name="I_28" localSheetId="25">'ANEXO 23'!$A$18</definedName>
    <definedName name="I_28" localSheetId="27">'ANEXO 25'!$A$22</definedName>
    <definedName name="I_28" localSheetId="28">'ANEXO 26'!$A$9</definedName>
    <definedName name="I_28" localSheetId="8">'ANEXO 3'!$A$8</definedName>
    <definedName name="I_28" localSheetId="32">'ANEXO 35'!$A$31</definedName>
    <definedName name="I_28" localSheetId="33">'ANEXO 37'!$A$19</definedName>
    <definedName name="I_28" localSheetId="9">'ANEXO 4'!$A$29</definedName>
    <definedName name="I_28" localSheetId="10">'ANEXO 5'!$A$24</definedName>
    <definedName name="I_28" localSheetId="35">CDF!$A$30</definedName>
    <definedName name="I_280" localSheetId="17">'ANEXO 12'!$A$273</definedName>
    <definedName name="I_280" localSheetId="2">Generales!$A$220</definedName>
    <definedName name="I_281" localSheetId="17">'ANEXO 12'!$A$274</definedName>
    <definedName name="I_281" localSheetId="2">Generales!$A$224</definedName>
    <definedName name="I_282" localSheetId="17">'ANEXO 12'!$A$276</definedName>
    <definedName name="I_282" localSheetId="2">Generales!$A$225</definedName>
    <definedName name="I_283" localSheetId="17">'ANEXO 12'!$A$277</definedName>
    <definedName name="I_283" localSheetId="2">Generales!$A$226</definedName>
    <definedName name="I_284" localSheetId="17">'ANEXO 12'!$A$279</definedName>
    <definedName name="I_284" localSheetId="2">Generales!$A$227</definedName>
    <definedName name="I_285" localSheetId="2">Generales!$A$228</definedName>
    <definedName name="I_286" localSheetId="2">Generales!$A$229</definedName>
    <definedName name="I_287" localSheetId="2">Generales!$A$230</definedName>
    <definedName name="I_29" localSheetId="22">'ANEXO - 10'!$A$19</definedName>
    <definedName name="I_29" localSheetId="6">'ANEXO 1'!$A$28</definedName>
    <definedName name="I_29" localSheetId="16">'ANEXO 11'!$A$31</definedName>
    <definedName name="I_29" localSheetId="17">'ANEXO 12'!$A$19</definedName>
    <definedName name="I_29" localSheetId="18">'ANEXO 14'!$A$22</definedName>
    <definedName name="I_29" localSheetId="20">'ANEXO 16'!$A$31</definedName>
    <definedName name="I_29" localSheetId="8">'ANEXO 3'!$A$9</definedName>
    <definedName name="I_29" localSheetId="31">'ANEXO 30'!$A$28</definedName>
    <definedName name="I_29" localSheetId="32">'ANEXO 35'!$A$32</definedName>
    <definedName name="I_29" localSheetId="10">'ANEXO 5'!$A$25</definedName>
    <definedName name="I_29" localSheetId="11">'ANEXO 6'!$A$29</definedName>
    <definedName name="I_29" localSheetId="12">'ANEXO 7'!$A$17</definedName>
    <definedName name="I_292" localSheetId="17">'ANEXO 12'!$A$280</definedName>
    <definedName name="I_292" localSheetId="2">Generales!$A$274</definedName>
    <definedName name="I_293" localSheetId="2">Generales!$A$277</definedName>
    <definedName name="I_297" localSheetId="17">'ANEXO 12'!$A$25</definedName>
    <definedName name="I_298" localSheetId="17">'ANEXO 12'!$A$61</definedName>
    <definedName name="I_299" localSheetId="17">'ANEXO 12'!$A$241</definedName>
    <definedName name="I_299" localSheetId="2">Generales!$A$285</definedName>
    <definedName name="I_3" localSheetId="2">Generales!$A$23</definedName>
    <definedName name="I_30" localSheetId="15">'ANEXO - 8'!$A$20</definedName>
    <definedName name="I_30" localSheetId="6">'ANEXO 1'!$A$29</definedName>
    <definedName name="I_30" localSheetId="16">'ANEXO 11'!$A$32</definedName>
    <definedName name="I_30" localSheetId="17">'ANEXO 12'!$A$21</definedName>
    <definedName name="I_30" localSheetId="20">'ANEXO 16'!$A$33</definedName>
    <definedName name="I_30" localSheetId="25">'ANEXO 23'!$A$20</definedName>
    <definedName name="I_30" localSheetId="28">'ANEXO 26'!$A$11</definedName>
    <definedName name="I_30" localSheetId="8">'ANEXO 3'!$A$10</definedName>
    <definedName name="I_30" localSheetId="10">'ANEXO 5'!$A$26</definedName>
    <definedName name="I_30" localSheetId="11">'ANEXO 6'!$A$30</definedName>
    <definedName name="I_300" localSheetId="17">'ANEXO 12'!$A$242</definedName>
    <definedName name="I_301" localSheetId="17">'ANEXO 12'!$A$243</definedName>
    <definedName name="I_301" localSheetId="2">Generales!$A$286</definedName>
    <definedName name="I_302" localSheetId="17">'ANEXO 12'!$A$244</definedName>
    <definedName name="I_302" localSheetId="2">Generales!$A$287</definedName>
    <definedName name="I_303" localSheetId="17">'ANEXO 12'!$A$245</definedName>
    <definedName name="I_303" localSheetId="2">Generales!$A$288</definedName>
    <definedName name="I_304" localSheetId="17">'ANEXO 12'!$A$246</definedName>
    <definedName name="I_304" localSheetId="2">Generales!$A$289</definedName>
    <definedName name="I_305" localSheetId="17">'ANEXO 12'!$A$24</definedName>
    <definedName name="I_306" localSheetId="17">'ANEXO 12'!$A$31</definedName>
    <definedName name="I_309" localSheetId="2">Generales!$A$294</definedName>
    <definedName name="I_31" localSheetId="6">'ANEXO 1'!$A$30</definedName>
    <definedName name="I_31" localSheetId="16">'ANEXO 11'!$A$33</definedName>
    <definedName name="I_31" localSheetId="17">'ANEXO 12'!$A$22</definedName>
    <definedName name="I_31" localSheetId="20">'ANEXO 16'!$A$37</definedName>
    <definedName name="I_31" localSheetId="30">'ANEXO 29'!$A$10</definedName>
    <definedName name="I_31" localSheetId="8">'ANEXO 3'!$A$11</definedName>
    <definedName name="I_31" localSheetId="10">'ANEXO 5'!$A$27</definedName>
    <definedName name="I_310" localSheetId="2">Generales!$A$295</definedName>
    <definedName name="I_311" localSheetId="2">Generales!$A$296</definedName>
    <definedName name="I_312" localSheetId="2">Generales!$A$297</definedName>
    <definedName name="I_313" localSheetId="2">Generales!$A$298</definedName>
    <definedName name="I_314" localSheetId="2">Generales!$A$299</definedName>
    <definedName name="I_315" localSheetId="2">Generales!$A$300</definedName>
    <definedName name="I_319" localSheetId="2">Generales!$A$303</definedName>
    <definedName name="I_32" localSheetId="16">'ANEXO 11'!$A$34</definedName>
    <definedName name="I_32" localSheetId="17">'ANEXO 12'!$A$23</definedName>
    <definedName name="I_32" localSheetId="20">'ANEXO 16'!$A$39</definedName>
    <definedName name="I_32" localSheetId="7">'ANEXO 2'!$A$32</definedName>
    <definedName name="I_32" localSheetId="25">'ANEXO 23'!$A$22</definedName>
    <definedName name="I_32" localSheetId="8">'ANEXO 3'!$A$12</definedName>
    <definedName name="I_32" localSheetId="9">'ANEXO 4'!$A$33</definedName>
    <definedName name="I_32" localSheetId="10">'ANEXO 5'!$A$28</definedName>
    <definedName name="I_320" localSheetId="2">Generales!$A$304</definedName>
    <definedName name="I_321" localSheetId="2">Generales!$A$305</definedName>
    <definedName name="I_326" localSheetId="2">Generales!$A$310</definedName>
    <definedName name="I_327" localSheetId="2">Generales!$A$311</definedName>
    <definedName name="I_328" localSheetId="2">Generales!$A$312</definedName>
    <definedName name="I_329" localSheetId="2">Generales!$A$313</definedName>
    <definedName name="I_33" localSheetId="22">'ANEXO - 10'!$A$30</definedName>
    <definedName name="I_33" localSheetId="16">'ANEXO 11'!$A$35</definedName>
    <definedName name="I_33" localSheetId="17">'ANEXO 12'!$A$26</definedName>
    <definedName name="I_33" localSheetId="20">'ANEXO 16'!$A$43</definedName>
    <definedName name="I_33" localSheetId="7">'ANEXO 2'!$A$33</definedName>
    <definedName name="I_33" localSheetId="30">'ANEXO 29'!$A$12</definedName>
    <definedName name="I_33" localSheetId="8">'ANEXO 3'!$A$17</definedName>
    <definedName name="I_33" localSheetId="32">'ANEXO 35'!$A$37</definedName>
    <definedName name="I_33" localSheetId="9">'ANEXO 4'!$A$34</definedName>
    <definedName name="I_33" localSheetId="10">'ANEXO 5'!$A$29</definedName>
    <definedName name="I_33" localSheetId="12">'ANEXO 7'!$A$21</definedName>
    <definedName name="I_331" localSheetId="2">Generales!$A$315</definedName>
    <definedName name="I_332" localSheetId="2">Generales!$A$316</definedName>
    <definedName name="I_333" localSheetId="2">Generales!$A$318</definedName>
    <definedName name="I_334" localSheetId="2">Generales!$A$322</definedName>
    <definedName name="I_335" localSheetId="2">Generales!$A$324</definedName>
    <definedName name="I_336" localSheetId="2">Generales!$A$325</definedName>
    <definedName name="I_337" localSheetId="2">Generales!$A$326</definedName>
    <definedName name="I_338" localSheetId="2">Generales!$A$327</definedName>
    <definedName name="I_339" localSheetId="2">Generales!$A$328</definedName>
    <definedName name="I_34" localSheetId="16">'ANEXO 11'!$A$37</definedName>
    <definedName name="I_34" localSheetId="17">'ANEXO 12'!$A$27</definedName>
    <definedName name="I_34" localSheetId="20">'ANEXO 16'!$A$45</definedName>
    <definedName name="I_34" localSheetId="7">'ANEXO 2'!$A$34</definedName>
    <definedName name="I_34" localSheetId="25">'ANEXO 23'!$A$24</definedName>
    <definedName name="I_34" localSheetId="32">'ANEXO 35'!$A$38</definedName>
    <definedName name="I_34" localSheetId="9">'ANEXO 4'!$A$35</definedName>
    <definedName name="I_34" localSheetId="10">'ANEXO 5'!$A$30</definedName>
    <definedName name="I_34" localSheetId="11">'ANEXO 6'!$A$34</definedName>
    <definedName name="I_34" localSheetId="12">'ANEXO 7'!$A$22</definedName>
    <definedName name="I_340" localSheetId="2">Generales!$A$329</definedName>
    <definedName name="I_341" localSheetId="2">Generales!$A$330</definedName>
    <definedName name="I_342" localSheetId="2">Generales!$A$331</definedName>
    <definedName name="I_343" localSheetId="2">Generales!$A$332</definedName>
    <definedName name="I_344" localSheetId="2">Generales!$A$333</definedName>
    <definedName name="I_345" localSheetId="2">Generales!$A$334</definedName>
    <definedName name="I_346" localSheetId="2">Generales!$A$335</definedName>
    <definedName name="I_347" localSheetId="2">Generales!$A$336</definedName>
    <definedName name="I_348" localSheetId="2">Generales!$A$340</definedName>
    <definedName name="I_349" localSheetId="2">Generales!$A$341</definedName>
    <definedName name="I_35" localSheetId="6">'ANEXO 1'!$A$34</definedName>
    <definedName name="I_35" localSheetId="16">'ANEXO 11'!$A$41</definedName>
    <definedName name="I_35" localSheetId="17">'ANEXO 12'!$A$28</definedName>
    <definedName name="I_35" localSheetId="20">'ANEXO 16'!$A$49</definedName>
    <definedName name="I_35" localSheetId="8">'ANEXO 3'!$A$19</definedName>
    <definedName name="I_35" localSheetId="32">'ANEXO 35'!$A$39</definedName>
    <definedName name="I_35" localSheetId="9">'ANEXO 4'!$A$36</definedName>
    <definedName name="I_35" localSheetId="10">'ANEXO 5'!$A$31</definedName>
    <definedName name="I_35" localSheetId="12">'ANEXO 7'!$A$23</definedName>
    <definedName name="I_35" localSheetId="35">CDF!$A$38</definedName>
    <definedName name="I_350" localSheetId="2">Generales!$A$342</definedName>
    <definedName name="I_351" localSheetId="2">Generales!$A$343</definedName>
    <definedName name="I_352" localSheetId="2">Generales!$A$344</definedName>
    <definedName name="I_353" localSheetId="2">Generales!$A$345</definedName>
    <definedName name="I_354" localSheetId="2">Generales!$A$346</definedName>
    <definedName name="I_355" localSheetId="2">Generales!$A$356</definedName>
    <definedName name="I_356" localSheetId="2">Generales!$A$357</definedName>
    <definedName name="I_357" localSheetId="2">Generales!$A$358</definedName>
    <definedName name="I_358" localSheetId="2">Generales!$A$359</definedName>
    <definedName name="I_36" localSheetId="15">'ANEXO - 8'!$A$26</definedName>
    <definedName name="I_36" localSheetId="6">'ANEXO 1'!$A$35</definedName>
    <definedName name="I_36" localSheetId="16">'ANEXO 11'!$A$42</definedName>
    <definedName name="I_36" localSheetId="17">'ANEXO 12'!$A$30</definedName>
    <definedName name="I_36" localSheetId="20">'ANEXO 16'!$A$51</definedName>
    <definedName name="I_36" localSheetId="25">'ANEXO 23'!$A$26</definedName>
    <definedName name="I_36" localSheetId="32">'ANEXO 35'!$A$40</definedName>
    <definedName name="I_36" localSheetId="9">'ANEXO 4'!$A$37</definedName>
    <definedName name="I_36" localSheetId="10">'ANEXO 5'!$A$32</definedName>
    <definedName name="I_36" localSheetId="11">'ANEXO 6'!$A$36</definedName>
    <definedName name="I_36" localSheetId="12">'ANEXO 7'!$A$24</definedName>
    <definedName name="I_37" localSheetId="22">'ANEXO - 10'!$A$34</definedName>
    <definedName name="I_37" localSheetId="15">'ANEXO - 8'!$A$27</definedName>
    <definedName name="I_37" localSheetId="6">'ANEXO 1'!$A$36</definedName>
    <definedName name="I_37" localSheetId="16">'ANEXO 11'!$A$43</definedName>
    <definedName name="I_37" localSheetId="17">'ANEXO 12'!$A$32</definedName>
    <definedName name="I_37" localSheetId="20">'ANEXO 16'!$A$55</definedName>
    <definedName name="I_37" localSheetId="32">'ANEXO 35'!$A$42</definedName>
    <definedName name="I_37" localSheetId="10">'ANEXO 5'!$A$33</definedName>
    <definedName name="I_37" localSheetId="12">'ANEXO 7'!$A$26</definedName>
    <definedName name="I_37" localSheetId="35">CDF!$A$40</definedName>
    <definedName name="I_376" localSheetId="2">Generales!$A$8</definedName>
    <definedName name="I_377" localSheetId="2">Generales!$A$34</definedName>
    <definedName name="I_378" localSheetId="2">Generales!$A$31</definedName>
    <definedName name="I_38" localSheetId="15">'ANEXO - 8'!$A$28</definedName>
    <definedName name="I_38" localSheetId="16">'ANEXO 11'!$A$44</definedName>
    <definedName name="I_38" localSheetId="17">'ANEXO 12'!$A$33</definedName>
    <definedName name="I_38" localSheetId="20">'ANEXO 16'!$A$57</definedName>
    <definedName name="I_38" localSheetId="8">'ANEXO 3'!$A$20</definedName>
    <definedName name="I_38" localSheetId="9">'ANEXO 4'!$A$38</definedName>
    <definedName name="I_38" localSheetId="10">'ANEXO 5'!$A$34</definedName>
    <definedName name="I_381" localSheetId="2">Generales!$A$137</definedName>
    <definedName name="I_386" localSheetId="2">Generales!$A$138</definedName>
    <definedName name="I_387" localSheetId="2">Generales!$A$221</definedName>
    <definedName name="I_388" localSheetId="2">Generales!$A$222</definedName>
    <definedName name="I_389" localSheetId="2">Generales!$A$223</definedName>
    <definedName name="I_39" localSheetId="6">'ANEXO 1'!$A$37</definedName>
    <definedName name="I_39" localSheetId="16">'ANEXO 11'!$A$45</definedName>
    <definedName name="I_39" localSheetId="17">'ANEXO 12'!$A$34</definedName>
    <definedName name="I_39" localSheetId="20">'ANEXO 16'!$A$61</definedName>
    <definedName name="I_39" localSheetId="8">'ANEXO 3'!$A$21</definedName>
    <definedName name="I_39" localSheetId="32">'ANEXO 35'!$A$44</definedName>
    <definedName name="I_39" localSheetId="10">'ANEXO 5'!$A$35</definedName>
    <definedName name="I_39" localSheetId="12">'ANEXO 7'!$A$28</definedName>
    <definedName name="I_391" localSheetId="2">Generales!$A$52</definedName>
    <definedName name="I_396" localSheetId="2">Generales!$A$65</definedName>
    <definedName name="I_397" localSheetId="2">Generales!$A$67</definedName>
    <definedName name="I_4" localSheetId="1">Contador!$A$3</definedName>
    <definedName name="I_4" localSheetId="2">Generales!$A$24</definedName>
    <definedName name="I_40" localSheetId="6">'ANEXO 1'!$A$39</definedName>
    <definedName name="I_40" localSheetId="16">'ANEXO 11'!$A$46</definedName>
    <definedName name="I_40" localSheetId="17">'ANEXO 12'!$A$35</definedName>
    <definedName name="I_40" localSheetId="20">'ANEXO 16'!$A$63</definedName>
    <definedName name="I_40" localSheetId="7">'ANEXO 2'!$A$40</definedName>
    <definedName name="I_40" localSheetId="24">'ANEXO 22'!$A$6</definedName>
    <definedName name="I_40" localSheetId="8">'ANEXO 3'!$A$22</definedName>
    <definedName name="I_40" localSheetId="32">'ANEXO 35'!$A$14</definedName>
    <definedName name="I_40" localSheetId="9">'ANEXO 4'!$A$41</definedName>
    <definedName name="I_40" localSheetId="10">'ANEXO 5'!$A$37</definedName>
    <definedName name="I_40" localSheetId="11">'ANEXO 6'!$A$40</definedName>
    <definedName name="I_400" localSheetId="2">Generales!$A$109</definedName>
    <definedName name="I_402" localSheetId="2">Generales!$A$128</definedName>
    <definedName name="I_405" localSheetId="2">Generales!$A$151</definedName>
    <definedName name="I_409" localSheetId="2">Generales!$A$154</definedName>
    <definedName name="I_41" localSheetId="22">'ANEXO - 10'!$A$38</definedName>
    <definedName name="I_41" localSheetId="6">'ANEXO 1'!$A$40</definedName>
    <definedName name="I_41" localSheetId="16">'ANEXO 11'!$A$47</definedName>
    <definedName name="I_41" localSheetId="17">'ANEXO 12'!$A$36</definedName>
    <definedName name="I_41" localSheetId="20">'ANEXO 16'!$A$67</definedName>
    <definedName name="I_41" localSheetId="7">'ANEXO 2'!$A$41</definedName>
    <definedName name="I_41" localSheetId="25">'ANEXO 23'!$A$31</definedName>
    <definedName name="I_41" localSheetId="8">'ANEXO 3'!$A$23</definedName>
    <definedName name="I_41" localSheetId="32">'ANEXO 35'!$A$21</definedName>
    <definedName name="I_41" localSheetId="11">'ANEXO 6'!$A$41</definedName>
    <definedName name="I_41" localSheetId="35">CDF!$A$44</definedName>
    <definedName name="I_410" localSheetId="2">Generales!$A$156</definedName>
    <definedName name="I_411" localSheetId="2">Generales!$A$157</definedName>
    <definedName name="I_412" localSheetId="2">Generales!$A$158</definedName>
    <definedName name="I_413" localSheetId="2">Generales!$A$159</definedName>
    <definedName name="I_417" localSheetId="2">Generales!$A$187</definedName>
    <definedName name="I_418" localSheetId="2">Generales!$A$185</definedName>
    <definedName name="I_42" localSheetId="15">'ANEXO - 8'!$A$32</definedName>
    <definedName name="I_42" localSheetId="16">'ANEXO 11'!$A$48</definedName>
    <definedName name="I_42" localSheetId="17">'ANEXO 12'!$A$37</definedName>
    <definedName name="I_42" localSheetId="20">'ANEXO 16'!$A$69</definedName>
    <definedName name="I_42" localSheetId="7">'ANEXO 2'!$A$42</definedName>
    <definedName name="I_42" localSheetId="8">'ANEXO 3'!$A$24</definedName>
    <definedName name="I_42" localSheetId="32">'ANEXO 35'!$A$33</definedName>
    <definedName name="I_42" localSheetId="10">'ANEXO 5'!$A$39</definedName>
    <definedName name="I_42" localSheetId="35">CDF!$A$45</definedName>
    <definedName name="I_420" localSheetId="2">Generales!$A$232</definedName>
    <definedName name="I_421" localSheetId="2">Generales!$A$237</definedName>
    <definedName name="I_424" localSheetId="2">Generales!$A$248</definedName>
    <definedName name="I_425" localSheetId="2">Generales!$A$249</definedName>
    <definedName name="I_426" localSheetId="2">Generales!$A$250</definedName>
    <definedName name="I_427" localSheetId="2">Generales!$A$251</definedName>
    <definedName name="I_428" localSheetId="2">Generales!$A$252</definedName>
    <definedName name="I_429" localSheetId="2">Generales!$A$253</definedName>
    <definedName name="I_43" localSheetId="15">'ANEXO - 8'!$A$33</definedName>
    <definedName name="I_43" localSheetId="16">'ANEXO 11'!$A$49</definedName>
    <definedName name="I_43" localSheetId="17">'ANEXO 12'!$A$38</definedName>
    <definedName name="I_43" localSheetId="20">'ANEXO 16'!$A$73</definedName>
    <definedName name="I_43" localSheetId="7">'ANEXO 2'!$A$43</definedName>
    <definedName name="I_43" localSheetId="24">'ANEXO 22'!$A$9</definedName>
    <definedName name="I_43" localSheetId="25">'ANEXO 23'!$A$33</definedName>
    <definedName name="I_43" localSheetId="8">'ANEXO 3'!$A$25</definedName>
    <definedName name="I_43" localSheetId="32">'ANEXO 35'!$A$41</definedName>
    <definedName name="I_43" localSheetId="12">'ANEXO 7'!$A$32</definedName>
    <definedName name="I_430" localSheetId="2">Generales!$A$254</definedName>
    <definedName name="I_431" localSheetId="2">Generales!$A$255</definedName>
    <definedName name="I_435" localSheetId="2">Generales!$A$259</definedName>
    <definedName name="I_439" localSheetId="2">Generales!$A$263</definedName>
    <definedName name="I_44" localSheetId="15">'ANEXO - 8'!$A$34</definedName>
    <definedName name="I_44" localSheetId="16">'ANEXO 11'!$A$50</definedName>
    <definedName name="I_44" localSheetId="17">'ANEXO 12'!$A$39</definedName>
    <definedName name="I_44" localSheetId="20">'ANEXO 16'!$A$75</definedName>
    <definedName name="I_44" localSheetId="7">'ANEXO 2'!$A$44</definedName>
    <definedName name="I_44" localSheetId="8">'ANEXO 3'!$A$30</definedName>
    <definedName name="I_44" localSheetId="9">'ANEXO 4'!$A$45</definedName>
    <definedName name="I_44" localSheetId="10">'ANEXO 5'!$A$41</definedName>
    <definedName name="I_44" localSheetId="12">'ANEXO 7'!$A$33</definedName>
    <definedName name="I_440" localSheetId="2">Generales!$A$264</definedName>
    <definedName name="I_445" localSheetId="2">Generales!$A$268</definedName>
    <definedName name="I_446" localSheetId="2">Generales!$A$272</definedName>
    <definedName name="I_447" localSheetId="2">Generales!$A$273</definedName>
    <definedName name="I_448" localSheetId="2">Generales!$A$278</definedName>
    <definedName name="I_449" localSheetId="2">Generales!$A$279</definedName>
    <definedName name="I_45" localSheetId="22">'ANEXO - 10'!$A$42</definedName>
    <definedName name="I_45" localSheetId="6">'ANEXO 1'!$A$44</definedName>
    <definedName name="I_45" localSheetId="16">'ANEXO 11'!$A$51</definedName>
    <definedName name="I_45" localSheetId="17">'ANEXO 12'!$A$40</definedName>
    <definedName name="I_45" localSheetId="20">'ANEXO 16'!$A$77</definedName>
    <definedName name="I_45" localSheetId="7">'ANEXO 2'!$A$45</definedName>
    <definedName name="I_45" localSheetId="24">'ANEXO 22'!$A$11</definedName>
    <definedName name="I_45" localSheetId="25">'ANEXO 23'!$A$35</definedName>
    <definedName name="I_45" localSheetId="9">'ANEXO 4'!$A$46</definedName>
    <definedName name="I_45" localSheetId="11">'ANEXO 6'!$A$45</definedName>
    <definedName name="I_45" localSheetId="12">'ANEXO 7'!$A$34</definedName>
    <definedName name="I_453" localSheetId="2">Generales!$A$350</definedName>
    <definedName name="I_454" localSheetId="2">Generales!$A$351</definedName>
    <definedName name="I_455" localSheetId="2">Generales!$A$352</definedName>
    <definedName name="I_459" localSheetId="2">Generales!$A$364</definedName>
    <definedName name="I_46" localSheetId="15">'ANEXO - 8'!$A$35</definedName>
    <definedName name="I_46" localSheetId="6">'ANEXO 1'!$A$46</definedName>
    <definedName name="I_46" localSheetId="16">'ANEXO 11'!$A$52</definedName>
    <definedName name="I_46" localSheetId="17">'ANEXO 12'!$A$41</definedName>
    <definedName name="I_46" localSheetId="7">'ANEXO 2'!$A$46</definedName>
    <definedName name="I_46" localSheetId="25">'ANEXO 23'!$A$36</definedName>
    <definedName name="I_46" localSheetId="8">'ANEXO 3'!$A$32</definedName>
    <definedName name="I_46" localSheetId="9">'ANEXO 4'!$A$47</definedName>
    <definedName name="I_46" localSheetId="10">'ANEXO 5'!$A$43</definedName>
    <definedName name="I_46" localSheetId="11">'ANEXO 6'!$A$47</definedName>
    <definedName name="I_46" localSheetId="12">'ANEXO 7'!$A$35</definedName>
    <definedName name="I_464" localSheetId="2">Generales!$A$236</definedName>
    <definedName name="I_468" localSheetId="2">Generales!$A$241</definedName>
    <definedName name="I_469" localSheetId="2">Generales!$A$243</definedName>
    <definedName name="I_47" localSheetId="6">'ANEXO 1'!$A$48</definedName>
    <definedName name="I_47" localSheetId="16">'ANEXO 11'!$A$54</definedName>
    <definedName name="I_47" localSheetId="17">'ANEXO 12'!$A$43</definedName>
    <definedName name="I_47" localSheetId="7">'ANEXO 2'!$A$47</definedName>
    <definedName name="I_47" localSheetId="24">'ANEXO 22'!$A$13</definedName>
    <definedName name="I_47" localSheetId="25">'ANEXO 23'!$A$37</definedName>
    <definedName name="I_47" localSheetId="8">'ANEXO 3'!$A$26</definedName>
    <definedName name="I_47" localSheetId="9">'ANEXO 4'!$A$48</definedName>
    <definedName name="I_47" localSheetId="12">'ANEXO 7'!$A$36</definedName>
    <definedName name="I_470" localSheetId="2">Generales!$A$244</definedName>
    <definedName name="I_478" localSheetId="2">Generales!$A$19</definedName>
    <definedName name="I_48" localSheetId="15">'ANEXO - 8'!$A$36</definedName>
    <definedName name="I_48" localSheetId="16">'ANEXO 11'!$A$58</definedName>
    <definedName name="I_48" localSheetId="17">'ANEXO 12'!$A$44</definedName>
    <definedName name="I_48" localSheetId="7">'ANEXO 2'!$A$48</definedName>
    <definedName name="I_48" localSheetId="8">'ANEXO 3'!$A$27</definedName>
    <definedName name="I_48" localSheetId="9">'ANEXO 4'!$A$49</definedName>
    <definedName name="I_48" localSheetId="11">'ANEXO 6'!$A$49</definedName>
    <definedName name="I_48" localSheetId="35">CDF!$A$54</definedName>
    <definedName name="I_49" localSheetId="22">'ANEXO - 10'!$A$46</definedName>
    <definedName name="I_49" localSheetId="6">'ANEXO 1'!$A$50</definedName>
    <definedName name="I_49" localSheetId="16">'ANEXO 11'!$A$59</definedName>
    <definedName name="I_49" localSheetId="17">'ANEXO 12'!$A$45</definedName>
    <definedName name="I_49" localSheetId="7">'ANEXO 2'!$A$49</definedName>
    <definedName name="I_49" localSheetId="24">'ANEXO 22'!$A$15</definedName>
    <definedName name="I_49" localSheetId="25">'ANEXO 23'!$A$39</definedName>
    <definedName name="I_49" localSheetId="8">'ANEXO 3'!$A$28</definedName>
    <definedName name="I_49" localSheetId="9">'ANEXO 4'!$A$50</definedName>
    <definedName name="I_49" localSheetId="12">'ANEXO 7'!$A$38</definedName>
    <definedName name="I_49" localSheetId="35">CDF!$A$55</definedName>
    <definedName name="I_5" localSheetId="1">Contador!$A$6</definedName>
    <definedName name="I_50" localSheetId="16">'ANEXO 11'!$A$60</definedName>
    <definedName name="I_50" localSheetId="17">'ANEXO 12'!$A$46</definedName>
    <definedName name="I_50" localSheetId="8">'ANEXO 3'!$A$29</definedName>
    <definedName name="I_50" localSheetId="9">'ANEXO 4'!$A$51</definedName>
    <definedName name="I_50" localSheetId="11">'ANEXO 6'!$A$51</definedName>
    <definedName name="I_51" localSheetId="6">'ANEXO 1'!$A$52</definedName>
    <definedName name="I_51" localSheetId="16">'ANEXO 11'!$A$61</definedName>
    <definedName name="I_51" localSheetId="17">'ANEXO 12'!$A$50</definedName>
    <definedName name="I_51" localSheetId="25">'ANEXO 23'!$A$41</definedName>
    <definedName name="I_51" localSheetId="8">'ANEXO 3'!$A$13</definedName>
    <definedName name="I_51" localSheetId="9">'ANEXO 4'!$A$52</definedName>
    <definedName name="I_52" localSheetId="15">'ANEXO - 8'!$A$40</definedName>
    <definedName name="I_52" localSheetId="16">'ANEXO 11'!$A$62</definedName>
    <definedName name="I_52" localSheetId="17">'ANEXO 12'!$A$51</definedName>
    <definedName name="I_52" localSheetId="24">'ANEXO 22'!$A$18</definedName>
    <definedName name="I_52" localSheetId="8">'ANEXO 3'!$A$14</definedName>
    <definedName name="I_52" localSheetId="9">'ANEXO 4'!$A$53</definedName>
    <definedName name="I_52" localSheetId="11">'ANEXO 6'!$A$53</definedName>
    <definedName name="I_53" localSheetId="22">'ANEXO - 10'!$A$50</definedName>
    <definedName name="I_53" localSheetId="15">'ANEXO - 8'!$A$41</definedName>
    <definedName name="I_53" localSheetId="6">'ANEXO 1'!$A$54</definedName>
    <definedName name="I_53" localSheetId="16">'ANEXO 11'!$A$63</definedName>
    <definedName name="I_53" localSheetId="17">'ANEXO 12'!$A$52</definedName>
    <definedName name="I_53" localSheetId="7">'ANEXO 2'!$A$53</definedName>
    <definedName name="I_53" localSheetId="25">'ANEXO 23'!$A$43</definedName>
    <definedName name="I_53" localSheetId="8">'ANEXO 3'!$A$15</definedName>
    <definedName name="I_53" localSheetId="12">'ANEXO 7'!$A$42</definedName>
    <definedName name="I_53" localSheetId="35">CDF!$A$59</definedName>
    <definedName name="I_54" localSheetId="16">'ANEXO 11'!$A$64</definedName>
    <definedName name="I_54" localSheetId="17">'ANEXO 12'!$A$53</definedName>
    <definedName name="I_54" localSheetId="7">'ANEXO 2'!$A$54</definedName>
    <definedName name="I_54" localSheetId="24">'ANEXO 22'!$A$20</definedName>
    <definedName name="I_54" localSheetId="8">'ANEXO 3'!$A$16</definedName>
    <definedName name="I_54" localSheetId="9">'ANEXO 4'!$A$55</definedName>
    <definedName name="I_54" localSheetId="12">'ANEXO 7'!$A$43</definedName>
    <definedName name="I_54" localSheetId="35">CDF!$A$60</definedName>
    <definedName name="I_55" localSheetId="15">'ANEXO - 8'!$A$42</definedName>
    <definedName name="I_55" localSheetId="16">'ANEXO 11'!$A$65</definedName>
    <definedName name="I_55" localSheetId="17">'ANEXO 12'!$A$54</definedName>
    <definedName name="I_55" localSheetId="25">'ANEXO 23'!$A$45</definedName>
    <definedName name="I_55" localSheetId="12">'ANEXO 7'!$A$44</definedName>
    <definedName name="I_56" localSheetId="15">'ANEXO - 8'!$A$43</definedName>
    <definedName name="I_56" localSheetId="16">'ANEXO 11'!$A$66</definedName>
    <definedName name="I_56" localSheetId="17">'ANEXO 12'!$A$55</definedName>
    <definedName name="I_56" localSheetId="24">'ANEXO 22'!$A$22</definedName>
    <definedName name="I_56" localSheetId="9">'ANEXO 4'!$A$57</definedName>
    <definedName name="I_56" localSheetId="11">'ANEXO 6'!$A$57</definedName>
    <definedName name="I_56" localSheetId="12">'ANEXO 7'!$A$45</definedName>
    <definedName name="I_57" localSheetId="22">'ANEXO - 10'!$A$54</definedName>
    <definedName name="I_57" localSheetId="16">'ANEXO 11'!$A$67</definedName>
    <definedName name="I_57" localSheetId="17">'ANEXO 12'!$A$56</definedName>
    <definedName name="I_57" localSheetId="25">'ANEXO 23'!$A$47</definedName>
    <definedName name="I_57" localSheetId="11">'ANEXO 6'!$A$58</definedName>
    <definedName name="I_57" localSheetId="12">'ANEXO 7'!$A$46</definedName>
    <definedName name="I_57" localSheetId="35">CDF!$A$63</definedName>
    <definedName name="I_58" localSheetId="15">'ANEXO - 8'!$A$44</definedName>
    <definedName name="I_58" localSheetId="16">'ANEXO 11'!$A$68</definedName>
    <definedName name="I_58" localSheetId="17">'ANEXO 12'!$A$57</definedName>
    <definedName name="I_58" localSheetId="7">'ANEXO 2'!$A$58</definedName>
    <definedName name="I_58" localSheetId="24">'ANEXO 22'!$A$24</definedName>
    <definedName name="I_58" localSheetId="11">'ANEXO 6'!$A$59</definedName>
    <definedName name="I_58" localSheetId="35">CDF!$A$64</definedName>
    <definedName name="I_59" localSheetId="6">'ANEXO 1'!$A$60</definedName>
    <definedName name="I_59" localSheetId="16">'ANEXO 11'!$A$69</definedName>
    <definedName name="I_59" localSheetId="17">'ANEXO 12'!$A$58</definedName>
    <definedName name="I_59" localSheetId="25">'ANEXO 23'!$A$49</definedName>
    <definedName name="I_59" localSheetId="11">'ANEXO 6'!$A$60</definedName>
    <definedName name="I_59" localSheetId="12">'ANEXO 7'!$A$48</definedName>
    <definedName name="I_6" localSheetId="1">Contador!$A$4</definedName>
    <definedName name="I_60" localSheetId="6">'ANEXO 1'!$A$61</definedName>
    <definedName name="I_60" localSheetId="16">'ANEXO 11'!$A$71</definedName>
    <definedName name="I_60" localSheetId="17">'ANEXO 12'!$A$59</definedName>
    <definedName name="I_60" localSheetId="7">'ANEXO 2'!$A$60</definedName>
    <definedName name="I_60" localSheetId="9">'ANEXO 4'!$A$62</definedName>
    <definedName name="I_60" localSheetId="11">'ANEXO 6'!$A$61</definedName>
    <definedName name="I_61" localSheetId="22">'ANEXO - 10'!$A$58</definedName>
    <definedName name="I_61" localSheetId="6">'ANEXO 1'!$A$62</definedName>
    <definedName name="I_61" localSheetId="16">'ANEXO 11'!$A$75</definedName>
    <definedName name="I_61" localSheetId="17">'ANEXO 12'!$A$60</definedName>
    <definedName name="I_61" localSheetId="7">'ANEXO 2'!$A$61</definedName>
    <definedName name="I_61" localSheetId="24">'ANEXO 22'!$A$27</definedName>
    <definedName name="I_61" localSheetId="9">'ANEXO 4'!$A$63</definedName>
    <definedName name="I_62" localSheetId="22">'ANEXO - 10'!$A$59</definedName>
    <definedName name="I_62" localSheetId="15">'ANEXO - 8'!$A$48</definedName>
    <definedName name="I_62" localSheetId="16">'ANEXO 11'!$A$76</definedName>
    <definedName name="I_62" localSheetId="17">'ANEXO 12'!$A$62</definedName>
    <definedName name="I_62" localSheetId="9">'ANEXO 4'!$A$64</definedName>
    <definedName name="I_63" localSheetId="15">'ANEXO - 8'!$A$49</definedName>
    <definedName name="I_63" localSheetId="16">'ANEXO 11'!$A$77</definedName>
    <definedName name="I_63" localSheetId="17">'ANEXO 12'!$A$63</definedName>
    <definedName name="I_63" localSheetId="24">'ANEXO 22'!$A$29</definedName>
    <definedName name="I_63" localSheetId="9">'ANEXO 4'!$A$65</definedName>
    <definedName name="I_63" localSheetId="11">'ANEXO 6'!$A$64</definedName>
    <definedName name="I_63" localSheetId="12">'ANEXO 7'!$A$52</definedName>
    <definedName name="I_64" localSheetId="16">'ANEXO 11'!$A$78</definedName>
    <definedName name="I_64" localSheetId="17">'ANEXO 12'!$A$64</definedName>
    <definedName name="I_64" localSheetId="9">'ANEXO 4'!$A$66</definedName>
    <definedName name="I_64" localSheetId="11">'ANEXO 6'!$A$65</definedName>
    <definedName name="I_64" localSheetId="12">'ANEXO 7'!$A$53</definedName>
    <definedName name="I_64" localSheetId="35">CDF!$A$70</definedName>
    <definedName name="I_65" localSheetId="15">'ANEXO - 8'!$A$50</definedName>
    <definedName name="I_65" localSheetId="6">'ANEXO 1'!$A$72</definedName>
    <definedName name="I_65" localSheetId="16">'ANEXO 11'!$A$79</definedName>
    <definedName name="I_65" localSheetId="17">'ANEXO 12'!$A$65</definedName>
    <definedName name="I_65" localSheetId="24">'ANEXO 22'!$A$31</definedName>
    <definedName name="I_65" localSheetId="9">'ANEXO 4'!$A$67</definedName>
    <definedName name="I_65" localSheetId="12">'ANEXO 7'!$A$54</definedName>
    <definedName name="I_65" localSheetId="35">CDF!$A$71</definedName>
    <definedName name="I_66" localSheetId="22">'ANEXO - 10'!$A$63</definedName>
    <definedName name="I_66" localSheetId="15">'ANEXO - 8'!$A$51</definedName>
    <definedName name="I_66" localSheetId="6">'ANEXO 1'!$A$73</definedName>
    <definedName name="I_66" localSheetId="16">'ANEXO 11'!$A$80</definedName>
    <definedName name="I_66" localSheetId="17">'ANEXO 12'!$A$67</definedName>
    <definedName name="I_66" localSheetId="9">'ANEXO 4'!$A$68</definedName>
    <definedName name="I_66" localSheetId="11">'ANEXO 6'!$A$67</definedName>
    <definedName name="I_67" localSheetId="16">'ANEXO 11'!$A$81</definedName>
    <definedName name="I_67" localSheetId="17">'ANEXO 12'!$A$68</definedName>
    <definedName name="I_67" localSheetId="24">'ANEXO 22'!$A$33</definedName>
    <definedName name="I_67" localSheetId="9">'ANEXO 4'!$A$69</definedName>
    <definedName name="I_67" localSheetId="12">'ANEXO 7'!$A$56</definedName>
    <definedName name="I_68" localSheetId="15">'ANEXO - 8'!$A$52</definedName>
    <definedName name="I_68" localSheetId="16">'ANEXO 11'!$A$82</definedName>
    <definedName name="I_68" localSheetId="17">'ANEXO 12'!$A$69</definedName>
    <definedName name="I_68" localSheetId="7">'ANEXO 2'!$A$68</definedName>
    <definedName name="I_68" localSheetId="9">'ANEXO 4'!$A$70</definedName>
    <definedName name="I_69" localSheetId="15">'ANEXO - 8'!$A$53</definedName>
    <definedName name="I_69" localSheetId="16">'ANEXO 11'!$A$83</definedName>
    <definedName name="I_69" localSheetId="17">'ANEXO 12'!$A$70</definedName>
    <definedName name="I_69" localSheetId="7">'ANEXO 2'!$A$69</definedName>
    <definedName name="I_69" localSheetId="9">'ANEXO 4'!$A$71</definedName>
    <definedName name="I_7" localSheetId="21">'ANEXO 17'!$A$7</definedName>
    <definedName name="I_7" localSheetId="7">'ANEXO 2'!$A$7</definedName>
    <definedName name="I_7" localSheetId="31">'ANEXO 30'!$A$6</definedName>
    <definedName name="I_7" localSheetId="32">'ANEXO 35'!$A$8</definedName>
    <definedName name="I_7" localSheetId="1">Contador!$A$5</definedName>
    <definedName name="I_70" localSheetId="22">'ANEXO - 10'!$A$67</definedName>
    <definedName name="I_70" localSheetId="16">'ANEXO 11'!$A$84</definedName>
    <definedName name="I_70" localSheetId="17">'ANEXO 12'!$A$71</definedName>
    <definedName name="I_70" localSheetId="7">'ANEXO 2'!$A$70</definedName>
    <definedName name="I_70" localSheetId="24">'ANEXO 22'!$A$36</definedName>
    <definedName name="I_70" localSheetId="11">'ANEXO 6'!$A$71</definedName>
    <definedName name="I_70" localSheetId="35">CDF!$A$76</definedName>
    <definedName name="I_71" localSheetId="22">'ANEXO - 10'!$A$68</definedName>
    <definedName name="I_71" localSheetId="15">'ANEXO - 8'!$A$54</definedName>
    <definedName name="I_71" localSheetId="16">'ANEXO 11'!$A$85</definedName>
    <definedName name="I_71" localSheetId="17">'ANEXO 12'!$A$72</definedName>
    <definedName name="I_71" localSheetId="7">'ANEXO 2'!$A$71</definedName>
    <definedName name="I_71" localSheetId="9">'ANEXO 4'!$A$73</definedName>
    <definedName name="I_71" localSheetId="12">'ANEXO 7'!$A$60</definedName>
    <definedName name="I_71" localSheetId="35">CDF!$A$77</definedName>
    <definedName name="I_72" localSheetId="6">'ANEXO 1'!$A$79</definedName>
    <definedName name="I_72" localSheetId="16">'ANEXO 11'!$A$86</definedName>
    <definedName name="I_72" localSheetId="17">'ANEXO 12'!$A$74</definedName>
    <definedName name="I_72" localSheetId="7">'ANEXO 2'!$A$72</definedName>
    <definedName name="I_72" localSheetId="24">'ANEXO 22'!$A$38</definedName>
    <definedName name="I_73" localSheetId="6">'ANEXO 1'!$A$80</definedName>
    <definedName name="I_73" localSheetId="16">'ANEXO 11'!$A$88</definedName>
    <definedName name="I_73" localSheetId="17">'ANEXO 12'!$A$75</definedName>
    <definedName name="I_73" localSheetId="9">'ANEXO 4'!$A$75</definedName>
    <definedName name="I_73" localSheetId="12">'ANEXO 7'!$A$62</definedName>
    <definedName name="I_74" localSheetId="6">'ANEXO 1'!$A$81</definedName>
    <definedName name="I_74" localSheetId="16">'ANEXO 11'!$A$92</definedName>
    <definedName name="I_74" localSheetId="17">'ANEXO 12'!$A$76</definedName>
    <definedName name="I_74" localSheetId="7">'ANEXO 2'!$A$74</definedName>
    <definedName name="I_74" localSheetId="11">'ANEXO 6'!$A$75</definedName>
    <definedName name="I_75" localSheetId="22">'ANEXO - 10'!$A$72</definedName>
    <definedName name="I_75" localSheetId="15">'ANEXO - 8'!$A$58</definedName>
    <definedName name="I_75" localSheetId="6">'ANEXO 1'!$A$82</definedName>
    <definedName name="I_75" localSheetId="16">'ANEXO 11'!$A$93</definedName>
    <definedName name="I_75" localSheetId="17">'ANEXO 12'!$A$78</definedName>
    <definedName name="I_75" localSheetId="7">'ANEXO 2'!$A$75</definedName>
    <definedName name="I_75" localSheetId="24">'ANEXO 22'!$A$41</definedName>
    <definedName name="I_75" localSheetId="12">'ANEXO 7'!$A$64</definedName>
    <definedName name="I_76" localSheetId="15">'ANEXO - 8'!$A$59</definedName>
    <definedName name="I_76" localSheetId="6">'ANEXO 1'!$A$83</definedName>
    <definedName name="I_76" localSheetId="16">'ANEXO 11'!$A$94</definedName>
    <definedName name="I_76" localSheetId="17">'ANEXO 12'!$A$79</definedName>
    <definedName name="I_76" localSheetId="24">'ANEXO 22'!$A$42</definedName>
    <definedName name="I_77" localSheetId="6">'ANEXO 1'!$A$84</definedName>
    <definedName name="I_77" localSheetId="16">'ANEXO 11'!$A$95</definedName>
    <definedName name="I_77" localSheetId="17">'ANEXO 12'!$A$80</definedName>
    <definedName name="I_77" localSheetId="9">'ANEXO 4'!$A$79</definedName>
    <definedName name="I_77" localSheetId="12">'ANEXO 7'!$A$66</definedName>
    <definedName name="I_77" localSheetId="35">CDF!$A$81</definedName>
    <definedName name="I_78" localSheetId="15">'ANEXO - 8'!$A$60</definedName>
    <definedName name="I_78" localSheetId="6">'ANEXO 1'!$A$85</definedName>
    <definedName name="I_78" localSheetId="16">'ANEXO 11'!$A$96</definedName>
    <definedName name="I_78" localSheetId="17">'ANEXO 12'!$A$81</definedName>
    <definedName name="I_78" localSheetId="24">'ANEXO 22'!$A$44</definedName>
    <definedName name="I_78" localSheetId="9">'ANEXO 4'!$A$80</definedName>
    <definedName name="I_78" localSheetId="11">'ANEXO 6'!$A$79</definedName>
    <definedName name="I_78" localSheetId="35">CDF!$A$82</definedName>
    <definedName name="I_79" localSheetId="15">'ANEXO - 8'!$A$61</definedName>
    <definedName name="I_79" localSheetId="6">'ANEXO 1'!$A$86</definedName>
    <definedName name="I_79" localSheetId="16">'ANEXO 11'!$A$97</definedName>
    <definedName name="I_79" localSheetId="17">'ANEXO 12'!$A$85</definedName>
    <definedName name="I_79" localSheetId="7">'ANEXO 2'!$A$79</definedName>
    <definedName name="I_79" localSheetId="24">'ANEXO 22'!$A$45</definedName>
    <definedName name="I_79" localSheetId="9">'ANEXO 4'!$A$81</definedName>
    <definedName name="I_79" localSheetId="11">'ANEXO 6'!$A$80</definedName>
    <definedName name="I_8" localSheetId="21">'ANEXO 17'!$A$8</definedName>
    <definedName name="I_8" localSheetId="23">'ANEXO 20'!$A$7</definedName>
    <definedName name="I_80" localSheetId="16">'ANEXO 11'!$A$98</definedName>
    <definedName name="I_80" localSheetId="9">'ANEXO 4'!$A$83</definedName>
    <definedName name="I_81" localSheetId="22">'ANEXO - 10'!$A$78</definedName>
    <definedName name="I_81" localSheetId="15">'ANEXO - 8'!$A$62</definedName>
    <definedName name="I_81" localSheetId="7">'ANEXO 2'!$A$81</definedName>
    <definedName name="I_81" localSheetId="12">'ANEXO 7'!$A$70</definedName>
    <definedName name="I_82" localSheetId="7">'ANEXO 2'!$A$82</definedName>
    <definedName name="I_82" localSheetId="24">'ANEXO 22'!$A$48</definedName>
    <definedName name="I_82" localSheetId="9">'ANEXO 4'!$A$85</definedName>
    <definedName name="I_82" localSheetId="12">'ANEXO 7'!$A$71</definedName>
    <definedName name="I_83" localSheetId="15">'ANEXO - 8'!$A$63</definedName>
    <definedName name="I_83" localSheetId="6">'ANEXO 1'!$A$90</definedName>
    <definedName name="I_83" localSheetId="11">'ANEXO 6'!$A$84</definedName>
    <definedName name="I_83" localSheetId="12">'ANEXO 7'!$A$72</definedName>
    <definedName name="I_84" localSheetId="6">'ANEXO 1'!$A$91</definedName>
    <definedName name="I_84" localSheetId="24">'ANEXO 22'!$A$50</definedName>
    <definedName name="I_84" localSheetId="11">'ANEXO 6'!$A$85</definedName>
    <definedName name="I_84" localSheetId="12">'ANEXO 7'!$A$73</definedName>
    <definedName name="I_84" localSheetId="35">CDF!$A$88</definedName>
    <definedName name="I_85" localSheetId="22">'ANEXO - 10'!$A$82</definedName>
    <definedName name="I_85" localSheetId="6">'ANEXO 1'!$A$92</definedName>
    <definedName name="I_85" localSheetId="12">'ANEXO 7'!$A$74</definedName>
    <definedName name="I_85" localSheetId="35">CDF!$A$89</definedName>
    <definedName name="I_86" localSheetId="6">'ANEXO 1'!$A$93</definedName>
    <definedName name="I_86" localSheetId="7">'ANEXO 2'!$A$67</definedName>
    <definedName name="I_86" localSheetId="12">'ANEXO 7'!$A$75</definedName>
    <definedName name="I_87" localSheetId="6">'ANEXO 1'!$A$94</definedName>
    <definedName name="I_87" localSheetId="12">'ANEXO 7'!$A$76</definedName>
    <definedName name="I_88" localSheetId="6">'ANEXO 1'!$A$95</definedName>
    <definedName name="I_88" localSheetId="24">'ANEXO 22'!$A$54</definedName>
    <definedName name="I_88" localSheetId="9">'ANEXO 4'!$A$91</definedName>
    <definedName name="I_88" localSheetId="11">'ANEXO 6'!$A$89</definedName>
    <definedName name="I_88" localSheetId="12">'ANEXO 7'!$A$77</definedName>
    <definedName name="I_89" localSheetId="22">'ANEXO - 10'!$A$86</definedName>
    <definedName name="I_89" localSheetId="6">'ANEXO 1'!$A$96</definedName>
    <definedName name="I_89" localSheetId="9">'ANEXO 4'!$A$92</definedName>
    <definedName name="I_89" localSheetId="11">'ANEXO 6'!$A$90</definedName>
    <definedName name="I_89" localSheetId="12">'ANEXO 7'!$A$78</definedName>
    <definedName name="I_9" localSheetId="16">'ANEXO 11'!$A$7</definedName>
    <definedName name="I_9" localSheetId="21">'ANEXO 17'!$A$9</definedName>
    <definedName name="I_9" localSheetId="31">'ANEXO 30'!$A$8</definedName>
    <definedName name="I_9" localSheetId="9">'ANEXO 4'!$A$9</definedName>
    <definedName name="I_9" localSheetId="11">'ANEXO 6'!$A$9</definedName>
    <definedName name="I_9" localSheetId="1">Contador!$A$8</definedName>
    <definedName name="I_90" localSheetId="6">'ANEXO 1'!$A$108</definedName>
    <definedName name="I_90" localSheetId="24">'ANEXO 22'!$A$56</definedName>
    <definedName name="I_90" localSheetId="9">'ANEXO 4'!$A$93</definedName>
    <definedName name="I_90" localSheetId="11">'ANEXO 6'!$A$91</definedName>
    <definedName name="I_90" localSheetId="12">'ANEXO 7'!$A$79</definedName>
    <definedName name="I_90" localSheetId="35">CDF!$A$48</definedName>
    <definedName name="I_91" localSheetId="24">'ANEXO 22'!$A$57</definedName>
    <definedName name="I_91" localSheetId="9">'ANEXO 4'!$A$94</definedName>
    <definedName name="I_91" localSheetId="12">'ANEXO 7'!$A$80</definedName>
    <definedName name="I_91" localSheetId="35">CDF!$A$18</definedName>
    <definedName name="I_92" localSheetId="17">'ANEXO 12'!$A$86</definedName>
    <definedName name="I_92" localSheetId="24">'ANEXO 22'!$A$58</definedName>
    <definedName name="I_92" localSheetId="9">'ANEXO 4'!$A$95</definedName>
    <definedName name="I_92" localSheetId="11">'ANEXO 6'!$A$93</definedName>
    <definedName name="I_92" localSheetId="12">'ANEXO 7'!$A$81</definedName>
    <definedName name="I_92" localSheetId="35">CDF!$A$31</definedName>
    <definedName name="I_93" localSheetId="22">'ANEXO - 10'!$A$90</definedName>
    <definedName name="I_93" localSheetId="17">'ANEXO 12'!$A$87</definedName>
    <definedName name="I_93" localSheetId="24">'ANEXO 22'!$A$59</definedName>
    <definedName name="I_93" localSheetId="12">'ANEXO 7'!$A$82</definedName>
    <definedName name="I_93" localSheetId="2">Generales!$A$3</definedName>
    <definedName name="I_94" localSheetId="6">'ANEXO 1'!$A$112</definedName>
    <definedName name="I_94" localSheetId="17">'ANEXO 12'!$A$90</definedName>
    <definedName name="I_94" localSheetId="9">'ANEXO 4'!$A$96</definedName>
    <definedName name="I_94" localSheetId="12">'ANEXO 7'!$A$83</definedName>
    <definedName name="I_95" localSheetId="6">'ANEXO 1'!$A$113</definedName>
    <definedName name="I_95" localSheetId="17">'ANEXO 12'!$A$91</definedName>
    <definedName name="I_95" localSheetId="24">'ANEXO 22'!$A$61</definedName>
    <definedName name="I_95" localSheetId="9">'ANEXO 4'!$A$97</definedName>
    <definedName name="I_95" localSheetId="12">'ANEXO 7'!$A$84</definedName>
    <definedName name="I_96" localSheetId="6">'ANEXO 1'!$A$114</definedName>
    <definedName name="I_96" localSheetId="17">'ANEXO 12'!$A$92</definedName>
    <definedName name="I_96" localSheetId="11">'ANEXO 6'!$A$97</definedName>
    <definedName name="I_96" localSheetId="12">'ANEXO 7'!$A$85</definedName>
    <definedName name="I_96" localSheetId="2">Generales!$A$13</definedName>
    <definedName name="I_97" localSheetId="22">'ANEXO - 10'!$A$94</definedName>
    <definedName name="I_97" localSheetId="6">'ANEXO 1'!$A$115</definedName>
    <definedName name="I_97" localSheetId="17">'ANEXO 12'!$A$93</definedName>
    <definedName name="I_97" localSheetId="11">'ANEXO 6'!$A$98</definedName>
    <definedName name="I_97" localSheetId="12">'ANEXO 7'!$A$86</definedName>
    <definedName name="I_97" localSheetId="2">Generales!$A$26</definedName>
    <definedName name="I_98" localSheetId="6">'ANEXO 1'!$A$117</definedName>
    <definedName name="I_98" localSheetId="17">'ANEXO 12'!$A$94</definedName>
    <definedName name="I_98" localSheetId="12">'ANEXO 7'!$A$87</definedName>
    <definedName name="I_99" localSheetId="6">'ANEXO 1'!$A$118</definedName>
    <definedName name="I_99" localSheetId="17">'ANEXO 12'!$A$95</definedName>
    <definedName name="I_99" localSheetId="24">'ANEXO 22'!$A$65</definedName>
    <definedName name="I_99" localSheetId="9">'ANEXO 4'!$A$101</definedName>
    <definedName name="I_99" localSheetId="12">'ANEXO 7'!$A$88</definedName>
    <definedName name="I_99" localSheetId="2">Generales!$A$10</definedName>
    <definedName name="IA_01040017000100" localSheetId="9">'ANEXO 4'!$A$39</definedName>
    <definedName name="IA_01050023000100" localSheetId="10">'ANEXO 5'!$A$36</definedName>
    <definedName name="IA_01070069000100" localSheetId="12">'ANEXO 7'!#REF!</definedName>
    <definedName name="iAnexos" localSheetId="41">'i|dSoft'!$A$4</definedName>
    <definedName name="iAnio" localSheetId="41">'i|dSoft'!$A$2</definedName>
    <definedName name="Id" localSheetId="13">#REF!</definedName>
    <definedName name="Id">Inversiones!$A$5:$A$31</definedName>
    <definedName name="IDE" localSheetId="13">#REF!</definedName>
    <definedName name="IDE">#REF!</definedName>
    <definedName name="IEPS">#REF!</definedName>
    <definedName name="IM_1098" localSheetId="8">'ANEXO 3'!$B$6</definedName>
    <definedName name="IM_1099" localSheetId="8">'ANEXO 3'!$B$7</definedName>
    <definedName name="IM_1100" localSheetId="8">'ANEXO 3'!$B$10</definedName>
    <definedName name="IM_1101" localSheetId="8">'ANEXO 3'!$B$11</definedName>
    <definedName name="IM_1102" localSheetId="8">'ANEXO 3'!$B$19</definedName>
    <definedName name="IM_1103" localSheetId="8">'ANEXO 3'!$B$20</definedName>
    <definedName name="IM_1104" localSheetId="8">'ANEXO 3'!$B$23</definedName>
    <definedName name="IM_1105" localSheetId="8">'ANEXO 3'!$B$24</definedName>
    <definedName name="IM_1106" localSheetId="8">'ANEXO 3'!$B$32</definedName>
    <definedName name="IM_1119" localSheetId="6">'ANEXO 1'!$B$72</definedName>
    <definedName name="IM_415" localSheetId="2">Generales!$B$145</definedName>
    <definedName name="IM_416" localSheetId="2">Generales!$B$146</definedName>
    <definedName name="IM_417" localSheetId="2">Generales!$B$147</definedName>
    <definedName name="IM_427" localSheetId="18">'ANEXO 14'!$B$12</definedName>
    <definedName name="IM_428" localSheetId="18">'ANEXO 14'!$B$18</definedName>
    <definedName name="IM_429" localSheetId="19">'ANEXO 15'!$B$9</definedName>
    <definedName name="IM_430" localSheetId="20">'ANEXO 16'!$B$7</definedName>
    <definedName name="IM_431" localSheetId="20">'ANEXO 16'!$B$13</definedName>
    <definedName name="IM_432" localSheetId="20">'ANEXO 16'!$B$19</definedName>
    <definedName name="IM_433" localSheetId="20">'ANEXO 16'!$B$25</definedName>
    <definedName name="IM_434" localSheetId="20">'ANEXO 16'!$B$31</definedName>
    <definedName name="IM_435" localSheetId="20">'ANEXO 16'!$B$37</definedName>
    <definedName name="IM_436" localSheetId="20">'ANEXO 16'!$B$43</definedName>
    <definedName name="IM_437" localSheetId="20">'ANEXO 16'!$B$49</definedName>
    <definedName name="IM_438" localSheetId="20">'ANEXO 16'!$B$55</definedName>
    <definedName name="IM_439" localSheetId="20">'ANEXO 16'!$B$61</definedName>
    <definedName name="IM_440" localSheetId="20">'ANEXO 16'!$B$67</definedName>
    <definedName name="IM_441" localSheetId="20">'ANEXO 16'!$B$73</definedName>
    <definedName name="IM_443" localSheetId="26">'ANEXO 24'!$B$10</definedName>
    <definedName name="IM_444" localSheetId="27">'ANEXO 25'!$B$12</definedName>
    <definedName name="IM_445" localSheetId="27">'ANEXO 25'!$B$20</definedName>
    <definedName name="IM_446" localSheetId="28">'ANEXO 26'!$B$9</definedName>
    <definedName name="IM_447" localSheetId="29">'ANEXO 27'!$B$10</definedName>
    <definedName name="IM_449" localSheetId="30">'ANEXO 29'!$B$10</definedName>
    <definedName name="IM_450" localSheetId="31">'ANEXO 30'!$B$26</definedName>
    <definedName name="IM_453" localSheetId="33">'ANEXO 37'!$B$11</definedName>
    <definedName name="IM_454" localSheetId="33">'ANEXO 37'!$B$17</definedName>
    <definedName name="IM_455" localSheetId="34">'ANEXO 38'!$B$10</definedName>
    <definedName name="IM_755" localSheetId="12">'ANEXO 7'!$B$60</definedName>
    <definedName name="IM_756" localSheetId="12">'ANEXO 7'!$B$64</definedName>
    <definedName name="Ind" localSheetId="13">#REF!</definedName>
    <definedName name="Ind">#REF!</definedName>
    <definedName name="Indice" localSheetId="13">#REF!</definedName>
    <definedName name="Indice">Balanza!$A:$A</definedName>
    <definedName name="INI" localSheetId="13">#REF!</definedName>
    <definedName name="INI">Inversiones!$D$2</definedName>
    <definedName name="INPC" localSheetId="13">#REF!</definedName>
    <definedName name="INPC">INPC!$A:$B</definedName>
    <definedName name="iTipo" localSheetId="41">'i|dSoft'!$A$1</definedName>
    <definedName name="IVA" localSheetId="13">#REF!</definedName>
    <definedName name="IVA">#REF!</definedName>
    <definedName name="iVer" localSheetId="41">'i|dSoft'!$A$3</definedName>
    <definedName name="Mes" localSheetId="13">#REF!</definedName>
    <definedName name="Mes">#REF!</definedName>
    <definedName name="MOI">Inversiones!$E$5:$E$31</definedName>
    <definedName name="MOIDed" localSheetId="13">#REF!</definedName>
    <definedName name="MOIDed">Inversiones!$F$5:$F$31</definedName>
    <definedName name="P_TIPOFECHA" localSheetId="22">'ANEXO - 10'!$B$3</definedName>
    <definedName name="P_TIPOFECHA" localSheetId="15">'ANEXO - 8'!$B$3</definedName>
    <definedName name="P_TIPOFECHA" localSheetId="6">'ANEXO 1'!$B$3</definedName>
    <definedName name="P_TIPOFECHA" localSheetId="16">'ANEXO 11'!$B$3</definedName>
    <definedName name="P_TIPOFECHA" localSheetId="17">'ANEXO 12'!$B$3</definedName>
    <definedName name="P_TIPOFECHA" localSheetId="18">'ANEXO 14'!$B$3</definedName>
    <definedName name="P_TIPOFECHA" localSheetId="19">'ANEXO 15'!$B$3</definedName>
    <definedName name="P_TIPOFECHA" localSheetId="20">'ANEXO 16'!$B$3</definedName>
    <definedName name="P_TIPOFECHA" localSheetId="21">'ANEXO 17'!$B$3</definedName>
    <definedName name="P_TIPOFECHA" localSheetId="7">'ANEXO 2'!$B$3</definedName>
    <definedName name="P_TIPOFECHA" localSheetId="23">'ANEXO 20'!$B$3</definedName>
    <definedName name="P_TIPOFECHA" localSheetId="24">'ANEXO 22'!$B$3</definedName>
    <definedName name="P_TIPOFECHA" localSheetId="25">'ANEXO 23'!$B$3</definedName>
    <definedName name="P_TIPOFECHA" localSheetId="26">'ANEXO 24'!$B$3</definedName>
    <definedName name="P_TIPOFECHA" localSheetId="27">'ANEXO 25'!$B$3</definedName>
    <definedName name="P_TIPOFECHA" localSheetId="28">'ANEXO 26'!$B$3</definedName>
    <definedName name="P_TIPOFECHA" localSheetId="29">'ANEXO 27'!$B$3</definedName>
    <definedName name="P_TIPOFECHA" localSheetId="30">'ANEXO 29'!$B$3</definedName>
    <definedName name="P_TIPOFECHA" localSheetId="8">'ANEXO 3'!$B$3</definedName>
    <definedName name="P_TIPOFECHA" localSheetId="31">'ANEXO 30'!$B$3</definedName>
    <definedName name="P_TIPOFECHA" localSheetId="32">'ANEXO 35'!$B$3</definedName>
    <definedName name="P_TIPOFECHA" localSheetId="33">'ANEXO 37'!$B$3</definedName>
    <definedName name="P_TIPOFECHA" localSheetId="34">'ANEXO 38'!$B$3</definedName>
    <definedName name="P_TIPOFECHA" localSheetId="9">'ANEXO 4'!$B$3</definedName>
    <definedName name="P_TIPOFECHA" localSheetId="10">'ANEXO 5'!$B$3</definedName>
    <definedName name="P_TIPOFECHA" localSheetId="11">'ANEXO 6'!$B$3</definedName>
    <definedName name="P_TIPOFECHA" localSheetId="12">'ANEXO 7'!$B$3</definedName>
    <definedName name="P_TIPOFECHA" localSheetId="35">CDF!$B$3</definedName>
    <definedName name="P_TIPOFECHA" localSheetId="14">'OTROS GASTOS'!$B$3</definedName>
    <definedName name="Pag_Prov">#REF!</definedName>
    <definedName name="PartesRel" localSheetId="13">#REF!</definedName>
    <definedName name="PartesRel">Balanza!$H:$H</definedName>
    <definedName name="PreVta" localSheetId="13">#REF!</definedName>
    <definedName name="PreVta">Inversiones!$AG$5:$AG$31</definedName>
    <definedName name="REC" localSheetId="13">#REF!</definedName>
    <definedName name="REC">Recargos!$A:$C</definedName>
    <definedName name="ResBal" localSheetId="13">#REF!</definedName>
    <definedName name="ResBal">Sumas!$A:$I</definedName>
    <definedName name="ResInv" localSheetId="13">#REF!</definedName>
    <definedName name="ResInv">#REF!</definedName>
    <definedName name="siscosteoselec" localSheetId="2">Generales!$Z$1</definedName>
    <definedName name="T_10" localSheetId="6">'ANEXO 1'!$A$9</definedName>
    <definedName name="T_10" localSheetId="18">'ANEXO 14'!$A$3</definedName>
    <definedName name="T_10" localSheetId="19">'ANEXO 15'!$A$4</definedName>
    <definedName name="T_10" localSheetId="7">'ANEXO 2'!$A$10</definedName>
    <definedName name="T_10" localSheetId="27">'ANEXO 25'!$A$4</definedName>
    <definedName name="T_10" localSheetId="29">'ANEXO 27'!$A$5</definedName>
    <definedName name="T_10" localSheetId="32">'ANEXO 35'!$A$11</definedName>
    <definedName name="T_10" localSheetId="34">'ANEXO 38'!$A$5</definedName>
    <definedName name="T_10" localSheetId="11">'ANEXO 6'!$A$10</definedName>
    <definedName name="T_10" localSheetId="2">Generales!$A$4</definedName>
    <definedName name="T_100" localSheetId="22">'ANEXO - 10'!$A$97</definedName>
    <definedName name="T_100" localSheetId="6">'ANEXO 1'!$A$119</definedName>
    <definedName name="T_100" localSheetId="16">'ANEXO 11'!$A$91</definedName>
    <definedName name="T_100" localSheetId="24">'ANEXO 22'!$A$66</definedName>
    <definedName name="T_100" localSheetId="11">'ANEXO 6'!$A$101</definedName>
    <definedName name="T_101" localSheetId="6">'ANEXO 1'!$A$120</definedName>
    <definedName name="T_102" localSheetId="22">'ANEXO - 10'!$A$99</definedName>
    <definedName name="T_102" localSheetId="6">'ANEXO 1'!$A$121</definedName>
    <definedName name="T_102" localSheetId="11">'ANEXO 6'!$A$103</definedName>
    <definedName name="T_103" localSheetId="22">'ANEXO - 10'!$A$100</definedName>
    <definedName name="T_104" localSheetId="22">'ANEXO - 10'!$A$101</definedName>
    <definedName name="T_104" localSheetId="11">'ANEXO 6'!$A$105</definedName>
    <definedName name="T_105" localSheetId="24">'ANEXO 22'!$A$71</definedName>
    <definedName name="T_105" localSheetId="11">'ANEXO 6'!$A$106</definedName>
    <definedName name="T_106" localSheetId="22">'ANEXO - 10'!$A$108</definedName>
    <definedName name="T_106" localSheetId="11">'ANEXO 6'!$A$107</definedName>
    <definedName name="T_107" localSheetId="22">'ANEXO - 10'!$A$109</definedName>
    <definedName name="T_107" localSheetId="16">'ANEXO 11'!$A$104</definedName>
    <definedName name="T_107" localSheetId="24">'ANEXO 22'!$A$73</definedName>
    <definedName name="T_108" localSheetId="22">'ANEXO - 10'!$A$110</definedName>
    <definedName name="T_108" localSheetId="24">'ANEXO 22'!$A$74</definedName>
    <definedName name="T_108" localSheetId="9">'ANEXO 4'!$A$110</definedName>
    <definedName name="T_109" localSheetId="6">'ANEXO 1'!$A$129</definedName>
    <definedName name="T_109" localSheetId="24">'ANEXO 22'!$A$75</definedName>
    <definedName name="T_109" localSheetId="11">'ANEXO 6'!$A$110</definedName>
    <definedName name="T_11" localSheetId="15">'ANEXO - 8'!$A$3</definedName>
    <definedName name="T_11" localSheetId="6">'ANEXO 1'!$A$10</definedName>
    <definedName name="T_11" localSheetId="18">'ANEXO 14'!$A$4</definedName>
    <definedName name="T_11" localSheetId="19">'ANEXO 15'!$A$5</definedName>
    <definedName name="T_11" localSheetId="23">'ANEXO 20'!$A$10</definedName>
    <definedName name="T_11" localSheetId="26">'ANEXO 24'!$A$3</definedName>
    <definedName name="T_11" localSheetId="27">'ANEXO 25'!$A$5</definedName>
    <definedName name="T_11" localSheetId="29">'ANEXO 27'!$A$6</definedName>
    <definedName name="T_11" localSheetId="33">'ANEXO 37'!$A$3</definedName>
    <definedName name="T_11" localSheetId="34">'ANEXO 38'!$A$6</definedName>
    <definedName name="T_11" localSheetId="9">'ANEXO 4'!$A$11</definedName>
    <definedName name="T_11" localSheetId="11">'ANEXO 6'!$A$11</definedName>
    <definedName name="T_11" localSheetId="35">CDF!$A$12</definedName>
    <definedName name="T_110" localSheetId="22">'ANEXO - 10'!$A$116</definedName>
    <definedName name="T_110" localSheetId="9">'ANEXO 4'!$A$112</definedName>
    <definedName name="T_110" localSheetId="11">'ANEXO 6'!$A$111</definedName>
    <definedName name="T_111" localSheetId="22">'ANEXO - 10'!$A$117</definedName>
    <definedName name="T_111" localSheetId="6">'ANEXO 1'!$A$131</definedName>
    <definedName name="T_111" localSheetId="24">'ANEXO 22'!$A$77</definedName>
    <definedName name="T_111" localSheetId="11">'ANEXO 6'!$A$112</definedName>
    <definedName name="T_112" localSheetId="22">'ANEXO - 10'!$A$118</definedName>
    <definedName name="T_112" localSheetId="9">'ANEXO 4'!$A$115</definedName>
    <definedName name="T_113" localSheetId="6">'ANEXO 1'!$A$133</definedName>
    <definedName name="T_113" localSheetId="9">'ANEXO 4'!$A$116</definedName>
    <definedName name="T_114" localSheetId="22">'ANEXO - 10'!$A$125</definedName>
    <definedName name="T_114" localSheetId="6">'ANEXO 1'!$A$134</definedName>
    <definedName name="T_114" localSheetId="9">'ANEXO 4'!$A$117</definedName>
    <definedName name="T_114" localSheetId="11">'ANEXO 6'!$A$116</definedName>
    <definedName name="T_115" localSheetId="22">'ANEXO - 10'!$A$126</definedName>
    <definedName name="T_115" localSheetId="6">'ANEXO 1'!$A$135</definedName>
    <definedName name="T_116" localSheetId="22">'ANEXO - 10'!$A$127</definedName>
    <definedName name="T_116" localSheetId="6">'ANEXO 1'!$A$136</definedName>
    <definedName name="T_116" localSheetId="24">'ANEXO 22'!$A$82</definedName>
    <definedName name="T_116" localSheetId="11">'ANEXO 6'!$A$118</definedName>
    <definedName name="T_117" localSheetId="6">'ANEXO 1'!$A$137</definedName>
    <definedName name="T_117" localSheetId="12">'ANEXO 7'!$A$113</definedName>
    <definedName name="T_118" localSheetId="22">'ANEXO - 10'!$A$130</definedName>
    <definedName name="T_118" localSheetId="6">'ANEXO 1'!$A$138</definedName>
    <definedName name="T_118" localSheetId="24">'ANEXO 22'!$A$84</definedName>
    <definedName name="T_118" localSheetId="11">'ANEXO 6'!$A$120</definedName>
    <definedName name="T_119" localSheetId="22">'ANEXO - 10'!$A$131</definedName>
    <definedName name="T_119" localSheetId="6">'ANEXO 1'!$A$139</definedName>
    <definedName name="T_119" localSheetId="24">'ANEXO 22'!$A$85</definedName>
    <definedName name="T_119" localSheetId="12">'ANEXO 7'!$A$115</definedName>
    <definedName name="T_12" localSheetId="15">'ANEXO - 8'!$A$4</definedName>
    <definedName name="T_12" localSheetId="18">'ANEXO 14'!$A$5</definedName>
    <definedName name="T_12" localSheetId="19">'ANEXO 15'!$A$6</definedName>
    <definedName name="T_12" localSheetId="7">'ANEXO 2'!$A$12</definedName>
    <definedName name="T_12" localSheetId="26">'ANEXO 24'!$A$4</definedName>
    <definedName name="T_12" localSheetId="27">'ANEXO 25'!$A$6</definedName>
    <definedName name="T_12" localSheetId="29">'ANEXO 27'!$A$7</definedName>
    <definedName name="T_12" localSheetId="31">'ANEXO 30'!$A$11</definedName>
    <definedName name="T_12" localSheetId="33">'ANEXO 37'!$A$4</definedName>
    <definedName name="T_12" localSheetId="34">'ANEXO 38'!$A$7</definedName>
    <definedName name="T_12" localSheetId="9">'ANEXO 4'!$A$12</definedName>
    <definedName name="T_12" localSheetId="11">'ANEXO 6'!$A$12</definedName>
    <definedName name="T_12" localSheetId="2">Generales!$A$7</definedName>
    <definedName name="T_120" localSheetId="24">'ANEXO 22'!$A$86</definedName>
    <definedName name="T_120" localSheetId="11">'ANEXO 6'!$A$122</definedName>
    <definedName name="T_121" localSheetId="22">'ANEXO - 10'!$A$141</definedName>
    <definedName name="T_121" localSheetId="11">'ANEXO 6'!$A$123</definedName>
    <definedName name="T_122" localSheetId="22">'ANEXO - 10'!$A$142</definedName>
    <definedName name="T_122" localSheetId="17">'ANEXO 12'!$A$82</definedName>
    <definedName name="T_122" localSheetId="24">'ANEXO 22'!$A$88</definedName>
    <definedName name="T_122" localSheetId="11">'ANEXO 6'!$A$124</definedName>
    <definedName name="T_123" localSheetId="22">'ANEXO - 10'!$A$143</definedName>
    <definedName name="T_123" localSheetId="6">'ANEXO 1'!$A$143</definedName>
    <definedName name="T_123" localSheetId="17">'ANEXO 12'!$A$83</definedName>
    <definedName name="T_124" localSheetId="6">'ANEXO 1'!$A$144</definedName>
    <definedName name="T_124" localSheetId="17">'ANEXO 12'!$A$84</definedName>
    <definedName name="T_125" localSheetId="6">'ANEXO 1'!$A$145</definedName>
    <definedName name="T_125" localSheetId="17">'ANEXO 12'!$A$88</definedName>
    <definedName name="T_125" localSheetId="24">'ANEXO 22'!$A$91</definedName>
    <definedName name="T_125" localSheetId="9">'ANEXO 4'!$A$128</definedName>
    <definedName name="T_126" localSheetId="17">'ANEXO 12'!$A$89</definedName>
    <definedName name="T_127" localSheetId="17">'ANEXO 12'!$A$103</definedName>
    <definedName name="T_127" localSheetId="9">'ANEXO 4'!$A$130</definedName>
    <definedName name="T_128" localSheetId="22">'ANEXO - 10'!$A$148</definedName>
    <definedName name="T_128" localSheetId="17">'ANEXO 12'!$A$104</definedName>
    <definedName name="T_128" localSheetId="24">'ANEXO 22'!$A$94</definedName>
    <definedName name="T_128" localSheetId="11">'ANEXO 6'!$A$130</definedName>
    <definedName name="T_129" localSheetId="22">'ANEXO - 10'!$A$149</definedName>
    <definedName name="T_129" localSheetId="6">'ANEXO 1'!$A$149</definedName>
    <definedName name="T_129" localSheetId="9">'ANEXO 4'!$A$132</definedName>
    <definedName name="T_129" localSheetId="11">'ANEXO 6'!$A$131</definedName>
    <definedName name="T_13" localSheetId="22">'ANEXO - 10'!$A$3</definedName>
    <definedName name="T_13" localSheetId="15">'ANEXO - 8'!$A$5</definedName>
    <definedName name="T_13" localSheetId="18">'ANEXO 14'!$A$6</definedName>
    <definedName name="T_13" localSheetId="19">'ANEXO 15'!$A$7</definedName>
    <definedName name="T_13" localSheetId="23">'ANEXO 20'!$A$12</definedName>
    <definedName name="T_13" localSheetId="25">'ANEXO 23'!$A$3</definedName>
    <definedName name="T_13" localSheetId="26">'ANEXO 24'!$A$5</definedName>
    <definedName name="T_13" localSheetId="27">'ANEXO 25'!$A$7</definedName>
    <definedName name="T_13" localSheetId="29">'ANEXO 27'!$A$8</definedName>
    <definedName name="T_13" localSheetId="8">'ANEXO 3'!$A$3</definedName>
    <definedName name="T_13" localSheetId="32">'ANEXO 35'!$A$15</definedName>
    <definedName name="T_13" localSheetId="33">'ANEXO 37'!$A$5</definedName>
    <definedName name="T_13" localSheetId="34">'ANEXO 38'!$A$8</definedName>
    <definedName name="T_13" localSheetId="9">'ANEXO 4'!$A$13</definedName>
    <definedName name="T_13" localSheetId="10">'ANEXO 5'!$A$9</definedName>
    <definedName name="T_13" localSheetId="2">Generales!$A$6</definedName>
    <definedName name="T_130" localSheetId="22">'ANEXO - 10'!$A$150</definedName>
    <definedName name="T_130" localSheetId="6">'ANEXO 1'!$A$150</definedName>
    <definedName name="T_130" localSheetId="24">'ANEXO 22'!$A$96</definedName>
    <definedName name="T_130" localSheetId="9">'ANEXO 4'!$A$133</definedName>
    <definedName name="T_130" localSheetId="11">'ANEXO 6'!$A$132</definedName>
    <definedName name="T_131" localSheetId="6">'ANEXO 1'!$A$151</definedName>
    <definedName name="T_131" localSheetId="9">'ANEXO 4'!$A$134</definedName>
    <definedName name="T_132" localSheetId="22">'ANEXO - 10'!$A$152</definedName>
    <definedName name="T_132" localSheetId="24">'ANEXO 22'!$A$98</definedName>
    <definedName name="T_133" localSheetId="22">'ANEXO - 10'!$A$153</definedName>
    <definedName name="T_133" localSheetId="24">'ANEXO 22'!$A$99</definedName>
    <definedName name="T_133" localSheetId="11">'ANEXO 6'!$A$135</definedName>
    <definedName name="T_134" localSheetId="22">'ANEXO - 10'!$A$154</definedName>
    <definedName name="T_134" localSheetId="24">'ANEXO 22'!$A$100</definedName>
    <definedName name="T_134" localSheetId="2">Generales!$A$82</definedName>
    <definedName name="T_135" localSheetId="22">'ANEXO - 10'!$A$155</definedName>
    <definedName name="T_135" localSheetId="6">'ANEXO 1'!$A$155</definedName>
    <definedName name="T_135" localSheetId="9">'ANEXO 4'!$A$139</definedName>
    <definedName name="T_135" localSheetId="11">'ANEXO 6'!$A$137</definedName>
    <definedName name="T_136" localSheetId="22">'ANEXO - 10'!$A$156</definedName>
    <definedName name="T_136" localSheetId="6">'ANEXO 1'!$A$156</definedName>
    <definedName name="T_136" localSheetId="24">'ANEXO 22'!$A$102</definedName>
    <definedName name="T_136" localSheetId="11">'ANEXO 6'!$A$138</definedName>
    <definedName name="T_137" localSheetId="9">'ANEXO 4'!$A$141</definedName>
    <definedName name="T_137" localSheetId="11">'ANEXO 6'!$A$139</definedName>
    <definedName name="T_137" localSheetId="2">Generales!$A$85</definedName>
    <definedName name="T_138" localSheetId="22">'ANEXO - 10'!$A$158</definedName>
    <definedName name="T_138" localSheetId="2">Generales!$A$86</definedName>
    <definedName name="T_139" localSheetId="22">'ANEXO - 10'!$A$159</definedName>
    <definedName name="T_139" localSheetId="9">'ANEXO 4'!$A$143</definedName>
    <definedName name="T_139" localSheetId="2">Generales!$A$87</definedName>
    <definedName name="T_14" localSheetId="22">'ANEXO - 10'!$A$4</definedName>
    <definedName name="T_14" localSheetId="15">'ANEXO - 8'!$A$6</definedName>
    <definedName name="T_14" localSheetId="17">'ANEXO 12'!$A$3</definedName>
    <definedName name="T_14" localSheetId="18">'ANEXO 14'!$A$7</definedName>
    <definedName name="T_14" localSheetId="19">'ANEXO 15'!$A$8</definedName>
    <definedName name="T_14" localSheetId="25">'ANEXO 23'!$A$4</definedName>
    <definedName name="T_14" localSheetId="26">'ANEXO 24'!$A$6</definedName>
    <definedName name="T_14" localSheetId="27">'ANEXO 25'!$A$8</definedName>
    <definedName name="T_14" localSheetId="29">'ANEXO 27'!$A$9</definedName>
    <definedName name="T_14" localSheetId="8">'ANEXO 3'!$A$4</definedName>
    <definedName name="T_14" localSheetId="31">'ANEXO 30'!$A$13</definedName>
    <definedName name="T_14" localSheetId="32">'ANEXO 35'!$A$16</definedName>
    <definedName name="T_14" localSheetId="33">'ANEXO 37'!$A$6</definedName>
    <definedName name="T_14" localSheetId="34">'ANEXO 38'!$A$9</definedName>
    <definedName name="T_14" localSheetId="9">'ANEXO 4'!$A$14</definedName>
    <definedName name="T_14" localSheetId="11">'ANEXO 6'!$A$14</definedName>
    <definedName name="T_14" localSheetId="35">CDF!$A$15</definedName>
    <definedName name="T_140" localSheetId="22">'ANEXO - 10'!$A$160</definedName>
    <definedName name="T_140" localSheetId="24">'ANEXO 22'!$A$106</definedName>
    <definedName name="T_140" localSheetId="9">'ANEXO 4'!$A$144</definedName>
    <definedName name="T_141" localSheetId="11">'ANEXO 6'!$A$143</definedName>
    <definedName name="T_142" localSheetId="22">'ANEXO - 10'!$A$162</definedName>
    <definedName name="T_143" localSheetId="22">'ANEXO - 10'!$A$163</definedName>
    <definedName name="T_143" localSheetId="24">'ANEXO 22'!$A$109</definedName>
    <definedName name="T_143" localSheetId="11">'ANEXO 6'!$A$145</definedName>
    <definedName name="T_144" localSheetId="22">'ANEXO - 10'!$A$164</definedName>
    <definedName name="T_145" localSheetId="24">'ANEXO 22'!$A$111</definedName>
    <definedName name="T_145" localSheetId="11">'ANEXO 6'!$A$147</definedName>
    <definedName name="T_146" localSheetId="22">'ANEXO - 10'!$A$166</definedName>
    <definedName name="T_146" localSheetId="11">'ANEXO 6'!$A$148</definedName>
    <definedName name="T_147" localSheetId="22">'ANEXO - 10'!$A$167</definedName>
    <definedName name="T_147" localSheetId="11">'ANEXO 6'!$A$149</definedName>
    <definedName name="T_148" localSheetId="22">'ANEXO - 10'!$A$168</definedName>
    <definedName name="T_149" localSheetId="17">'ANEXO 12'!$A$134</definedName>
    <definedName name="T_15" localSheetId="22">'ANEXO - 10'!$A$5</definedName>
    <definedName name="T_15" localSheetId="15">'ANEXO - 8'!$A$7</definedName>
    <definedName name="T_15" localSheetId="17">'ANEXO 12'!$A$4</definedName>
    <definedName name="T_15" localSheetId="18">'ANEXO 14'!$A$8</definedName>
    <definedName name="T_15" localSheetId="7">'ANEXO 2'!$A$15</definedName>
    <definedName name="T_15" localSheetId="23">'ANEXO 20'!$A$14</definedName>
    <definedName name="T_15" localSheetId="25">'ANEXO 23'!$A$5</definedName>
    <definedName name="T_15" localSheetId="26">'ANEXO 24'!$A$7</definedName>
    <definedName name="T_15" localSheetId="27">'ANEXO 25'!$A$9</definedName>
    <definedName name="T_15" localSheetId="8">'ANEXO 3'!$A$5</definedName>
    <definedName name="T_15" localSheetId="32">'ANEXO 35'!$A$17</definedName>
    <definedName name="T_15" localSheetId="33">'ANEXO 37'!$A$7</definedName>
    <definedName name="T_15" localSheetId="11">'ANEXO 6'!$A$15</definedName>
    <definedName name="T_15" localSheetId="12">'ANEXO 7'!$A$3</definedName>
    <definedName name="T_15" localSheetId="35">CDF!$A$16</definedName>
    <definedName name="T_150" localSheetId="22">'ANEXO - 10'!$A$170</definedName>
    <definedName name="T_150" localSheetId="11">'ANEXO 6'!$A$152</definedName>
    <definedName name="T_151" localSheetId="22">'ANEXO - 10'!$A$171</definedName>
    <definedName name="T_151" localSheetId="6">'ANEXO 1'!$A$171</definedName>
    <definedName name="T_151" localSheetId="11">'ANEXO 6'!$A$153</definedName>
    <definedName name="T_152" localSheetId="22">'ANEXO - 10'!$A$172</definedName>
    <definedName name="T_152" localSheetId="6">'ANEXO 1'!$A$172</definedName>
    <definedName name="T_152" localSheetId="11">'ANEXO 6'!$A$154</definedName>
    <definedName name="T_153" localSheetId="6">'ANEXO 1'!$A$173</definedName>
    <definedName name="T_154" localSheetId="22">'ANEXO - 10'!$A$174</definedName>
    <definedName name="T_155" localSheetId="22">'ANEXO - 10'!$A$175</definedName>
    <definedName name="T_155" localSheetId="11">'ANEXO 6'!$A$157</definedName>
    <definedName name="T_156" localSheetId="22">'ANEXO - 10'!$A$176</definedName>
    <definedName name="T_158" localSheetId="22">'ANEXO - 10'!$A$178</definedName>
    <definedName name="T_159" localSheetId="22">'ANEXO - 10'!$A$179</definedName>
    <definedName name="T_16" localSheetId="22">'ANEXO - 10'!$A$6</definedName>
    <definedName name="T_16" localSheetId="15">'ANEXO - 8'!$A$8</definedName>
    <definedName name="T_16" localSheetId="17">'ANEXO 12'!$A$5</definedName>
    <definedName name="T_16" localSheetId="18">'ANEXO 14'!$A$9</definedName>
    <definedName name="T_16" localSheetId="7">'ANEXO 2'!$A$16</definedName>
    <definedName name="T_16" localSheetId="26">'ANEXO 24'!$A$8</definedName>
    <definedName name="T_16" localSheetId="27">'ANEXO 25'!$A$10</definedName>
    <definedName name="T_16" localSheetId="29">'ANEXO 27'!$A$11</definedName>
    <definedName name="T_16" localSheetId="31">'ANEXO 30'!$A$15</definedName>
    <definedName name="T_16" localSheetId="33">'ANEXO 37'!$A$8</definedName>
    <definedName name="T_16" localSheetId="34">'ANEXO 38'!$A$11</definedName>
    <definedName name="T_16" localSheetId="11">'ANEXO 6'!$A$16</definedName>
    <definedName name="T_16" localSheetId="12">'ANEXO 7'!$A$4</definedName>
    <definedName name="T_160" localSheetId="22">'ANEXO - 10'!$A$180</definedName>
    <definedName name="T_160" localSheetId="2">Generales!$A$96</definedName>
    <definedName name="T_162" localSheetId="22">'ANEXO - 10'!$A$182</definedName>
    <definedName name="T_162" localSheetId="2">Generales!$A$367</definedName>
    <definedName name="T_163" localSheetId="22">'ANEXO - 10'!$A$183</definedName>
    <definedName name="T_163" localSheetId="6">'ANEXO 1'!$A$183</definedName>
    <definedName name="T_163" localSheetId="2">Generales!$A$368</definedName>
    <definedName name="T_164" localSheetId="22">'ANEXO - 10'!$A$184</definedName>
    <definedName name="T_164" localSheetId="2">Generales!$A$369</definedName>
    <definedName name="T_165" localSheetId="6">'ANEXO 1'!$A$185</definedName>
    <definedName name="T_165" localSheetId="2">Generales!$A$371</definedName>
    <definedName name="T_166" localSheetId="22">'ANEXO - 10'!$A$186</definedName>
    <definedName name="T_166" localSheetId="2">Generales!$A$372</definedName>
    <definedName name="T_167" localSheetId="22">'ANEXO - 10'!$A$187</definedName>
    <definedName name="T_167" localSheetId="6">'ANEXO 1'!$A$187</definedName>
    <definedName name="T_167" localSheetId="2">Generales!$A$373</definedName>
    <definedName name="T_168" localSheetId="22">'ANEXO - 10'!$A$188</definedName>
    <definedName name="T_168" localSheetId="6">'ANEXO 1'!$A$188</definedName>
    <definedName name="T_168" localSheetId="2">Generales!$A$374</definedName>
    <definedName name="T_169" localSheetId="6">'ANEXO 1'!$A$189</definedName>
    <definedName name="T_169" localSheetId="2">Generales!$A$375</definedName>
    <definedName name="T_17" localSheetId="22">'ANEXO - 10'!$A$7</definedName>
    <definedName name="T_17" localSheetId="15">'ANEXO - 8'!$A$9</definedName>
    <definedName name="T_17" localSheetId="6">'ANEXO 1'!$A$16</definedName>
    <definedName name="T_17" localSheetId="17">'ANEXO 12'!$A$6</definedName>
    <definedName name="T_17" localSheetId="18">'ANEXO 14'!$A$10</definedName>
    <definedName name="T_17" localSheetId="19">'ANEXO 15'!$A$10</definedName>
    <definedName name="T_17" localSheetId="7">'ANEXO 2'!$A$17</definedName>
    <definedName name="T_17" localSheetId="23">'ANEXO 20'!$A$16</definedName>
    <definedName name="T_17" localSheetId="25">'ANEXO 23'!$A$7</definedName>
    <definedName name="T_17" localSheetId="26">'ANEXO 24'!$A$9</definedName>
    <definedName name="T_17" localSheetId="27">'ANEXO 25'!$A$11</definedName>
    <definedName name="T_17" localSheetId="33">'ANEXO 37'!$A$9</definedName>
    <definedName name="T_17" localSheetId="34">'ANEXO 38'!$A$12</definedName>
    <definedName name="T_17" localSheetId="10">'ANEXO 5'!$A$13</definedName>
    <definedName name="T_17" localSheetId="12">'ANEXO 7'!$A$5</definedName>
    <definedName name="T_17" localSheetId="35">CDF!$A$19</definedName>
    <definedName name="T_170" localSheetId="22">'ANEXO - 10'!$A$190</definedName>
    <definedName name="T_170" localSheetId="6">'ANEXO 1'!$A$190</definedName>
    <definedName name="T_170" localSheetId="17">'ANEXO 12'!$A$142</definedName>
    <definedName name="T_171" localSheetId="22">'ANEXO - 10'!$A$191</definedName>
    <definedName name="T_171" localSheetId="6">'ANEXO 1'!$A$191</definedName>
    <definedName name="T_171" localSheetId="17">'ANEXO 12'!$A$147</definedName>
    <definedName name="T_172" localSheetId="22">'ANEXO - 10'!$A$192</definedName>
    <definedName name="T_172" localSheetId="17">'ANEXO 12'!$A$151</definedName>
    <definedName name="T_173" localSheetId="17">'ANEXO 12'!$A$155</definedName>
    <definedName name="T_174" localSheetId="22">'ANEXO - 10'!$A$194</definedName>
    <definedName name="T_174" localSheetId="17">'ANEXO 12'!$A$156</definedName>
    <definedName name="T_175" localSheetId="22">'ANEXO - 10'!$A$195</definedName>
    <definedName name="T_175" localSheetId="17">'ANEXO 12'!$A$157</definedName>
    <definedName name="T_176" localSheetId="22">'ANEXO - 10'!$A$196</definedName>
    <definedName name="T_176" localSheetId="6">'ANEXO 1'!$A$196</definedName>
    <definedName name="T_176" localSheetId="2">Generales!$A$57</definedName>
    <definedName name="T_177" localSheetId="2">Generales!$A$58</definedName>
    <definedName name="T_178" localSheetId="22">'ANEXO - 10'!$A$198</definedName>
    <definedName name="T_178" localSheetId="6">'ANEXO 1'!$A$198</definedName>
    <definedName name="T_178" localSheetId="2">Generales!$A$97</definedName>
    <definedName name="T_179" localSheetId="22">'ANEXO - 10'!$A$199</definedName>
    <definedName name="T_179" localSheetId="6">'ANEXO 1'!$A$199</definedName>
    <definedName name="T_179" localSheetId="2">Generales!$A$98</definedName>
    <definedName name="T_18" localSheetId="22">'ANEXO - 10'!$A$8</definedName>
    <definedName name="T_18" localSheetId="6">'ANEXO 1'!$A$17</definedName>
    <definedName name="T_18" localSheetId="17">'ANEXO 12'!$A$7</definedName>
    <definedName name="T_18" localSheetId="20">'ANEXO 16'!$A$3</definedName>
    <definedName name="T_18" localSheetId="7">'ANEXO 2'!$A$18</definedName>
    <definedName name="T_18" localSheetId="31">'ANEXO 30'!$A$17</definedName>
    <definedName name="T_18" localSheetId="33">'ANEXO 37'!$A$10</definedName>
    <definedName name="T_18" localSheetId="12">'ANEXO 7'!$A$6</definedName>
    <definedName name="T_18" localSheetId="35">CDF!$A$20</definedName>
    <definedName name="T_180" localSheetId="22">'ANEXO - 10'!$A$200</definedName>
    <definedName name="T_180" localSheetId="6">'ANEXO 1'!$A$200</definedName>
    <definedName name="T_180" localSheetId="2">Generales!$A$99</definedName>
    <definedName name="T_181" localSheetId="2">Generales!$A$100</definedName>
    <definedName name="T_182" localSheetId="22">'ANEXO - 10'!$A$202</definedName>
    <definedName name="T_183" localSheetId="22">'ANEXO - 10'!$A$203</definedName>
    <definedName name="T_184" localSheetId="22">'ANEXO - 10'!$A$204</definedName>
    <definedName name="T_184" localSheetId="6">'ANEXO 1'!$A$204</definedName>
    <definedName name="T_185" localSheetId="6">'ANEXO 1'!$A$205</definedName>
    <definedName name="T_186" localSheetId="22">'ANEXO - 10'!$A$206</definedName>
    <definedName name="T_186" localSheetId="6">'ANEXO 1'!$A$206</definedName>
    <definedName name="T_186" localSheetId="17">'ANEXO 12'!$A$165</definedName>
    <definedName name="T_187" localSheetId="22">'ANEXO - 10'!$A$207</definedName>
    <definedName name="T_187" localSheetId="17">'ANEXO 12'!$A$166</definedName>
    <definedName name="T_188" localSheetId="22">'ANEXO - 10'!$A$208</definedName>
    <definedName name="T_188" localSheetId="17">'ANEXO 12'!$A$173</definedName>
    <definedName name="T_189" localSheetId="17">'ANEXO 12'!$A$176</definedName>
    <definedName name="T_19" localSheetId="6">'ANEXO 1'!$A$18</definedName>
    <definedName name="T_19" localSheetId="17">'ANEXO 12'!$A$8</definedName>
    <definedName name="T_19" localSheetId="18">'ANEXO 14'!$A$11</definedName>
    <definedName name="T_19" localSheetId="20">'ANEXO 16'!$A$4</definedName>
    <definedName name="T_19" localSheetId="21">'ANEXO 17'!$A$19</definedName>
    <definedName name="T_19" localSheetId="7">'ANEXO 2'!$A$19</definedName>
    <definedName name="T_19" localSheetId="23">'ANEXO 20'!$A$22</definedName>
    <definedName name="T_19" localSheetId="25">'ANEXO 23'!$A$9</definedName>
    <definedName name="T_19" localSheetId="26">'ANEXO 24'!$A$11</definedName>
    <definedName name="T_19" localSheetId="27">'ANEXO 25'!$A$13</definedName>
    <definedName name="T_19" localSheetId="11">'ANEXO 6'!$A$19</definedName>
    <definedName name="T_19" localSheetId="12">'ANEXO 7'!$A$7</definedName>
    <definedName name="T_19" localSheetId="2">Generales!$A$9</definedName>
    <definedName name="T_190" localSheetId="22">'ANEXO - 10'!$A$210</definedName>
    <definedName name="T_190" localSheetId="17">'ANEXO 12'!$A$175</definedName>
    <definedName name="T_191" localSheetId="22">'ANEXO - 10'!$A$211</definedName>
    <definedName name="T_191" localSheetId="17">'ANEXO 12'!$A$180</definedName>
    <definedName name="T_192" localSheetId="22">'ANEXO - 10'!$A$212</definedName>
    <definedName name="T_194" localSheetId="22">'ANEXO - 10'!$A$214</definedName>
    <definedName name="T_194" localSheetId="6">'ANEXO 1'!$A$214</definedName>
    <definedName name="T_195" localSheetId="22">'ANEXO - 10'!$A$215</definedName>
    <definedName name="T_196" localSheetId="22">'ANEXO - 10'!$A$216</definedName>
    <definedName name="T_196" localSheetId="6">'ANEXO 1'!$A$216</definedName>
    <definedName name="T_196" localSheetId="2">Generales!$A$116</definedName>
    <definedName name="T_197" localSheetId="2">Generales!$A$117</definedName>
    <definedName name="T_198" localSheetId="22">'ANEXO - 10'!$A$218</definedName>
    <definedName name="T_198" localSheetId="6">'ANEXO 1'!$A$218</definedName>
    <definedName name="T_199" localSheetId="22">'ANEXO - 10'!$A$219</definedName>
    <definedName name="T_199" localSheetId="6">'ANEXO 1'!$A$219</definedName>
    <definedName name="T_2" localSheetId="32">'ANEXO 35'!$A$3</definedName>
    <definedName name="T_2" localSheetId="35">CDF!$A$3</definedName>
    <definedName name="T_20" localSheetId="18">'ANEXO 14'!$A$15</definedName>
    <definedName name="T_20" localSheetId="20">'ANEXO 16'!$A$5</definedName>
    <definedName name="T_20" localSheetId="32">'ANEXO 35'!$A$23</definedName>
    <definedName name="T_20" localSheetId="33">'ANEXO 37'!$A$12</definedName>
    <definedName name="T_20" localSheetId="9">'ANEXO 4'!$A$21</definedName>
    <definedName name="T_20" localSheetId="10">'ANEXO 5'!$A$16</definedName>
    <definedName name="T_20" localSheetId="11">'ANEXO 6'!$A$20</definedName>
    <definedName name="T_20" localSheetId="14">'OTROS GASTOS'!$A$17</definedName>
    <definedName name="T_200" localSheetId="22">'ANEXO - 10'!$A$220</definedName>
    <definedName name="T_200" localSheetId="6">'ANEXO 1'!$A$220</definedName>
    <definedName name="T_202" localSheetId="22">'ANEXO - 10'!$A$222</definedName>
    <definedName name="T_202" localSheetId="2">Generales!$A$122</definedName>
    <definedName name="T_203" localSheetId="22">'ANEXO - 10'!$A$223</definedName>
    <definedName name="T_203" localSheetId="2">Generales!$A$123</definedName>
    <definedName name="T_204" localSheetId="22">'ANEXO - 10'!$A$224</definedName>
    <definedName name="T_206" localSheetId="22">'ANEXO - 10'!$A$226</definedName>
    <definedName name="T_208" localSheetId="22">'ANEXO - 10'!$A$129</definedName>
    <definedName name="T_21" localSheetId="22">'ANEXO - 10'!$A$11</definedName>
    <definedName name="T_21" localSheetId="15">'ANEXO - 8'!$A$13</definedName>
    <definedName name="T_21" localSheetId="18">'ANEXO 14'!$A$16</definedName>
    <definedName name="T_21" localSheetId="23">'ANEXO 20'!$A$18</definedName>
    <definedName name="T_21" localSheetId="25">'ANEXO 23'!$A$11</definedName>
    <definedName name="T_21" localSheetId="27">'ANEXO 25'!$A$15</definedName>
    <definedName name="T_21" localSheetId="11">'ANEXO 6'!$A$21</definedName>
    <definedName name="T_212" localSheetId="2">Generales!$A$139</definedName>
    <definedName name="T_213" localSheetId="2">Generales!$A$140</definedName>
    <definedName name="T_217" localSheetId="17">'ANEXO 12'!$A$183</definedName>
    <definedName name="T_218" localSheetId="6">'ANEXO 1'!$A$238</definedName>
    <definedName name="T_218" localSheetId="17">'ANEXO 12'!$A$186</definedName>
    <definedName name="T_219" localSheetId="17">'ANEXO 12'!$A$190</definedName>
    <definedName name="T_22" localSheetId="22">'ANEXO - 10'!$A$12</definedName>
    <definedName name="T_22" localSheetId="15">'ANEXO - 8'!$A$14</definedName>
    <definedName name="T_22" localSheetId="18">'ANEXO 14'!$A$17</definedName>
    <definedName name="T_22" localSheetId="27">'ANEXO 25'!$A$16</definedName>
    <definedName name="T_22" localSheetId="28">'ANEXO 26'!$A$3</definedName>
    <definedName name="T_22" localSheetId="31">'ANEXO 30'!$A$21</definedName>
    <definedName name="T_22" localSheetId="32">'ANEXO 35'!$A$25</definedName>
    <definedName name="T_22" localSheetId="9">'ANEXO 4'!$A$23</definedName>
    <definedName name="T_22" localSheetId="10">'ANEXO 5'!$A$18</definedName>
    <definedName name="T_22" localSheetId="14">'OTROS GASTOS'!$A$19</definedName>
    <definedName name="T_220" localSheetId="6">'ANEXO 1'!$A$240</definedName>
    <definedName name="T_220" localSheetId="17">'ANEXO 12'!$A$191</definedName>
    <definedName name="T_221" localSheetId="17">'ANEXO 12'!$A$192</definedName>
    <definedName name="T_221" localSheetId="2">Generales!$A$148</definedName>
    <definedName name="T_222" localSheetId="6">'ANEXO 1'!$A$242</definedName>
    <definedName name="T_222" localSheetId="17">'ANEXO 12'!$A$204</definedName>
    <definedName name="T_222" localSheetId="2">Generales!$A$149</definedName>
    <definedName name="T_223" localSheetId="6">'ANEXO 1'!$A$243</definedName>
    <definedName name="T_223" localSheetId="17">'ANEXO 12'!$A$202</definedName>
    <definedName name="T_223" localSheetId="2">Generales!$A$150</definedName>
    <definedName name="T_228" localSheetId="6">'ANEXO 1'!$A$63</definedName>
    <definedName name="T_229" localSheetId="6">'ANEXO 1'!$A$64</definedName>
    <definedName name="T_23" localSheetId="22">'ANEXO - 10'!$A$13</definedName>
    <definedName name="T_23" localSheetId="15">'ANEXO - 8'!$A$15</definedName>
    <definedName name="T_23" localSheetId="23">'ANEXO 20'!$A$20</definedName>
    <definedName name="T_23" localSheetId="25">'ANEXO 23'!$A$13</definedName>
    <definedName name="T_23" localSheetId="27">'ANEXO 25'!$A$17</definedName>
    <definedName name="T_23" localSheetId="28">'ANEXO 26'!$A$4</definedName>
    <definedName name="T_23" localSheetId="32">'ANEXO 35'!$A$26</definedName>
    <definedName name="T_23" localSheetId="33">'ANEXO 37'!$A$14</definedName>
    <definedName name="T_23" localSheetId="9">'ANEXO 4'!$A$24</definedName>
    <definedName name="T_23" localSheetId="10">'ANEXO 5'!$A$19</definedName>
    <definedName name="T_230" localSheetId="6">'ANEXO 1'!$A$65</definedName>
    <definedName name="T_234" localSheetId="6">'ANEXO 1'!$A$98</definedName>
    <definedName name="T_235" localSheetId="6">'ANEXO 1'!$A$99</definedName>
    <definedName name="T_236" localSheetId="6">'ANEXO 1'!$A$107</definedName>
    <definedName name="T_237" localSheetId="2">Generales!$A$174</definedName>
    <definedName name="T_238" localSheetId="2">Generales!$A$175</definedName>
    <definedName name="T_239" localSheetId="2">Generales!$A$176</definedName>
    <definedName name="T_24" localSheetId="22">'ANEXO - 10'!$A$14</definedName>
    <definedName name="T_24" localSheetId="18">'ANEXO 14'!$A$13</definedName>
    <definedName name="T_24" localSheetId="7">'ANEXO 2'!$A$24</definedName>
    <definedName name="T_24" localSheetId="27">'ANEXO 25'!$A$18</definedName>
    <definedName name="T_24" localSheetId="28">'ANEXO 26'!$A$5</definedName>
    <definedName name="T_24" localSheetId="30">'ANEXO 29'!$A$3</definedName>
    <definedName name="T_24" localSheetId="31">'ANEXO 30'!$A$23</definedName>
    <definedName name="T_24" localSheetId="32">'ANEXO 35'!$A$27</definedName>
    <definedName name="T_24" localSheetId="33">'ANEXO 37'!$A$15</definedName>
    <definedName name="T_24" localSheetId="9">'ANEXO 4'!$A$25</definedName>
    <definedName name="T_24" localSheetId="10">'ANEXO 5'!$A$20</definedName>
    <definedName name="T_24" localSheetId="11">'ANEXO 6'!$A$24</definedName>
    <definedName name="T_246" localSheetId="6">'ANEXO 1'!$A$97</definedName>
    <definedName name="T_246" localSheetId="17">'ANEXO 12'!$A$215</definedName>
    <definedName name="T_247" localSheetId="6">'ANEXO 1'!$A$212</definedName>
    <definedName name="T_247" localSheetId="17">'ANEXO 12'!$A$217</definedName>
    <definedName name="T_248" localSheetId="17">'ANEXO 12'!$A$228</definedName>
    <definedName name="T_249" localSheetId="17">'ANEXO 12'!$A$229</definedName>
    <definedName name="T_249" localSheetId="2">Generales!$A$188</definedName>
    <definedName name="T_25" localSheetId="25">'ANEXO 23'!$A$15</definedName>
    <definedName name="T_25" localSheetId="27">'ANEXO 25'!$A$19</definedName>
    <definedName name="T_25" localSheetId="28">'ANEXO 26'!$A$6</definedName>
    <definedName name="T_25" localSheetId="30">'ANEXO 29'!$A$4</definedName>
    <definedName name="T_25" localSheetId="33">'ANEXO 37'!$A$16</definedName>
    <definedName name="T_250" localSheetId="17">'ANEXO 12'!$A$230</definedName>
    <definedName name="T_251" localSheetId="2">Generales!$A$190</definedName>
    <definedName name="T_252" localSheetId="2">Generales!$A$191</definedName>
    <definedName name="T_253" localSheetId="2">Generales!$A$192</definedName>
    <definedName name="T_26" localSheetId="22">'ANEXO - 10'!$A$16</definedName>
    <definedName name="T_26" localSheetId="28">'ANEXO 26'!$A$7</definedName>
    <definedName name="T_26" localSheetId="30">'ANEXO 29'!$A$5</definedName>
    <definedName name="T_26" localSheetId="31">'ANEXO 30'!$A$25</definedName>
    <definedName name="T_26" localSheetId="11">'ANEXO 6'!$A$26</definedName>
    <definedName name="T_266" localSheetId="17">'ANEXO 12'!$A$240</definedName>
    <definedName name="T_267" localSheetId="17">'ANEXO 12'!$A$247</definedName>
    <definedName name="T_268" localSheetId="17">'ANEXO 12'!$A$250</definedName>
    <definedName name="T_269" localSheetId="17">'ANEXO 12'!$A$253</definedName>
    <definedName name="T_27" localSheetId="22">'ANEXO - 10'!$A$17</definedName>
    <definedName name="T_27" localSheetId="18">'ANEXO 14'!$A$19</definedName>
    <definedName name="T_27" localSheetId="7">'ANEXO 2'!$A$27</definedName>
    <definedName name="T_27" localSheetId="25">'ANEXO 23'!$A$17</definedName>
    <definedName name="T_27" localSheetId="27">'ANEXO 25'!$A$21</definedName>
    <definedName name="T_27" localSheetId="28">'ANEXO 26'!$A$8</definedName>
    <definedName name="T_27" localSheetId="30">'ANEXO 29'!$A$6</definedName>
    <definedName name="T_27" localSheetId="33">'ANEXO 37'!$A$18</definedName>
    <definedName name="T_27" localSheetId="9">'ANEXO 4'!$A$28</definedName>
    <definedName name="T_27" localSheetId="11">'ANEXO 6'!$A$27</definedName>
    <definedName name="T_28" localSheetId="22">'ANEXO - 10'!$A$18</definedName>
    <definedName name="T_28" localSheetId="18">'ANEXO 14'!$A$21</definedName>
    <definedName name="T_28" localSheetId="7">'ANEXO 2'!$A$28</definedName>
    <definedName name="T_28" localSheetId="30">'ANEXO 29'!$A$7</definedName>
    <definedName name="T_28" localSheetId="31">'ANEXO 30'!$A$27</definedName>
    <definedName name="T_28" localSheetId="11">'ANEXO 6'!$A$28</definedName>
    <definedName name="T_28" localSheetId="12">'ANEXO 7'!$A$16</definedName>
    <definedName name="T_285" localSheetId="17">'ANEXO 12'!$A$256</definedName>
    <definedName name="T_286" localSheetId="17">'ANEXO 12'!$A$265</definedName>
    <definedName name="T_287" localSheetId="17">'ANEXO 12'!$A$267</definedName>
    <definedName name="T_288" localSheetId="17">'ANEXO 12'!$A$270</definedName>
    <definedName name="T_288" localSheetId="2">Generales!$A$231</definedName>
    <definedName name="T_289" localSheetId="17">'ANEXO 12'!$A$272</definedName>
    <definedName name="T_29" localSheetId="7">'ANEXO 2'!$A$29</definedName>
    <definedName name="T_29" localSheetId="25">'ANEXO 23'!$A$19</definedName>
    <definedName name="T_29" localSheetId="28">'ANEXO 26'!$A$10</definedName>
    <definedName name="T_29" localSheetId="30">'ANEXO 29'!$A$8</definedName>
    <definedName name="T_29" localSheetId="9">'ANEXO 4'!$A$30</definedName>
    <definedName name="T_29" localSheetId="35">CDF!$A$32</definedName>
    <definedName name="T_290" localSheetId="17">'ANEXO 12'!$A$275</definedName>
    <definedName name="T_290" localSheetId="2">Generales!$A$270</definedName>
    <definedName name="T_291" localSheetId="17">'ANEXO 12'!$A$278</definedName>
    <definedName name="T_291" localSheetId="2">Generales!$A$271</definedName>
    <definedName name="T_294" localSheetId="2">Generales!$A$280</definedName>
    <definedName name="T_295" localSheetId="2">Generales!$A$281</definedName>
    <definedName name="T_296" localSheetId="2">Generales!$A$282</definedName>
    <definedName name="T_297" localSheetId="2">Generales!$A$283</definedName>
    <definedName name="T_298" localSheetId="2">Generales!$A$284</definedName>
    <definedName name="T_3" localSheetId="6">'ANEXO 1'!$A$3</definedName>
    <definedName name="T_3" localSheetId="21">'ANEXO 17'!$A$3</definedName>
    <definedName name="T_3" localSheetId="7">'ANEXO 2'!$A$3</definedName>
    <definedName name="T_3" localSheetId="32">'ANEXO 35'!$A$4</definedName>
    <definedName name="T_3" localSheetId="9">'ANEXO 4'!$A$3</definedName>
    <definedName name="T_3" localSheetId="11">'ANEXO 6'!$A$3</definedName>
    <definedName name="T_3" localSheetId="35">CDF!$A$4</definedName>
    <definedName name="T_30" localSheetId="22">'ANEXO - 10'!$A$27</definedName>
    <definedName name="T_30" localSheetId="7">'ANEXO 2'!$A$30</definedName>
    <definedName name="T_30" localSheetId="30">'ANEXO 29'!$A$9</definedName>
    <definedName name="T_30" localSheetId="32">'ANEXO 35'!$A$34</definedName>
    <definedName name="T_30" localSheetId="9">'ANEXO 4'!$A$31</definedName>
    <definedName name="T_30" localSheetId="12">'ANEXO 7'!$A$18</definedName>
    <definedName name="T_30" localSheetId="35">CDF!$A$33</definedName>
    <definedName name="T_305" localSheetId="2">Generales!$A$290</definedName>
    <definedName name="T_306" localSheetId="2">Generales!$A$291</definedName>
    <definedName name="T_307" localSheetId="2">Generales!$A$292</definedName>
    <definedName name="T_308" localSheetId="2">Generales!$A$293</definedName>
    <definedName name="T_31" localSheetId="22">'ANEXO - 10'!$A$28</definedName>
    <definedName name="T_31" localSheetId="15">'ANEXO - 8'!$A$21</definedName>
    <definedName name="T_31" localSheetId="7">'ANEXO 2'!$A$31</definedName>
    <definedName name="T_31" localSheetId="25">'ANEXO 23'!$A$21</definedName>
    <definedName name="T_31" localSheetId="32">'ANEXO 35'!$A$35</definedName>
    <definedName name="T_31" localSheetId="9">'ANEXO 4'!$A$32</definedName>
    <definedName name="T_31" localSheetId="11">'ANEXO 6'!$A$31</definedName>
    <definedName name="T_31" localSheetId="12">'ANEXO 7'!$A$19</definedName>
    <definedName name="T_31" localSheetId="35">CDF!$A$34</definedName>
    <definedName name="T_317" localSheetId="2">Generales!$A$301</definedName>
    <definedName name="T_318" localSheetId="2">Generales!$A$302</definedName>
    <definedName name="T_32" localSheetId="22">'ANEXO - 10'!$A$29</definedName>
    <definedName name="T_32" localSheetId="15">'ANEXO - 8'!$A$22</definedName>
    <definedName name="T_32" localSheetId="6">'ANEXO 1'!$A$31</definedName>
    <definedName name="T_32" localSheetId="30">'ANEXO 29'!$A$11</definedName>
    <definedName name="T_32" localSheetId="32">'ANEXO 35'!$A$36</definedName>
    <definedName name="T_32" localSheetId="11">'ANEXO 6'!$A$32</definedName>
    <definedName name="T_32" localSheetId="12">'ANEXO 7'!$A$20</definedName>
    <definedName name="T_32" localSheetId="35">CDF!$A$35</definedName>
    <definedName name="T_32" localSheetId="2">Generales!$A$20</definedName>
    <definedName name="T_322" localSheetId="2">Generales!$A$306</definedName>
    <definedName name="T_323" localSheetId="2">Generales!$A$307</definedName>
    <definedName name="T_324" localSheetId="2">Generales!$A$308</definedName>
    <definedName name="T_325" localSheetId="2">Generales!$A$309</definedName>
    <definedName name="T_33" localSheetId="15">'ANEXO - 8'!$A$23</definedName>
    <definedName name="T_33" localSheetId="6">'ANEXO 1'!$A$32</definedName>
    <definedName name="T_33" localSheetId="25">'ANEXO 23'!$A$23</definedName>
    <definedName name="T_33" localSheetId="11">'ANEXO 6'!$A$33</definedName>
    <definedName name="T_33" localSheetId="35">CDF!$A$36</definedName>
    <definedName name="T_33" localSheetId="2">Generales!$A$25</definedName>
    <definedName name="T_34" localSheetId="22">'ANEXO - 10'!$A$31</definedName>
    <definedName name="T_34" localSheetId="15">'ANEXO - 8'!$A$24</definedName>
    <definedName name="T_34" localSheetId="6">'ANEXO 1'!$A$33</definedName>
    <definedName name="T_34" localSheetId="8">'ANEXO 3'!$A$18</definedName>
    <definedName name="T_34" localSheetId="35">CDF!$A$37</definedName>
    <definedName name="T_35" localSheetId="22">'ANEXO - 10'!$A$32</definedName>
    <definedName name="T_35" localSheetId="15">'ANEXO - 8'!$A$25</definedName>
    <definedName name="T_35" localSheetId="7">'ANEXO 2'!$A$35</definedName>
    <definedName name="T_35" localSheetId="25">'ANEXO 23'!$A$25</definedName>
    <definedName name="T_35" localSheetId="11">'ANEXO 6'!$A$35</definedName>
    <definedName name="T_36" localSheetId="22">'ANEXO - 10'!$A$33</definedName>
    <definedName name="T_36" localSheetId="7">'ANEXO 2'!$A$36</definedName>
    <definedName name="T_36" localSheetId="8">'ANEXO 3'!$A$33</definedName>
    <definedName name="T_36" localSheetId="35">CDF!$A$39</definedName>
    <definedName name="T_360" localSheetId="2">Generales!$A$317</definedName>
    <definedName name="T_361" localSheetId="2">Generales!$A$319</definedName>
    <definedName name="T_362" localSheetId="2">Generales!$A$321</definedName>
    <definedName name="T_363" localSheetId="2">Generales!$A$320</definedName>
    <definedName name="T_364" localSheetId="2">Generales!$A$323</definedName>
    <definedName name="T_365" localSheetId="2">Generales!$A$337</definedName>
    <definedName name="T_366" localSheetId="2">Generales!$A$338</definedName>
    <definedName name="T_367" localSheetId="2">Generales!$A$339</definedName>
    <definedName name="T_368" localSheetId="2">Generales!$A$353</definedName>
    <definedName name="T_369" localSheetId="2">Generales!$A$354</definedName>
    <definedName name="T_37" localSheetId="7">'ANEXO 2'!$A$37</definedName>
    <definedName name="T_37" localSheetId="24">'ANEXO 22'!$A$3</definedName>
    <definedName name="T_37" localSheetId="25">'ANEXO 23'!$A$27</definedName>
    <definedName name="T_37" localSheetId="8">'ANEXO 3'!$A$34</definedName>
    <definedName name="T_37" localSheetId="11">'ANEXO 6'!$A$37</definedName>
    <definedName name="T_37" localSheetId="2">Generales!$A$28</definedName>
    <definedName name="T_370" localSheetId="2">Generales!$A$355</definedName>
    <definedName name="T_371" localSheetId="2">Generales!$A$365</definedName>
    <definedName name="T_372" localSheetId="2">Generales!$A$366</definedName>
    <definedName name="T_373" localSheetId="2">Generales!$A$314</definedName>
    <definedName name="T_38" localSheetId="22">'ANEXO - 10'!$A$35</definedName>
    <definedName name="T_38" localSheetId="7">'ANEXO 2'!$A$38</definedName>
    <definedName name="T_38" localSheetId="24">'ANEXO 22'!$A$4</definedName>
    <definedName name="T_38" localSheetId="25">'ANEXO 23'!$A$28</definedName>
    <definedName name="T_38" localSheetId="32">'ANEXO 35'!$A$43</definedName>
    <definedName name="T_38" localSheetId="11">'ANEXO 6'!$A$38</definedName>
    <definedName name="T_38" localSheetId="12">'ANEXO 7'!$A$27</definedName>
    <definedName name="T_38" localSheetId="35">CDF!$A$41</definedName>
    <definedName name="T_380" localSheetId="2">Generales!$A$136</definedName>
    <definedName name="T_384" localSheetId="2">Generales!$A$132</definedName>
    <definedName name="T_385" localSheetId="2">Generales!$A$135</definedName>
    <definedName name="T_39" localSheetId="22">'ANEXO - 10'!$A$36</definedName>
    <definedName name="T_39" localSheetId="15">'ANEXO - 8'!$A$29</definedName>
    <definedName name="T_39" localSheetId="7">'ANEXO 2'!$A$39</definedName>
    <definedName name="T_39" localSheetId="24">'ANEXO 22'!$A$5</definedName>
    <definedName name="T_39" localSheetId="25">'ANEXO 23'!$A$29</definedName>
    <definedName name="T_39" localSheetId="9">'ANEXO 4'!$A$40</definedName>
    <definedName name="T_39" localSheetId="11">'ANEXO 6'!$A$39</definedName>
    <definedName name="T_39" localSheetId="35">CDF!$A$42</definedName>
    <definedName name="T_395" localSheetId="2">Generales!$A$64</definedName>
    <definedName name="T_398" localSheetId="2">Generales!$A$66</definedName>
    <definedName name="T_399" localSheetId="2">Generales!$A$63</definedName>
    <definedName name="T_4" localSheetId="21">'ANEXO 17'!$A$4</definedName>
    <definedName name="T_4" localSheetId="7">'ANEXO 2'!$A$4</definedName>
    <definedName name="T_4" localSheetId="23">'ANEXO 20'!$A$3</definedName>
    <definedName name="T_4" localSheetId="31">'ANEXO 30'!$A$3</definedName>
    <definedName name="T_4" localSheetId="32">'ANEXO 35'!$A$5</definedName>
    <definedName name="T_4" localSheetId="9">'ANEXO 4'!$A$4</definedName>
    <definedName name="T_4" localSheetId="11">'ANEXO 6'!$A$4</definedName>
    <definedName name="T_4" localSheetId="35">CDF!$A$5</definedName>
    <definedName name="T_40" localSheetId="22">'ANEXO - 10'!$A$37</definedName>
    <definedName name="T_40" localSheetId="15">'ANEXO - 8'!$A$30</definedName>
    <definedName name="T_40" localSheetId="25">'ANEXO 23'!$A$30</definedName>
    <definedName name="T_40" localSheetId="12">'ANEXO 7'!$A$29</definedName>
    <definedName name="T_40" localSheetId="35">CDF!$A$43</definedName>
    <definedName name="T_401" localSheetId="2">Generales!$A$113</definedName>
    <definedName name="T_403" localSheetId="2">Generales!$A$133</definedName>
    <definedName name="T_404" localSheetId="2">Generales!$A$134</definedName>
    <definedName name="T_407" localSheetId="2">Generales!$A$152</definedName>
    <definedName name="T_408" localSheetId="2">Generales!$A$153</definedName>
    <definedName name="T_41" localSheetId="15">'ANEXO - 8'!$A$31</definedName>
    <definedName name="T_41" localSheetId="24">'ANEXO 22'!$A$7</definedName>
    <definedName name="T_41" localSheetId="9">'ANEXO 4'!$A$42</definedName>
    <definedName name="T_41" localSheetId="10">'ANEXO 5'!$A$38</definedName>
    <definedName name="T_41" localSheetId="12">'ANEXO 7'!$A$30</definedName>
    <definedName name="T_414" localSheetId="2">Generales!$A$155</definedName>
    <definedName name="T_415" localSheetId="2">Generales!$A$161</definedName>
    <definedName name="T_416" localSheetId="2">Generales!$A$160</definedName>
    <definedName name="T_419" localSheetId="2">Generales!$A$213</definedName>
    <definedName name="T_42" localSheetId="22">'ANEXO - 10'!$A$39</definedName>
    <definedName name="T_42" localSheetId="6">'ANEXO 1'!$A$41</definedName>
    <definedName name="T_42" localSheetId="24">'ANEXO 22'!$A$8</definedName>
    <definedName name="T_42" localSheetId="25">'ANEXO 23'!$A$32</definedName>
    <definedName name="T_42" localSheetId="9">'ANEXO 4'!$A$43</definedName>
    <definedName name="T_42" localSheetId="11">'ANEXO 6'!$A$42</definedName>
    <definedName name="T_42" localSheetId="12">'ANEXO 7'!$A$31</definedName>
    <definedName name="T_422" localSheetId="2">Generales!$A$239</definedName>
    <definedName name="T_423" localSheetId="2">Generales!$A$240</definedName>
    <definedName name="T_43" localSheetId="22">'ANEXO - 10'!$A$40</definedName>
    <definedName name="T_43" localSheetId="6">'ANEXO 1'!$A$42</definedName>
    <definedName name="T_43" localSheetId="9">'ANEXO 4'!$A$44</definedName>
    <definedName name="T_43" localSheetId="10">'ANEXO 5'!$A$40</definedName>
    <definedName name="T_43" localSheetId="11">'ANEXO 6'!$A$43</definedName>
    <definedName name="T_43" localSheetId="35">CDF!$A$49</definedName>
    <definedName name="T_432" localSheetId="2">Generales!$A$256</definedName>
    <definedName name="T_433" localSheetId="2">Generales!$A$257</definedName>
    <definedName name="T_434" localSheetId="2">Generales!$A$258</definedName>
    <definedName name="T_436" localSheetId="2">Generales!$A$260</definedName>
    <definedName name="T_437" localSheetId="2">Generales!$A$261</definedName>
    <definedName name="T_438" localSheetId="2">Generales!$A$262</definedName>
    <definedName name="T_44" localSheetId="22">'ANEXO - 10'!$A$41</definedName>
    <definedName name="T_44" localSheetId="6">'ANEXO 1'!$A$43</definedName>
    <definedName name="T_44" localSheetId="24">'ANEXO 22'!$A$10</definedName>
    <definedName name="T_44" localSheetId="25">'ANEXO 23'!$A$34</definedName>
    <definedName name="T_44" localSheetId="11">'ANEXO 6'!$A$44</definedName>
    <definedName name="T_44" localSheetId="35">CDF!$A$50</definedName>
    <definedName name="T_44" localSheetId="2">Generales!$A$35</definedName>
    <definedName name="T_441" localSheetId="2">Generales!$A$269</definedName>
    <definedName name="T_442" localSheetId="2">Generales!$A$265</definedName>
    <definedName name="T_443" localSheetId="2">Generales!$A$266</definedName>
    <definedName name="T_444" localSheetId="2">Generales!$A$267</definedName>
    <definedName name="T_45" localSheetId="8">'ANEXO 3'!$A$31</definedName>
    <definedName name="T_45" localSheetId="10">'ANEXO 5'!$A$42</definedName>
    <definedName name="T_45" localSheetId="35">CDF!$A$51</definedName>
    <definedName name="T_450" localSheetId="2">Generales!$A$347</definedName>
    <definedName name="T_451" localSheetId="2">Generales!$A$348</definedName>
    <definedName name="T_452" localSheetId="2">Generales!$A$349</definedName>
    <definedName name="T_456" localSheetId="2">Generales!$A$363</definedName>
    <definedName name="T_46" localSheetId="22">'ANEXO - 10'!$A$43</definedName>
    <definedName name="T_46" localSheetId="24">'ANEXO 22'!$A$12</definedName>
    <definedName name="T_46" localSheetId="35">CDF!$A$52</definedName>
    <definedName name="T_46" localSheetId="2">Generales!$A$39</definedName>
    <definedName name="T_460" localSheetId="2">Generales!$A$360</definedName>
    <definedName name="T_461" localSheetId="2">Generales!$A$361</definedName>
    <definedName name="T_462" localSheetId="2">Generales!$A$362</definedName>
    <definedName name="T_463" localSheetId="2">Generales!$A$234</definedName>
    <definedName name="T_465" localSheetId="2">Generales!$A$235</definedName>
    <definedName name="T_466" localSheetId="2">Generales!$A$233</definedName>
    <definedName name="T_467" localSheetId="2">Generales!$A$238</definedName>
    <definedName name="T_47" localSheetId="22">'ANEXO - 10'!$A$44</definedName>
    <definedName name="T_47" localSheetId="11">'ANEXO 6'!$A$48</definedName>
    <definedName name="T_47" localSheetId="35">CDF!$A$53</definedName>
    <definedName name="T_471" localSheetId="2">Generales!$A$242</definedName>
    <definedName name="T_472" localSheetId="2">Generales!$A$245</definedName>
    <definedName name="T_473" localSheetId="2">Generales!$A$246</definedName>
    <definedName name="T_474" localSheetId="2">Generales!$A$247</definedName>
    <definedName name="T_475" localSheetId="2">Generales!$A$275</definedName>
    <definedName name="T_476" localSheetId="2">Generales!$A$276</definedName>
    <definedName name="T_48" localSheetId="22">'ANEXO - 10'!$A$45</definedName>
    <definedName name="T_48" localSheetId="6">'ANEXO 1'!$A$49</definedName>
    <definedName name="T_48" localSheetId="24">'ANEXO 22'!$A$14</definedName>
    <definedName name="T_48" localSheetId="25">'ANEXO 23'!$A$38</definedName>
    <definedName name="T_48" localSheetId="12">'ANEXO 7'!$A$37</definedName>
    <definedName name="T_49" localSheetId="15">'ANEXO - 8'!$A$37</definedName>
    <definedName name="T_49" localSheetId="11">'ANEXO 6'!$A$50</definedName>
    <definedName name="T_5" localSheetId="6">'ANEXO 1'!$A$4</definedName>
    <definedName name="T_5" localSheetId="16">'ANEXO 11'!$A$3</definedName>
    <definedName name="T_5" localSheetId="21">'ANEXO 17'!$A$5</definedName>
    <definedName name="T_5" localSheetId="7">'ANEXO 2'!$A$5</definedName>
    <definedName name="T_5" localSheetId="23">'ANEXO 20'!$A$4</definedName>
    <definedName name="T_5" localSheetId="31">'ANEXO 30'!$A$4</definedName>
    <definedName name="T_5" localSheetId="32">'ANEXO 35'!$A$6</definedName>
    <definedName name="T_5" localSheetId="9">'ANEXO 4'!$A$5</definedName>
    <definedName name="T_5" localSheetId="11">'ANEXO 6'!$A$5</definedName>
    <definedName name="T_5" localSheetId="35">CDF!$A$6</definedName>
    <definedName name="T_50" localSheetId="22">'ANEXO - 10'!$A$47</definedName>
    <definedName name="T_50" localSheetId="15">'ANEXO - 8'!$A$38</definedName>
    <definedName name="T_50" localSheetId="6">'ANEXO 1'!$A$51</definedName>
    <definedName name="T_50" localSheetId="7">'ANEXO 2'!$A$50</definedName>
    <definedName name="T_50" localSheetId="24">'ANEXO 22'!$A$16</definedName>
    <definedName name="T_50" localSheetId="25">'ANEXO 23'!$A$40</definedName>
    <definedName name="T_50" localSheetId="12">'ANEXO 7'!$A$39</definedName>
    <definedName name="T_50" localSheetId="35">CDF!$A$56</definedName>
    <definedName name="T_51" localSheetId="22">'ANEXO - 10'!$A$48</definedName>
    <definedName name="T_51" localSheetId="15">'ANEXO - 8'!$A$39</definedName>
    <definedName name="T_51" localSheetId="20">'ANEXO 16'!$A$8</definedName>
    <definedName name="T_51" localSheetId="7">'ANEXO 2'!$A$51</definedName>
    <definedName name="T_51" localSheetId="24">'ANEXO 22'!$A$17</definedName>
    <definedName name="T_51" localSheetId="11">'ANEXO 6'!$A$52</definedName>
    <definedName name="T_51" localSheetId="12">'ANEXO 7'!$A$40</definedName>
    <definedName name="T_51" localSheetId="35">CDF!$A$57</definedName>
    <definedName name="T_51" localSheetId="2">Generales!$A$40</definedName>
    <definedName name="T_52" localSheetId="22">'ANEXO - 10'!$A$49</definedName>
    <definedName name="T_52" localSheetId="6">'ANEXO 1'!$A$53</definedName>
    <definedName name="T_52" localSheetId="20">'ANEXO 16'!$A$6</definedName>
    <definedName name="T_52" localSheetId="7">'ANEXO 2'!$A$52</definedName>
    <definedName name="T_52" localSheetId="25">'ANEXO 23'!$A$42</definedName>
    <definedName name="T_52" localSheetId="12">'ANEXO 7'!$A$41</definedName>
    <definedName name="T_52" localSheetId="35">CDF!$A$58</definedName>
    <definedName name="T_53" localSheetId="20">'ANEXO 16'!$A$10</definedName>
    <definedName name="T_53" localSheetId="24">'ANEXO 22'!$A$19</definedName>
    <definedName name="T_53" localSheetId="9">'ANEXO 4'!$A$54</definedName>
    <definedName name="T_53" localSheetId="11">'ANEXO 6'!$A$54</definedName>
    <definedName name="T_54" localSheetId="22">'ANEXO - 10'!$A$51</definedName>
    <definedName name="T_54" localSheetId="6">'ANEXO 1'!$A$55</definedName>
    <definedName name="T_54" localSheetId="20">'ANEXO 16'!$A$11</definedName>
    <definedName name="T_54" localSheetId="25">'ANEXO 23'!$A$44</definedName>
    <definedName name="T_54" localSheetId="11">'ANEXO 6'!$A$55</definedName>
    <definedName name="T_54" localSheetId="2">Generales!$A$46</definedName>
    <definedName name="T_55" localSheetId="22">'ANEXO - 10'!$A$52</definedName>
    <definedName name="T_55" localSheetId="6">'ANEXO 1'!$A$56</definedName>
    <definedName name="T_55" localSheetId="20">'ANEXO 16'!$A$12</definedName>
    <definedName name="T_55" localSheetId="7">'ANEXO 2'!$A$55</definedName>
    <definedName name="T_55" localSheetId="24">'ANEXO 22'!$A$21</definedName>
    <definedName name="T_55" localSheetId="9">'ANEXO 4'!$A$56</definedName>
    <definedName name="T_55" localSheetId="11">'ANEXO 6'!$A$56</definedName>
    <definedName name="T_55" localSheetId="35">CDF!$A$61</definedName>
    <definedName name="T_56" localSheetId="22">'ANEXO - 10'!$A$53</definedName>
    <definedName name="T_56" localSheetId="6">'ANEXO 1'!$A$57</definedName>
    <definedName name="T_56" localSheetId="20">'ANEXO 16'!$A$14</definedName>
    <definedName name="T_56" localSheetId="7">'ANEXO 2'!$A$56</definedName>
    <definedName name="T_56" localSheetId="25">'ANEXO 23'!$A$46</definedName>
    <definedName name="T_56" localSheetId="35">CDF!$A$62</definedName>
    <definedName name="T_57" localSheetId="6">'ANEXO 1'!$A$58</definedName>
    <definedName name="T_57" localSheetId="20">'ANEXO 16'!$A$16</definedName>
    <definedName name="T_57" localSheetId="7">'ANEXO 2'!$A$57</definedName>
    <definedName name="T_57" localSheetId="24">'ANEXO 22'!$A$23</definedName>
    <definedName name="T_57" localSheetId="9">'ANEXO 4'!$A$59</definedName>
    <definedName name="T_58" localSheetId="22">'ANEXO - 10'!$A$55</definedName>
    <definedName name="T_58" localSheetId="6">'ANEXO 1'!$A$59</definedName>
    <definedName name="T_58" localSheetId="20">'ANEXO 16'!$A$17</definedName>
    <definedName name="T_58" localSheetId="25">'ANEXO 23'!$A$48</definedName>
    <definedName name="T_58" localSheetId="9">'ANEXO 4'!$A$60</definedName>
    <definedName name="T_58" localSheetId="12">'ANEXO 7'!$A$47</definedName>
    <definedName name="T_59" localSheetId="22">'ANEXO - 10'!$A$56</definedName>
    <definedName name="T_59" localSheetId="15">'ANEXO - 8'!$A$45</definedName>
    <definedName name="T_59" localSheetId="20">'ANEXO 16'!$A$18</definedName>
    <definedName name="T_59" localSheetId="7">'ANEXO 2'!$A$59</definedName>
    <definedName name="T_59" localSheetId="24">'ANEXO 22'!$A$25</definedName>
    <definedName name="T_59" localSheetId="9">'ANEXO 4'!$A$61</definedName>
    <definedName name="T_59" localSheetId="35">CDF!$A$65</definedName>
    <definedName name="T_6" localSheetId="6">'ANEXO 1'!$A$5</definedName>
    <definedName name="T_6" localSheetId="16">'ANEXO 11'!$A$4</definedName>
    <definedName name="T_6" localSheetId="21">'ANEXO 17'!$A$6</definedName>
    <definedName name="T_6" localSheetId="7">'ANEXO 2'!$A$6</definedName>
    <definedName name="T_6" localSheetId="23">'ANEXO 20'!$A$5</definedName>
    <definedName name="T_6" localSheetId="31">'ANEXO 30'!$A$5</definedName>
    <definedName name="T_6" localSheetId="32">'ANEXO 35'!$A$7</definedName>
    <definedName name="T_6" localSheetId="9">'ANEXO 4'!$A$6</definedName>
    <definedName name="T_6" localSheetId="11">'ANEXO 6'!$A$6</definedName>
    <definedName name="T_6" localSheetId="35">CDF!$A$7</definedName>
    <definedName name="T_60" localSheetId="22">'ANEXO - 10'!$A$57</definedName>
    <definedName name="T_60" localSheetId="15">'ANEXO - 8'!$A$46</definedName>
    <definedName name="T_60" localSheetId="20">'ANEXO 16'!$A$20</definedName>
    <definedName name="T_60" localSheetId="24">'ANEXO 22'!$A$26</definedName>
    <definedName name="T_60" localSheetId="12">'ANEXO 7'!$A$49</definedName>
    <definedName name="T_60" localSheetId="35">CDF!$A$66</definedName>
    <definedName name="T_61" localSheetId="15">'ANEXO - 8'!$A$47</definedName>
    <definedName name="T_61" localSheetId="20">'ANEXO 16'!$A$22</definedName>
    <definedName name="T_61" localSheetId="11">'ANEXO 6'!$A$62</definedName>
    <definedName name="T_61" localSheetId="12">'ANEXO 7'!$A$50</definedName>
    <definedName name="T_61" localSheetId="35">CDF!$A$67</definedName>
    <definedName name="T_62" localSheetId="6">'ANEXO 1'!$A$69</definedName>
    <definedName name="T_62" localSheetId="20">'ANEXO 16'!$A$23</definedName>
    <definedName name="T_62" localSheetId="7">'ANEXO 2'!$A$62</definedName>
    <definedName name="T_62" localSheetId="24">'ANEXO 22'!$A$28</definedName>
    <definedName name="T_62" localSheetId="11">'ANEXO 6'!$A$63</definedName>
    <definedName name="T_62" localSheetId="12">'ANEXO 7'!$A$51</definedName>
    <definedName name="T_62" localSheetId="35">CDF!$A$68</definedName>
    <definedName name="T_63" localSheetId="22">'ANEXO - 10'!$A$60</definedName>
    <definedName name="T_63" localSheetId="6">'ANEXO 1'!$A$70</definedName>
    <definedName name="T_63" localSheetId="20">'ANEXO 16'!$A$24</definedName>
    <definedName name="T_63" localSheetId="7">'ANEXO 2'!$A$63</definedName>
    <definedName name="T_63" localSheetId="35">CDF!$A$69</definedName>
    <definedName name="T_64" localSheetId="22">'ANEXO - 10'!$A$61</definedName>
    <definedName name="T_64" localSheetId="6">'ANEXO 1'!$A$71</definedName>
    <definedName name="T_64" localSheetId="20">'ANEXO 16'!$A$26</definedName>
    <definedName name="T_64" localSheetId="7">'ANEXO 2'!$A$64</definedName>
    <definedName name="T_64" localSheetId="24">'ANEXO 22'!$A$30</definedName>
    <definedName name="T_65" localSheetId="22">'ANEXO - 10'!$A$62</definedName>
    <definedName name="T_65" localSheetId="20">'ANEXO 16'!$A$28</definedName>
    <definedName name="T_65" localSheetId="7">'ANEXO 2'!$A$65</definedName>
    <definedName name="T_65" localSheetId="11">'ANEXO 6'!$A$66</definedName>
    <definedName name="T_66" localSheetId="20">'ANEXO 16'!$A$29</definedName>
    <definedName name="T_66" localSheetId="7">'ANEXO 2'!$A$66</definedName>
    <definedName name="T_66" localSheetId="24">'ANEXO 22'!$A$32</definedName>
    <definedName name="T_66" localSheetId="12">'ANEXO 7'!$A$55</definedName>
    <definedName name="T_66" localSheetId="35">CDF!$A$72</definedName>
    <definedName name="T_67" localSheetId="22">'ANEXO - 10'!$A$64</definedName>
    <definedName name="T_67" localSheetId="6">'ANEXO 1'!$A$74</definedName>
    <definedName name="T_67" localSheetId="20">'ANEXO 16'!$A$30</definedName>
    <definedName name="T_67" localSheetId="11">'ANEXO 6'!$A$68</definedName>
    <definedName name="T_67" localSheetId="35">CDF!$A$73</definedName>
    <definedName name="T_68" localSheetId="22">'ANEXO - 10'!$A$65</definedName>
    <definedName name="T_68" localSheetId="6">'ANEXO 1'!$A$75</definedName>
    <definedName name="T_68" localSheetId="20">'ANEXO 16'!$A$32</definedName>
    <definedName name="T_68" localSheetId="24">'ANEXO 22'!$A$34</definedName>
    <definedName name="T_68" localSheetId="11">'ANEXO 6'!$A$69</definedName>
    <definedName name="T_68" localSheetId="12">'ANEXO 7'!$A$57</definedName>
    <definedName name="T_68" localSheetId="35">CDF!$A$74</definedName>
    <definedName name="T_69" localSheetId="22">'ANEXO - 10'!$A$66</definedName>
    <definedName name="T_69" localSheetId="6">'ANEXO 1'!$A$76</definedName>
    <definedName name="T_69" localSheetId="20">'ANEXO 16'!$A$34</definedName>
    <definedName name="T_69" localSheetId="24">'ANEXO 22'!$A$35</definedName>
    <definedName name="T_69" localSheetId="11">'ANEXO 6'!$A$70</definedName>
    <definedName name="T_69" localSheetId="12">'ANEXO 7'!$A$58</definedName>
    <definedName name="T_69" localSheetId="35">CDF!$A$75</definedName>
    <definedName name="T_69" localSheetId="2">Generales!$A$47</definedName>
    <definedName name="T_7" localSheetId="6">'ANEXO 1'!$A$6</definedName>
    <definedName name="T_7" localSheetId="16">'ANEXO 11'!$A$5</definedName>
    <definedName name="T_7" localSheetId="23">'ANEXO 20'!$A$6</definedName>
    <definedName name="T_7" localSheetId="9">'ANEXO 4'!$A$7</definedName>
    <definedName name="T_7" localSheetId="10">'ANEXO 5'!$A$3</definedName>
    <definedName name="T_7" localSheetId="11">'ANEXO 6'!$A$7</definedName>
    <definedName name="T_7" localSheetId="35">CDF!$A$8</definedName>
    <definedName name="T_7" localSheetId="14">'OTROS GASTOS'!$A$3</definedName>
    <definedName name="T_70" localSheetId="6">'ANEXO 1'!$A$77</definedName>
    <definedName name="T_70" localSheetId="20">'ANEXO 16'!$A$35</definedName>
    <definedName name="T_70" localSheetId="9">'ANEXO 4'!$A$72</definedName>
    <definedName name="T_70" localSheetId="12">'ANEXO 7'!$A$59</definedName>
    <definedName name="T_71" localSheetId="6">'ANEXO 1'!$A$78</definedName>
    <definedName name="T_71" localSheetId="20">'ANEXO 16'!$A$36</definedName>
    <definedName name="T_71" localSheetId="24">'ANEXO 22'!$A$37</definedName>
    <definedName name="T_71" localSheetId="11">'ANEXO 6'!$A$72</definedName>
    <definedName name="T_72" localSheetId="22">'ANEXO - 10'!$A$69</definedName>
    <definedName name="T_72" localSheetId="15">'ANEXO - 8'!$A$55</definedName>
    <definedName name="T_72" localSheetId="20">'ANEXO 16'!$A$38</definedName>
    <definedName name="T_72" localSheetId="9">'ANEXO 4'!$A$74</definedName>
    <definedName name="T_72" localSheetId="11">'ANEXO 6'!$A$73</definedName>
    <definedName name="T_72" localSheetId="12">'ANEXO 7'!$A$61</definedName>
    <definedName name="T_72" localSheetId="35">CDF!$A$78</definedName>
    <definedName name="T_72" localSheetId="2">Generales!$A$48</definedName>
    <definedName name="T_73" localSheetId="22">'ANEXO - 10'!$A$70</definedName>
    <definedName name="T_73" localSheetId="15">'ANEXO - 8'!$A$56</definedName>
    <definedName name="T_73" localSheetId="20">'ANEXO 16'!$A$40</definedName>
    <definedName name="T_73" localSheetId="7">'ANEXO 2'!$A$73</definedName>
    <definedName name="T_73" localSheetId="24">'ANEXO 22'!$A$39</definedName>
    <definedName name="T_73" localSheetId="11">'ANEXO 6'!$A$74</definedName>
    <definedName name="T_73" localSheetId="35">CDF!$A$79</definedName>
    <definedName name="T_74" localSheetId="22">'ANEXO - 10'!$A$71</definedName>
    <definedName name="T_74" localSheetId="15">'ANEXO - 8'!$A$57</definedName>
    <definedName name="T_74" localSheetId="20">'ANEXO 16'!$A$41</definedName>
    <definedName name="T_74" localSheetId="24">'ANEXO 22'!$A$40</definedName>
    <definedName name="T_74" localSheetId="9">'ANEXO 4'!$A$76</definedName>
    <definedName name="T_74" localSheetId="12">'ANEXO 7'!$A$63</definedName>
    <definedName name="T_75" localSheetId="20">'ANEXO 16'!$A$42</definedName>
    <definedName name="T_75" localSheetId="9">'ANEXO 4'!$A$77</definedName>
    <definedName name="T_75" localSheetId="11">'ANEXO 6'!$A$76</definedName>
    <definedName name="T_76" localSheetId="22">'ANEXO - 10'!$A$73</definedName>
    <definedName name="T_76" localSheetId="20">'ANEXO 16'!$A$44</definedName>
    <definedName name="T_76" localSheetId="7">'ANEXO 2'!$A$76</definedName>
    <definedName name="T_76" localSheetId="9">'ANEXO 4'!$A$78</definedName>
    <definedName name="T_76" localSheetId="11">'ANEXO 6'!$A$77</definedName>
    <definedName name="T_76" localSheetId="12">'ANEXO 7'!$A$65</definedName>
    <definedName name="T_76" localSheetId="35">CDF!$A$80</definedName>
    <definedName name="T_77" localSheetId="22">'ANEXO - 10'!$A$74</definedName>
    <definedName name="T_77" localSheetId="20">'ANEXO 16'!$A$46</definedName>
    <definedName name="T_77" localSheetId="7">'ANEXO 2'!$A$77</definedName>
    <definedName name="T_77" localSheetId="24">'ANEXO 22'!$A$43</definedName>
    <definedName name="T_77" localSheetId="11">'ANEXO 6'!$A$78</definedName>
    <definedName name="T_78" localSheetId="22">'ANEXO - 10'!$A$75</definedName>
    <definedName name="T_78" localSheetId="20">'ANEXO 16'!$A$47</definedName>
    <definedName name="T_78" localSheetId="7">'ANEXO 2'!$A$78</definedName>
    <definedName name="T_78" localSheetId="12">'ANEXO 7'!$A$67</definedName>
    <definedName name="T_79" localSheetId="22">'ANEXO - 10'!$A$76</definedName>
    <definedName name="T_79" localSheetId="20">'ANEXO 16'!$A$48</definedName>
    <definedName name="T_79" localSheetId="12">'ANEXO 7'!$A$68</definedName>
    <definedName name="T_79" localSheetId="35">CDF!$A$83</definedName>
    <definedName name="T_8" localSheetId="6">'ANEXO 1'!$A$7</definedName>
    <definedName name="T_8" localSheetId="16">'ANEXO 11'!$A$6</definedName>
    <definedName name="T_8" localSheetId="7">'ANEXO 2'!$A$8</definedName>
    <definedName name="T_8" localSheetId="29">'ANEXO 27'!$A$3</definedName>
    <definedName name="T_8" localSheetId="31">'ANEXO 30'!$A$7</definedName>
    <definedName name="T_8" localSheetId="32">'ANEXO 35'!$A$9</definedName>
    <definedName name="T_8" localSheetId="34">'ANEXO 38'!$A$3</definedName>
    <definedName name="T_8" localSheetId="9">'ANEXO 4'!$A$8</definedName>
    <definedName name="T_8" localSheetId="10">'ANEXO 5'!$A$4</definedName>
    <definedName name="T_8" localSheetId="11">'ANEXO 6'!$A$8</definedName>
    <definedName name="T_8" localSheetId="35">CDF!$A$9</definedName>
    <definedName name="T_8" localSheetId="1">Contador!$A$7</definedName>
    <definedName name="T_8" localSheetId="14">'OTROS GASTOS'!$A$4</definedName>
    <definedName name="T_80" localSheetId="22">'ANEXO - 10'!$A$77</definedName>
    <definedName name="T_80" localSheetId="6">'ANEXO 1'!$A$87</definedName>
    <definedName name="T_80" localSheetId="17">'ANEXO 12'!$A$12</definedName>
    <definedName name="T_80" localSheetId="20">'ANEXO 16'!$A$50</definedName>
    <definedName name="T_80" localSheetId="7">'ANEXO 2'!$A$80</definedName>
    <definedName name="T_80" localSheetId="24">'ANEXO 22'!$A$46</definedName>
    <definedName name="T_80" localSheetId="11">'ANEXO 6'!$A$81</definedName>
    <definedName name="T_80" localSheetId="12">'ANEXO 7'!$A$69</definedName>
    <definedName name="T_80" localSheetId="35">CDF!$A$84</definedName>
    <definedName name="T_81" localSheetId="6">'ANEXO 1'!$A$88</definedName>
    <definedName name="T_81" localSheetId="16">'ANEXO 11'!$A$19</definedName>
    <definedName name="T_81" localSheetId="20">'ANEXO 16'!$A$52</definedName>
    <definedName name="T_81" localSheetId="24">'ANEXO 22'!$A$47</definedName>
    <definedName name="T_81" localSheetId="9">'ANEXO 4'!$A$84</definedName>
    <definedName name="T_81" localSheetId="11">'ANEXO 6'!$A$82</definedName>
    <definedName name="T_81" localSheetId="35">CDF!$A$85</definedName>
    <definedName name="T_82" localSheetId="22">'ANEXO - 10'!$A$79</definedName>
    <definedName name="T_82" localSheetId="6">'ANEXO 1'!$A$89</definedName>
    <definedName name="T_82" localSheetId="16">'ANEXO 11'!$A$21</definedName>
    <definedName name="T_82" localSheetId="17">'ANEXO 12'!$A$15</definedName>
    <definedName name="T_82" localSheetId="20">'ANEXO 16'!$A$53</definedName>
    <definedName name="T_82" localSheetId="11">'ANEXO 6'!$A$83</definedName>
    <definedName name="T_82" localSheetId="35">CDF!$A$86</definedName>
    <definedName name="T_83" localSheetId="22">'ANEXO - 10'!$A$80</definedName>
    <definedName name="T_83" localSheetId="16">'ANEXO 11'!$A$22</definedName>
    <definedName name="T_83" localSheetId="17">'ANEXO 12'!$A$20</definedName>
    <definedName name="T_83" localSheetId="20">'ANEXO 16'!$A$54</definedName>
    <definedName name="T_83" localSheetId="7">'ANEXO 2'!$A$83</definedName>
    <definedName name="T_83" localSheetId="24">'ANEXO 22'!$A$49</definedName>
    <definedName name="T_83" localSheetId="9">'ANEXO 4'!$A$86</definedName>
    <definedName name="T_83" localSheetId="35">CDF!$A$87</definedName>
    <definedName name="T_84" localSheetId="22">'ANEXO - 10'!$A$81</definedName>
    <definedName name="T_84" localSheetId="16">'ANEXO 11'!$A$23</definedName>
    <definedName name="T_84" localSheetId="17">'ANEXO 12'!$A$29</definedName>
    <definedName name="T_84" localSheetId="20">'ANEXO 16'!$A$56</definedName>
    <definedName name="T_84" localSheetId="7">'ANEXO 2'!$A$84</definedName>
    <definedName name="T_84" localSheetId="9">'ANEXO 4'!$A$87</definedName>
    <definedName name="T_85" localSheetId="16">'ANEXO 11'!$A$36</definedName>
    <definedName name="T_85" localSheetId="17">'ANEXO 12'!$A$42</definedName>
    <definedName name="T_85" localSheetId="20">'ANEXO 16'!$A$58</definedName>
    <definedName name="T_85" localSheetId="24">'ANEXO 22'!$A$51</definedName>
    <definedName name="T_85" localSheetId="9">'ANEXO 4'!$A$88</definedName>
    <definedName name="T_85" localSheetId="11">'ANEXO 6'!$A$86</definedName>
    <definedName name="T_86" localSheetId="22">'ANEXO - 10'!$A$83</definedName>
    <definedName name="T_86" localSheetId="16">'ANEXO 11'!$A$38</definedName>
    <definedName name="T_86" localSheetId="17">'ANEXO 12'!$A$47</definedName>
    <definedName name="T_86" localSheetId="20">'ANEXO 16'!$A$59</definedName>
    <definedName name="T_86" localSheetId="24">'ANEXO 22'!$A$52</definedName>
    <definedName name="T_86" localSheetId="9">'ANEXO 4'!$A$89</definedName>
    <definedName name="T_86" localSheetId="11">'ANEXO 6'!$A$87</definedName>
    <definedName name="T_86" localSheetId="2">Generales!$A$61</definedName>
    <definedName name="T_87" localSheetId="22">'ANEXO - 10'!$A$84</definedName>
    <definedName name="T_87" localSheetId="16">'ANEXO 11'!$A$39</definedName>
    <definedName name="T_87" localSheetId="17">'ANEXO 12'!$A$48</definedName>
    <definedName name="T_87" localSheetId="20">'ANEXO 16'!$A$60</definedName>
    <definedName name="T_87" localSheetId="24">'ANEXO 22'!$A$53</definedName>
    <definedName name="T_87" localSheetId="9">'ANEXO 4'!$A$90</definedName>
    <definedName name="T_87" localSheetId="11">'ANEXO 6'!$A$88</definedName>
    <definedName name="T_88" localSheetId="22">'ANEXO - 10'!$A$85</definedName>
    <definedName name="T_88" localSheetId="16">'ANEXO 11'!$A$40</definedName>
    <definedName name="T_88" localSheetId="17">'ANEXO 12'!$A$49</definedName>
    <definedName name="T_88" localSheetId="20">'ANEXO 16'!$A$62</definedName>
    <definedName name="T_88" localSheetId="35">CDF!$A$46</definedName>
    <definedName name="T_89" localSheetId="16">'ANEXO 11'!$A$53</definedName>
    <definedName name="T_89" localSheetId="17">'ANEXO 12'!$A$66</definedName>
    <definedName name="T_89" localSheetId="20">'ANEXO 16'!$A$64</definedName>
    <definedName name="T_89" localSheetId="24">'ANEXO 22'!$A$55</definedName>
    <definedName name="T_89" localSheetId="35">CDF!$A$47</definedName>
    <definedName name="T_9" localSheetId="6">'ANEXO 1'!$A$8</definedName>
    <definedName name="T_9" localSheetId="19">'ANEXO 15'!$A$3</definedName>
    <definedName name="T_9" localSheetId="7">'ANEXO 2'!$A$9</definedName>
    <definedName name="T_9" localSheetId="23">'ANEXO 20'!$A$8</definedName>
    <definedName name="T_9" localSheetId="27">'ANEXO 25'!$A$3</definedName>
    <definedName name="T_9" localSheetId="29">'ANEXO 27'!$A$4</definedName>
    <definedName name="T_9" localSheetId="32">'ANEXO 35'!$A$10</definedName>
    <definedName name="T_9" localSheetId="34">'ANEXO 38'!$A$4</definedName>
    <definedName name="T_9" localSheetId="10">'ANEXO 5'!$A$5</definedName>
    <definedName name="T_9" localSheetId="35">CDF!$A$10</definedName>
    <definedName name="T_9" localSheetId="14">'OTROS GASTOS'!$A$5</definedName>
    <definedName name="T_90" localSheetId="22">'ANEXO - 10'!$A$87</definedName>
    <definedName name="T_90" localSheetId="16">'ANEXO 11'!$A$55</definedName>
    <definedName name="T_90" localSheetId="17">'ANEXO 12'!$A$73</definedName>
    <definedName name="T_90" localSheetId="20">'ANEXO 16'!$A$65</definedName>
    <definedName name="T_90" localSheetId="2">Generales!$A$74</definedName>
    <definedName name="T_91" localSheetId="22">'ANEXO - 10'!$A$88</definedName>
    <definedName name="T_91" localSheetId="6">'ANEXO 1'!$A$109</definedName>
    <definedName name="T_91" localSheetId="16">'ANEXO 11'!$A$56</definedName>
    <definedName name="T_91" localSheetId="17">'ANEXO 12'!$A$77</definedName>
    <definedName name="T_91" localSheetId="20">'ANEXO 16'!$A$66</definedName>
    <definedName name="T_91" localSheetId="11">'ANEXO 6'!$A$92</definedName>
    <definedName name="T_92" localSheetId="22">'ANEXO - 10'!$A$89</definedName>
    <definedName name="T_92" localSheetId="6">'ANEXO 1'!$A$110</definedName>
    <definedName name="T_92" localSheetId="16">'ANEXO 11'!$A$57</definedName>
    <definedName name="T_92" localSheetId="20">'ANEXO 16'!$A$68</definedName>
    <definedName name="T_93" localSheetId="6">'ANEXO 1'!$A$111</definedName>
    <definedName name="T_93" localSheetId="16">'ANEXO 11'!$A$70</definedName>
    <definedName name="T_93" localSheetId="20">'ANEXO 16'!$A$70</definedName>
    <definedName name="T_93" localSheetId="11">'ANEXO 6'!$A$94</definedName>
    <definedName name="T_94" localSheetId="22">'ANEXO - 10'!$A$91</definedName>
    <definedName name="T_94" localSheetId="16">'ANEXO 11'!$A$72</definedName>
    <definedName name="T_94" localSheetId="20">'ANEXO 16'!$A$71</definedName>
    <definedName name="T_94" localSheetId="24">'ANEXO 22'!$A$60</definedName>
    <definedName name="T_94" localSheetId="11">'ANEXO 6'!$A$95</definedName>
    <definedName name="T_95" localSheetId="22">'ANEXO - 10'!$A$92</definedName>
    <definedName name="T_95" localSheetId="16">'ANEXO 11'!$A$73</definedName>
    <definedName name="T_95" localSheetId="20">'ANEXO 16'!$A$72</definedName>
    <definedName name="T_95" localSheetId="11">'ANEXO 6'!$A$96</definedName>
    <definedName name="T_96" localSheetId="22">'ANEXO - 10'!$A$93</definedName>
    <definedName name="T_96" localSheetId="16">'ANEXO 11'!$A$74</definedName>
    <definedName name="T_96" localSheetId="20">'ANEXO 16'!$A$74</definedName>
    <definedName name="T_96" localSheetId="24">'ANEXO 22'!$A$62</definedName>
    <definedName name="T_96" localSheetId="9">'ANEXO 4'!$A$98</definedName>
    <definedName name="T_97" localSheetId="16">'ANEXO 11'!$A$87</definedName>
    <definedName name="T_97" localSheetId="20">'ANEXO 16'!$A$76</definedName>
    <definedName name="T_97" localSheetId="24">'ANEXO 22'!$A$63</definedName>
    <definedName name="T_97" localSheetId="9">'ANEXO 4'!$A$99</definedName>
    <definedName name="T_98" localSheetId="22">'ANEXO - 10'!$A$95</definedName>
    <definedName name="T_98" localSheetId="16">'ANEXO 11'!$A$89</definedName>
    <definedName name="T_98" localSheetId="24">'ANEXO 22'!$A$64</definedName>
    <definedName name="T_98" localSheetId="9">'ANEXO 4'!$A$100</definedName>
    <definedName name="T_98" localSheetId="11">'ANEXO 6'!$A$99</definedName>
    <definedName name="T_98" localSheetId="2">Generales!$A$27</definedName>
    <definedName name="T_99" localSheetId="22">'ANEXO - 10'!$A$96</definedName>
    <definedName name="T_99" localSheetId="16">'ANEXO 11'!$A$90</definedName>
    <definedName name="T_99" localSheetId="11">'ANEXO 6'!$A$100</definedName>
    <definedName name="TA" localSheetId="13">#REF!</definedName>
    <definedName name="TA">Tablas!$A$18:$B$29</definedName>
    <definedName name="Tasa" localSheetId="13">#REF!</definedName>
    <definedName name="Tasa">#REF!</definedName>
    <definedName name="TasaIEPS">#REF!</definedName>
    <definedName name="TB" localSheetId="13">#REF!</definedName>
    <definedName name="TB">Tablas!$D$18:$E$29</definedName>
    <definedName name="Tipo_Gasto" localSheetId="13">#REF!</definedName>
    <definedName name="Tipo_Gasto">Tablas!$G$16:$G$30</definedName>
    <definedName name="_xlnm.Print_Titles" localSheetId="22">'ANEXO - 10'!$A:$B,'ANEXO - 10'!$1:$3</definedName>
    <definedName name="_xlnm.Print_Titles" localSheetId="15">'ANEXO - 8'!$1:$3</definedName>
    <definedName name="_xlnm.Print_Titles" localSheetId="6">'ANEXO 1'!$1:$3</definedName>
    <definedName name="_xlnm.Print_Titles" localSheetId="16">'ANEXO 11'!$1:$3</definedName>
    <definedName name="_xlnm.Print_Titles" localSheetId="17">'ANEXO 12'!$A:$B,'ANEXO 12'!$1:$3</definedName>
    <definedName name="_xlnm.Print_Titles" localSheetId="18">'ANEXO 14'!$A:$B</definedName>
    <definedName name="_xlnm.Print_Titles" localSheetId="19">'ANEXO 15'!$A:$B</definedName>
    <definedName name="_xlnm.Print_Titles" localSheetId="20">'ANEXO 16'!$A:$B,'ANEXO 16'!$1:$3</definedName>
    <definedName name="_xlnm.Print_Titles" localSheetId="7">'ANEXO 2'!$1:$3</definedName>
    <definedName name="_xlnm.Print_Titles" localSheetId="24">'ANEXO 22'!$A:$B,'ANEXO 22'!$1:$3</definedName>
    <definedName name="_xlnm.Print_Titles" localSheetId="25">'ANEXO 23'!$A:$B</definedName>
    <definedName name="_xlnm.Print_Titles" localSheetId="26">'ANEXO 24'!$A:$B</definedName>
    <definedName name="_xlnm.Print_Titles" localSheetId="27">'ANEXO 25'!$A:$B</definedName>
    <definedName name="_xlnm.Print_Titles" localSheetId="28">'ANEXO 26'!$A:$B</definedName>
    <definedName name="_xlnm.Print_Titles" localSheetId="29">'ANEXO 27'!$A:$B</definedName>
    <definedName name="_xlnm.Print_Titles" localSheetId="30">'ANEXO 29'!$A:$B</definedName>
    <definedName name="_xlnm.Print_Titles" localSheetId="32">'ANEXO 35'!$1:$3</definedName>
    <definedName name="_xlnm.Print_Titles" localSheetId="33">'ANEXO 37'!$A:$B</definedName>
    <definedName name="_xlnm.Print_Titles" localSheetId="9">'ANEXO 4'!$1:$3</definedName>
    <definedName name="_xlnm.Print_Titles" localSheetId="11">'ANEXO 6'!$1:$3</definedName>
    <definedName name="_xlnm.Print_Titles" localSheetId="12">'ANEXO 7'!$A:$B,'ANEXO 7'!$1:$3</definedName>
    <definedName name="_xlnm.Print_Titles" localSheetId="35">CDF!$1:$3</definedName>
    <definedName name="_xlnm.Print_Titles" localSheetId="2">Generales!$1:$2</definedName>
    <definedName name="TUA" localSheetId="13">#REF!</definedName>
    <definedName name="TUA">Tablas!$A$3:$C$14</definedName>
    <definedName name="TUB" localSheetId="13">#REF!</definedName>
    <definedName name="TUB">Tablas!$E$3:$G$14</definedName>
    <definedName name="UtPerdFiscal" localSheetId="13">#REF!</definedName>
    <definedName name="UtPerdFiscal">Inversiones!$AQ$5:$AQ$31</definedName>
    <definedName name="Vaciado" localSheetId="13">#REF!</definedName>
    <definedName name="Vaciado">#REF!</definedName>
    <definedName name="Vta" localSheetId="13">#REF!</definedName>
    <definedName name="Vta">Balanza!$K:$K</definedName>
    <definedName name="Z_7A9E8C1E_A4AB_4B15_8285_3582B07C5A91_.wvu.Cols" localSheetId="39" hidden="1">INPC!$D:$IV</definedName>
    <definedName name="Z_7A9E8C1E_A4AB_4B15_8285_3582B07C5A91_.wvu.Cols" localSheetId="38" hidden="1">Recargos!$E:$IV</definedName>
    <definedName name="Z_7A9E8C1E_A4AB_4B15_8285_3582B07C5A91_.wvu.Cols" localSheetId="37" hidden="1">Tablas!$I:$IV</definedName>
    <definedName name="Z_7A9E8C1E_A4AB_4B15_8285_3582B07C5A91_.wvu.Rows" localSheetId="38" hidden="1">Recargos!$339:$65536,Recargos!$338:$338</definedName>
    <definedName name="Z_7A9E8C1E_A4AB_4B15_8285_3582B07C5A91_.wvu.Rows" localSheetId="37" hidden="1">Tablas!$31:$65536</definedName>
    <definedName name="Z_F2B6BB26_7350_4341_9759_4E90EA6214F5_.wvu.Cols" localSheetId="39" hidden="1">INPC!$D:$IV</definedName>
    <definedName name="Z_F2B6BB26_7350_4341_9759_4E90EA6214F5_.wvu.Cols" localSheetId="38" hidden="1">Recargos!$E:$IV</definedName>
    <definedName name="Z_F2B6BB26_7350_4341_9759_4E90EA6214F5_.wvu.Cols" localSheetId="37" hidden="1">Tablas!$I:$IV</definedName>
    <definedName name="Z_F2B6BB26_7350_4341_9759_4E90EA6214F5_.wvu.Rows" localSheetId="38" hidden="1">Recargos!$339:$65536,Recargos!$338:$338</definedName>
    <definedName name="Z_F2B6BB26_7350_4341_9759_4E90EA6214F5_.wvu.Rows" localSheetId="37" hidden="1">Tablas!$31:$65536</definedName>
  </definedNames>
  <calcPr calcId="181029"/>
</workbook>
</file>

<file path=xl/calcChain.xml><?xml version="1.0" encoding="utf-8"?>
<calcChain xmlns="http://schemas.openxmlformats.org/spreadsheetml/2006/main">
  <c r="D2" i="8" l="1"/>
  <c r="C2" i="8"/>
  <c r="D117" i="8"/>
  <c r="D121" i="8" s="1"/>
  <c r="D136" i="8" s="1"/>
  <c r="D85" i="6"/>
  <c r="D75" i="6"/>
  <c r="D73" i="6"/>
  <c r="D58" i="6"/>
  <c r="D55" i="6"/>
  <c r="D41" i="6"/>
  <c r="D38" i="6"/>
  <c r="D29" i="6"/>
  <c r="D22" i="6"/>
  <c r="D82" i="4"/>
  <c r="D81" i="4"/>
  <c r="D75" i="4"/>
  <c r="D74" i="4"/>
  <c r="D72" i="4"/>
  <c r="D61" i="4"/>
  <c r="D60" i="4"/>
  <c r="D34" i="4"/>
  <c r="D26" i="4"/>
  <c r="D25" i="4"/>
  <c r="D23" i="4"/>
  <c r="D14" i="4"/>
  <c r="D13" i="4"/>
  <c r="D217" i="3"/>
  <c r="D186" i="3"/>
  <c r="D182" i="3"/>
  <c r="D170" i="3"/>
  <c r="D154" i="3"/>
  <c r="D148" i="3"/>
  <c r="D132" i="3"/>
  <c r="D130" i="3"/>
  <c r="D118" i="3"/>
  <c r="D108" i="3"/>
  <c r="D96" i="3"/>
  <c r="D86" i="3"/>
  <c r="D54" i="3"/>
  <c r="D48" i="3"/>
  <c r="D40" i="3"/>
  <c r="D30" i="3"/>
  <c r="D15" i="3"/>
  <c r="C69" i="49"/>
  <c r="N56" i="9"/>
  <c r="P45" i="9"/>
  <c r="O45" i="9"/>
  <c r="P38" i="9"/>
  <c r="O38" i="9"/>
  <c r="P17" i="9"/>
  <c r="O17" i="9"/>
  <c r="N103" i="9"/>
  <c r="N102" i="9"/>
  <c r="N101" i="9"/>
  <c r="N100" i="9"/>
  <c r="N99" i="9"/>
  <c r="N98" i="9"/>
  <c r="N97" i="9"/>
  <c r="N96" i="9"/>
  <c r="N95" i="9"/>
  <c r="N94" i="9"/>
  <c r="N93" i="9"/>
  <c r="N92" i="9"/>
  <c r="N91" i="9"/>
  <c r="N90" i="9"/>
  <c r="N89" i="9"/>
  <c r="N88" i="9"/>
  <c r="N87" i="9"/>
  <c r="N86" i="9"/>
  <c r="N85" i="9"/>
  <c r="N84" i="9"/>
  <c r="N82" i="9"/>
  <c r="N81" i="9"/>
  <c r="N80" i="9"/>
  <c r="N79" i="9"/>
  <c r="N78" i="9"/>
  <c r="N77" i="9"/>
  <c r="N76" i="9"/>
  <c r="N75" i="9"/>
  <c r="N74" i="9"/>
  <c r="N73" i="9"/>
  <c r="N72" i="9"/>
  <c r="N71" i="9"/>
  <c r="N70" i="9"/>
  <c r="N54" i="9"/>
  <c r="N53" i="9"/>
  <c r="N52" i="9"/>
  <c r="N46" i="9"/>
  <c r="N44" i="9"/>
  <c r="N43" i="9"/>
  <c r="N42" i="9"/>
  <c r="N45" i="9" s="1"/>
  <c r="N28" i="9"/>
  <c r="N25" i="9"/>
  <c r="N24" i="9"/>
  <c r="N23" i="9"/>
  <c r="N22" i="9"/>
  <c r="N21" i="9"/>
  <c r="N15" i="9"/>
  <c r="N14" i="9"/>
  <c r="N12" i="9"/>
  <c r="N11" i="9"/>
  <c r="N10" i="9"/>
  <c r="N9" i="9"/>
  <c r="L66" i="9"/>
  <c r="L56" i="9"/>
  <c r="L38" i="9"/>
  <c r="L103" i="9"/>
  <c r="L102" i="9"/>
  <c r="L101" i="9"/>
  <c r="L100" i="9"/>
  <c r="L99" i="9"/>
  <c r="L98" i="9"/>
  <c r="L97" i="9"/>
  <c r="L96" i="9"/>
  <c r="L95" i="9"/>
  <c r="L94" i="9"/>
  <c r="L93" i="9"/>
  <c r="L92" i="9"/>
  <c r="L91" i="9"/>
  <c r="L90" i="9"/>
  <c r="L89" i="9"/>
  <c r="L88" i="9"/>
  <c r="L87" i="9"/>
  <c r="L86" i="9"/>
  <c r="L85" i="9"/>
  <c r="L84" i="9"/>
  <c r="L83" i="9"/>
  <c r="N83" i="9" s="1"/>
  <c r="L82" i="9"/>
  <c r="L81" i="9"/>
  <c r="L80" i="9"/>
  <c r="L79" i="9"/>
  <c r="L78" i="9"/>
  <c r="L77" i="9"/>
  <c r="L76" i="9"/>
  <c r="L75" i="9"/>
  <c r="L74" i="9"/>
  <c r="L73" i="9"/>
  <c r="L72" i="9"/>
  <c r="L71" i="9"/>
  <c r="L70" i="9"/>
  <c r="L60" i="9"/>
  <c r="P60" i="9" s="1"/>
  <c r="L54" i="9"/>
  <c r="L53" i="9"/>
  <c r="L52" i="9"/>
  <c r="L46" i="9"/>
  <c r="L44" i="9"/>
  <c r="L43" i="9"/>
  <c r="L42" i="9"/>
  <c r="L35" i="9"/>
  <c r="N35" i="9" s="1"/>
  <c r="L34" i="9"/>
  <c r="N34" i="9" s="1"/>
  <c r="L33" i="9"/>
  <c r="N33" i="9" s="1"/>
  <c r="L32" i="9"/>
  <c r="N32" i="9" s="1"/>
  <c r="N38" i="9" s="1"/>
  <c r="L25" i="9"/>
  <c r="L24" i="9"/>
  <c r="L23" i="9"/>
  <c r="L22" i="9"/>
  <c r="L21" i="9"/>
  <c r="L15" i="9"/>
  <c r="L14" i="9"/>
  <c r="L13" i="9"/>
  <c r="L17" i="9" s="1"/>
  <c r="L12" i="9"/>
  <c r="L11" i="9"/>
  <c r="L10" i="9"/>
  <c r="L9" i="9"/>
  <c r="L8" i="9"/>
  <c r="N8" i="9" s="1"/>
  <c r="J62" i="9"/>
  <c r="D226" i="3"/>
  <c r="D239" i="3" s="1"/>
  <c r="D241" i="3" s="1"/>
  <c r="D246" i="3" s="1"/>
  <c r="N6" i="5"/>
  <c r="M19" i="5"/>
  <c r="L19" i="5"/>
  <c r="K19" i="5"/>
  <c r="J19" i="5"/>
  <c r="I19" i="5"/>
  <c r="G19" i="5"/>
  <c r="F19" i="5"/>
  <c r="E19" i="5"/>
  <c r="D19" i="5"/>
  <c r="C19" i="5"/>
  <c r="J56" i="9"/>
  <c r="J45" i="9"/>
  <c r="J48" i="9" s="1"/>
  <c r="P83" i="9" l="1"/>
  <c r="P112" i="9" s="1"/>
  <c r="P116" i="9" s="1"/>
  <c r="L62" i="9"/>
  <c r="L45" i="9"/>
  <c r="L48" i="9" s="1"/>
  <c r="N48" i="9" s="1"/>
  <c r="N13" i="9"/>
  <c r="N17" i="9" s="1"/>
  <c r="I82" i="4" l="1"/>
  <c r="I75" i="4"/>
  <c r="I72" i="4"/>
  <c r="I61" i="4"/>
  <c r="I49" i="4"/>
  <c r="J48" i="4"/>
  <c r="I34" i="4"/>
  <c r="I23" i="4"/>
  <c r="I26" i="4" s="1"/>
  <c r="I14" i="4"/>
  <c r="M51" i="48" l="1"/>
  <c r="L51" i="48"/>
  <c r="K51" i="48"/>
  <c r="J51" i="48"/>
  <c r="I51" i="48"/>
  <c r="P104" i="9"/>
  <c r="O104" i="9"/>
  <c r="J104" i="9"/>
  <c r="J112" i="9" s="1"/>
  <c r="J116" i="9" s="1"/>
  <c r="F104" i="9"/>
  <c r="D104" i="9"/>
  <c r="M175" i="48"/>
  <c r="L175" i="48"/>
  <c r="K175" i="48"/>
  <c r="J175" i="48"/>
  <c r="I175" i="48"/>
  <c r="M174" i="48"/>
  <c r="L174" i="48"/>
  <c r="K174" i="48"/>
  <c r="J174" i="48"/>
  <c r="I174" i="48"/>
  <c r="M173" i="48"/>
  <c r="L173" i="48"/>
  <c r="K173" i="48"/>
  <c r="J173" i="48"/>
  <c r="I173" i="48"/>
  <c r="M172" i="48"/>
  <c r="L172" i="48"/>
  <c r="K172" i="48"/>
  <c r="J172" i="48"/>
  <c r="I172" i="48"/>
  <c r="M171" i="48"/>
  <c r="L171" i="48"/>
  <c r="K171" i="48"/>
  <c r="J171" i="48"/>
  <c r="I171" i="48"/>
  <c r="M170" i="48"/>
  <c r="L170" i="48"/>
  <c r="K170" i="48"/>
  <c r="J170" i="48"/>
  <c r="I170" i="48"/>
  <c r="M169" i="48"/>
  <c r="L169" i="48"/>
  <c r="K169" i="48"/>
  <c r="J169" i="48"/>
  <c r="I169" i="48"/>
  <c r="M168" i="48"/>
  <c r="L168" i="48"/>
  <c r="K168" i="48"/>
  <c r="J168" i="48"/>
  <c r="I168" i="48"/>
  <c r="M167" i="48"/>
  <c r="L167" i="48"/>
  <c r="K167" i="48"/>
  <c r="J167" i="48"/>
  <c r="I167" i="48"/>
  <c r="M166" i="48"/>
  <c r="L166" i="48"/>
  <c r="K166" i="48"/>
  <c r="J166" i="48"/>
  <c r="I166" i="48"/>
  <c r="M165" i="48"/>
  <c r="L165" i="48"/>
  <c r="K165" i="48"/>
  <c r="J165" i="48"/>
  <c r="I165" i="48"/>
  <c r="M164" i="48"/>
  <c r="L164" i="48"/>
  <c r="K164" i="48"/>
  <c r="J164" i="48"/>
  <c r="I164" i="48"/>
  <c r="M163" i="48"/>
  <c r="L163" i="48"/>
  <c r="K163" i="48"/>
  <c r="J163" i="48"/>
  <c r="I163" i="48"/>
  <c r="M162" i="48"/>
  <c r="L162" i="48"/>
  <c r="K162" i="48"/>
  <c r="J162" i="48"/>
  <c r="I162" i="48"/>
  <c r="M161" i="48"/>
  <c r="L161" i="48"/>
  <c r="K161" i="48"/>
  <c r="J161" i="48"/>
  <c r="I161" i="48"/>
  <c r="M160" i="48"/>
  <c r="L160" i="48"/>
  <c r="K160" i="48"/>
  <c r="J160" i="48"/>
  <c r="I160" i="48"/>
  <c r="M159" i="48"/>
  <c r="L159" i="48"/>
  <c r="K159" i="48"/>
  <c r="J159" i="48"/>
  <c r="I159" i="48"/>
  <c r="M158" i="48"/>
  <c r="L158" i="48"/>
  <c r="K158" i="48"/>
  <c r="J158" i="48"/>
  <c r="I158" i="48"/>
  <c r="M157" i="48"/>
  <c r="L157" i="48"/>
  <c r="K157" i="48"/>
  <c r="J157" i="48"/>
  <c r="I157" i="48"/>
  <c r="M156" i="48"/>
  <c r="L156" i="48"/>
  <c r="K156" i="48"/>
  <c r="J156" i="48"/>
  <c r="I156" i="48"/>
  <c r="M155" i="48"/>
  <c r="L155" i="48"/>
  <c r="K155" i="48"/>
  <c r="J155" i="48"/>
  <c r="I155" i="48"/>
  <c r="M154" i="48"/>
  <c r="L154" i="48"/>
  <c r="K154" i="48"/>
  <c r="J154" i="48"/>
  <c r="I154" i="48"/>
  <c r="M153" i="48"/>
  <c r="L153" i="48"/>
  <c r="K153" i="48"/>
  <c r="J153" i="48"/>
  <c r="I153" i="48"/>
  <c r="M152" i="48"/>
  <c r="L152" i="48"/>
  <c r="K152" i="48"/>
  <c r="J152" i="48"/>
  <c r="I152" i="48"/>
  <c r="M151" i="48"/>
  <c r="L151" i="48"/>
  <c r="K151" i="48"/>
  <c r="J151" i="48"/>
  <c r="I151" i="48"/>
  <c r="M150" i="48"/>
  <c r="L150" i="48"/>
  <c r="K150" i="48"/>
  <c r="J150" i="48"/>
  <c r="I150" i="48"/>
  <c r="M149" i="48"/>
  <c r="L149" i="48"/>
  <c r="K149" i="48"/>
  <c r="J149" i="48"/>
  <c r="I149" i="48"/>
  <c r="M148" i="48"/>
  <c r="L148" i="48"/>
  <c r="K148" i="48"/>
  <c r="J148" i="48"/>
  <c r="I148" i="48"/>
  <c r="M147" i="48"/>
  <c r="L147" i="48"/>
  <c r="K147" i="48"/>
  <c r="J147" i="48"/>
  <c r="I147" i="48"/>
  <c r="M146" i="48"/>
  <c r="L146" i="48"/>
  <c r="K146" i="48"/>
  <c r="J146" i="48"/>
  <c r="I146" i="48"/>
  <c r="M145" i="48"/>
  <c r="L145" i="48"/>
  <c r="K145" i="48"/>
  <c r="J145" i="48"/>
  <c r="I145" i="48"/>
  <c r="M144" i="48"/>
  <c r="L144" i="48"/>
  <c r="K144" i="48"/>
  <c r="J144" i="48"/>
  <c r="I144" i="48"/>
  <c r="M143" i="48"/>
  <c r="L143" i="48"/>
  <c r="K143" i="48"/>
  <c r="J143" i="48"/>
  <c r="I143" i="48"/>
  <c r="M142" i="48"/>
  <c r="L142" i="48"/>
  <c r="K142" i="48"/>
  <c r="J142" i="48"/>
  <c r="I142" i="48"/>
  <c r="M141" i="48"/>
  <c r="L141" i="48"/>
  <c r="K141" i="48"/>
  <c r="J141" i="48"/>
  <c r="I141" i="48"/>
  <c r="M140" i="48"/>
  <c r="L140" i="48"/>
  <c r="K140" i="48"/>
  <c r="J140" i="48"/>
  <c r="I140" i="48"/>
  <c r="M139" i="48"/>
  <c r="L139" i="48"/>
  <c r="K139" i="48"/>
  <c r="J139" i="48"/>
  <c r="I139" i="48"/>
  <c r="M138" i="48"/>
  <c r="L138" i="48"/>
  <c r="K138" i="48"/>
  <c r="J138" i="48"/>
  <c r="I138" i="48"/>
  <c r="M137" i="48"/>
  <c r="L137" i="48"/>
  <c r="K137" i="48"/>
  <c r="J137" i="48"/>
  <c r="I137" i="48"/>
  <c r="M136" i="48"/>
  <c r="L136" i="48"/>
  <c r="K136" i="48"/>
  <c r="J136" i="48"/>
  <c r="I136" i="48"/>
  <c r="M135" i="48"/>
  <c r="L135" i="48"/>
  <c r="K135" i="48"/>
  <c r="J135" i="48"/>
  <c r="I135" i="48"/>
  <c r="M134" i="48"/>
  <c r="L134" i="48"/>
  <c r="K134" i="48"/>
  <c r="J134" i="48"/>
  <c r="I134" i="48"/>
  <c r="M133" i="48"/>
  <c r="L133" i="48"/>
  <c r="K133" i="48"/>
  <c r="J133" i="48"/>
  <c r="I133" i="48"/>
  <c r="M132" i="48"/>
  <c r="L132" i="48"/>
  <c r="K132" i="48"/>
  <c r="J132" i="48"/>
  <c r="I132" i="48"/>
  <c r="M131" i="48"/>
  <c r="L131" i="48"/>
  <c r="K131" i="48"/>
  <c r="J131" i="48"/>
  <c r="I131" i="48"/>
  <c r="M130" i="48"/>
  <c r="L130" i="48"/>
  <c r="K130" i="48"/>
  <c r="J130" i="48"/>
  <c r="I130" i="48"/>
  <c r="M129" i="48"/>
  <c r="L129" i="48"/>
  <c r="K129" i="48"/>
  <c r="J129" i="48"/>
  <c r="I129" i="48"/>
  <c r="M128" i="48"/>
  <c r="L128" i="48"/>
  <c r="K128" i="48"/>
  <c r="J128" i="48"/>
  <c r="I128" i="48"/>
  <c r="M127" i="48"/>
  <c r="L127" i="48"/>
  <c r="K127" i="48"/>
  <c r="J127" i="48"/>
  <c r="I127" i="48"/>
  <c r="M126" i="48"/>
  <c r="L126" i="48"/>
  <c r="K126" i="48"/>
  <c r="J126" i="48"/>
  <c r="I126" i="48"/>
  <c r="M125" i="48"/>
  <c r="L125" i="48"/>
  <c r="K125" i="48"/>
  <c r="J125" i="48"/>
  <c r="I125" i="48"/>
  <c r="M124" i="48"/>
  <c r="L124" i="48"/>
  <c r="K124" i="48"/>
  <c r="J124" i="48"/>
  <c r="I124" i="48"/>
  <c r="M123" i="48"/>
  <c r="L123" i="48"/>
  <c r="K123" i="48"/>
  <c r="J123" i="48"/>
  <c r="I123" i="48"/>
  <c r="M122" i="48"/>
  <c r="L122" i="48"/>
  <c r="K122" i="48"/>
  <c r="J122" i="48"/>
  <c r="I122" i="48"/>
  <c r="M121" i="48"/>
  <c r="L121" i="48"/>
  <c r="K121" i="48"/>
  <c r="J121" i="48"/>
  <c r="I121" i="48"/>
  <c r="M120" i="48"/>
  <c r="L120" i="48"/>
  <c r="K120" i="48"/>
  <c r="J120" i="48"/>
  <c r="I120" i="48"/>
  <c r="M119" i="48"/>
  <c r="L119" i="48"/>
  <c r="K119" i="48"/>
  <c r="J119" i="48"/>
  <c r="I119" i="48"/>
  <c r="M118" i="48"/>
  <c r="L118" i="48"/>
  <c r="K118" i="48"/>
  <c r="J118" i="48"/>
  <c r="I118" i="48"/>
  <c r="M117" i="48"/>
  <c r="L117" i="48"/>
  <c r="K117" i="48"/>
  <c r="J117" i="48"/>
  <c r="I117" i="48"/>
  <c r="M116" i="48"/>
  <c r="L116" i="48"/>
  <c r="K116" i="48"/>
  <c r="J116" i="48"/>
  <c r="I116" i="48"/>
  <c r="M115" i="48"/>
  <c r="L115" i="48"/>
  <c r="K115" i="48"/>
  <c r="J115" i="48"/>
  <c r="I115" i="48"/>
  <c r="M114" i="48"/>
  <c r="L114" i="48"/>
  <c r="K114" i="48"/>
  <c r="J114" i="48"/>
  <c r="I114" i="48"/>
  <c r="M113" i="48"/>
  <c r="L113" i="48"/>
  <c r="K113" i="48"/>
  <c r="J113" i="48"/>
  <c r="I113" i="48"/>
  <c r="M112" i="48"/>
  <c r="L112" i="48"/>
  <c r="K112" i="48"/>
  <c r="J112" i="48"/>
  <c r="I112" i="48"/>
  <c r="M111" i="48"/>
  <c r="L111" i="48"/>
  <c r="K111" i="48"/>
  <c r="J111" i="48"/>
  <c r="I111" i="48"/>
  <c r="M110" i="48"/>
  <c r="L110" i="48"/>
  <c r="K110" i="48"/>
  <c r="J110" i="48"/>
  <c r="I110" i="48"/>
  <c r="M109" i="48"/>
  <c r="L109" i="48"/>
  <c r="K109" i="48"/>
  <c r="J109" i="48"/>
  <c r="I109" i="48"/>
  <c r="M108" i="48"/>
  <c r="L108" i="48"/>
  <c r="K108" i="48"/>
  <c r="J108" i="48"/>
  <c r="I108" i="48"/>
  <c r="M107" i="48"/>
  <c r="L107" i="48"/>
  <c r="K107" i="48"/>
  <c r="J107" i="48"/>
  <c r="I107" i="48"/>
  <c r="M106" i="48"/>
  <c r="L106" i="48"/>
  <c r="K106" i="48"/>
  <c r="J106" i="48"/>
  <c r="I106" i="48"/>
  <c r="M105" i="48"/>
  <c r="L105" i="48"/>
  <c r="K105" i="48"/>
  <c r="J105" i="48"/>
  <c r="I105" i="48"/>
  <c r="M104" i="48"/>
  <c r="L104" i="48"/>
  <c r="K104" i="48"/>
  <c r="J104" i="48"/>
  <c r="I104" i="48"/>
  <c r="M103" i="48"/>
  <c r="L103" i="48"/>
  <c r="K103" i="48"/>
  <c r="J103" i="48"/>
  <c r="I103" i="48"/>
  <c r="M102" i="48"/>
  <c r="L102" i="48"/>
  <c r="K102" i="48"/>
  <c r="J102" i="48"/>
  <c r="I102" i="48"/>
  <c r="M101" i="48"/>
  <c r="L101" i="48"/>
  <c r="K101" i="48"/>
  <c r="J101" i="48"/>
  <c r="I101" i="48"/>
  <c r="M100" i="48"/>
  <c r="L100" i="48"/>
  <c r="K100" i="48"/>
  <c r="J100" i="48"/>
  <c r="I100" i="48"/>
  <c r="M99" i="48"/>
  <c r="L99" i="48"/>
  <c r="K99" i="48"/>
  <c r="J99" i="48"/>
  <c r="I99" i="48"/>
  <c r="M98" i="48"/>
  <c r="L98" i="48"/>
  <c r="K98" i="48"/>
  <c r="J98" i="48"/>
  <c r="I98" i="48"/>
  <c r="M97" i="48"/>
  <c r="L97" i="48"/>
  <c r="K97" i="48"/>
  <c r="J97" i="48"/>
  <c r="I97" i="48"/>
  <c r="M96" i="48"/>
  <c r="L96" i="48"/>
  <c r="K96" i="48"/>
  <c r="J96" i="48"/>
  <c r="I96" i="48"/>
  <c r="M95" i="48"/>
  <c r="L95" i="48"/>
  <c r="K95" i="48"/>
  <c r="J95" i="48"/>
  <c r="I95" i="48"/>
  <c r="M94" i="48"/>
  <c r="L94" i="48"/>
  <c r="K94" i="48"/>
  <c r="J94" i="48"/>
  <c r="I94" i="48"/>
  <c r="M93" i="48"/>
  <c r="L93" i="48"/>
  <c r="K93" i="48"/>
  <c r="J93" i="48"/>
  <c r="I93" i="48"/>
  <c r="M92" i="48"/>
  <c r="L92" i="48"/>
  <c r="K92" i="48"/>
  <c r="J92" i="48"/>
  <c r="I92" i="48"/>
  <c r="M91" i="48"/>
  <c r="L91" i="48"/>
  <c r="K91" i="48"/>
  <c r="J91" i="48"/>
  <c r="I91" i="48"/>
  <c r="M90" i="48"/>
  <c r="L90" i="48"/>
  <c r="K90" i="48"/>
  <c r="J90" i="48"/>
  <c r="I90" i="48"/>
  <c r="M89" i="48"/>
  <c r="L89" i="48"/>
  <c r="K89" i="48"/>
  <c r="J89" i="48"/>
  <c r="I89" i="48"/>
  <c r="M88" i="48"/>
  <c r="L88" i="48"/>
  <c r="K88" i="48"/>
  <c r="J88" i="48"/>
  <c r="I88" i="48"/>
  <c r="M87" i="48"/>
  <c r="L87" i="48"/>
  <c r="K87" i="48"/>
  <c r="J87" i="48"/>
  <c r="I87" i="48"/>
  <c r="M86" i="48"/>
  <c r="L86" i="48"/>
  <c r="K86" i="48"/>
  <c r="J86" i="48"/>
  <c r="I86" i="48"/>
  <c r="M85" i="48"/>
  <c r="L85" i="48"/>
  <c r="K85" i="48"/>
  <c r="J85" i="48"/>
  <c r="I85" i="48"/>
  <c r="M84" i="48"/>
  <c r="L84" i="48"/>
  <c r="K84" i="48"/>
  <c r="J84" i="48"/>
  <c r="I84" i="48"/>
  <c r="M83" i="48"/>
  <c r="L83" i="48"/>
  <c r="K83" i="48"/>
  <c r="J83" i="48"/>
  <c r="I83" i="48"/>
  <c r="M82" i="48"/>
  <c r="L82" i="48"/>
  <c r="K82" i="48"/>
  <c r="J82" i="48"/>
  <c r="I82" i="48"/>
  <c r="M81" i="48"/>
  <c r="L81" i="48"/>
  <c r="K81" i="48"/>
  <c r="J81" i="48"/>
  <c r="I81" i="48"/>
  <c r="M80" i="48"/>
  <c r="L80" i="48"/>
  <c r="K80" i="48"/>
  <c r="J80" i="48"/>
  <c r="I80" i="48"/>
  <c r="M79" i="48"/>
  <c r="L79" i="48"/>
  <c r="K79" i="48"/>
  <c r="J79" i="48"/>
  <c r="I79" i="48"/>
  <c r="M78" i="48"/>
  <c r="L78" i="48"/>
  <c r="K78" i="48"/>
  <c r="J78" i="48"/>
  <c r="I78" i="48"/>
  <c r="M77" i="48"/>
  <c r="L77" i="48"/>
  <c r="K77" i="48"/>
  <c r="J77" i="48"/>
  <c r="I77" i="48"/>
  <c r="M76" i="48"/>
  <c r="L76" i="48"/>
  <c r="K76" i="48"/>
  <c r="J76" i="48"/>
  <c r="I76" i="48"/>
  <c r="M75" i="48"/>
  <c r="L75" i="48"/>
  <c r="K75" i="48"/>
  <c r="J75" i="48"/>
  <c r="I75" i="48"/>
  <c r="M74" i="48"/>
  <c r="L74" i="48"/>
  <c r="K74" i="48"/>
  <c r="J74" i="48"/>
  <c r="I74" i="48"/>
  <c r="M73" i="48"/>
  <c r="L73" i="48"/>
  <c r="K73" i="48"/>
  <c r="J73" i="48"/>
  <c r="I73" i="48"/>
  <c r="M72" i="48"/>
  <c r="L72" i="48"/>
  <c r="K72" i="48"/>
  <c r="J72" i="48"/>
  <c r="I72" i="48"/>
  <c r="M71" i="48"/>
  <c r="L71" i="48"/>
  <c r="K71" i="48"/>
  <c r="J71" i="48"/>
  <c r="I71" i="48"/>
  <c r="M70" i="48"/>
  <c r="L70" i="48"/>
  <c r="K70" i="48"/>
  <c r="J70" i="48"/>
  <c r="I70" i="48"/>
  <c r="M69" i="48"/>
  <c r="L69" i="48"/>
  <c r="K69" i="48"/>
  <c r="J69" i="48"/>
  <c r="I69" i="48"/>
  <c r="M68" i="48"/>
  <c r="L68" i="48"/>
  <c r="K68" i="48"/>
  <c r="J68" i="48"/>
  <c r="I68" i="48"/>
  <c r="M67" i="48"/>
  <c r="L67" i="48"/>
  <c r="K67" i="48"/>
  <c r="J67" i="48"/>
  <c r="I67" i="48"/>
  <c r="M66" i="48"/>
  <c r="L66" i="48"/>
  <c r="K66" i="48"/>
  <c r="J66" i="48"/>
  <c r="I66" i="48"/>
  <c r="M65" i="48"/>
  <c r="L65" i="48"/>
  <c r="K65" i="48"/>
  <c r="J65" i="48"/>
  <c r="I65" i="48"/>
  <c r="M64" i="48"/>
  <c r="L64" i="48"/>
  <c r="K64" i="48"/>
  <c r="J64" i="48"/>
  <c r="I64" i="48"/>
  <c r="M63" i="48"/>
  <c r="L63" i="48"/>
  <c r="K63" i="48"/>
  <c r="J63" i="48"/>
  <c r="I63" i="48"/>
  <c r="M62" i="48"/>
  <c r="L62" i="48"/>
  <c r="K62" i="48"/>
  <c r="J62" i="48"/>
  <c r="I62" i="48"/>
  <c r="M61" i="48"/>
  <c r="L61" i="48"/>
  <c r="K61" i="48"/>
  <c r="J61" i="48"/>
  <c r="I61" i="48"/>
  <c r="M60" i="48"/>
  <c r="L60" i="48"/>
  <c r="K60" i="48"/>
  <c r="J60" i="48"/>
  <c r="I60" i="48"/>
  <c r="M59" i="48"/>
  <c r="L59" i="48"/>
  <c r="K59" i="48"/>
  <c r="J59" i="48"/>
  <c r="I59" i="48"/>
  <c r="M58" i="48"/>
  <c r="L58" i="48"/>
  <c r="K58" i="48"/>
  <c r="J58" i="48"/>
  <c r="I58" i="48"/>
  <c r="M57" i="48"/>
  <c r="L57" i="48"/>
  <c r="K57" i="48"/>
  <c r="J57" i="48"/>
  <c r="I57" i="48"/>
  <c r="M56" i="48"/>
  <c r="L56" i="48"/>
  <c r="K56" i="48"/>
  <c r="J56" i="48"/>
  <c r="I56" i="48"/>
  <c r="M55" i="48"/>
  <c r="L55" i="48"/>
  <c r="K55" i="48"/>
  <c r="J55" i="48"/>
  <c r="I55" i="48"/>
  <c r="M54" i="48"/>
  <c r="L54" i="48"/>
  <c r="K54" i="48"/>
  <c r="J54" i="48"/>
  <c r="I54" i="48"/>
  <c r="M53" i="48"/>
  <c r="L53" i="48"/>
  <c r="K53" i="48"/>
  <c r="J53" i="48"/>
  <c r="I53" i="48"/>
  <c r="M52" i="48"/>
  <c r="L52" i="48"/>
  <c r="K52" i="48"/>
  <c r="J52" i="48"/>
  <c r="I52" i="48"/>
  <c r="M50" i="48"/>
  <c r="L50" i="48"/>
  <c r="K50" i="48"/>
  <c r="J50" i="48"/>
  <c r="I50" i="48"/>
  <c r="M49" i="48"/>
  <c r="L49" i="48"/>
  <c r="K49" i="48"/>
  <c r="J49" i="48"/>
  <c r="I49" i="48"/>
  <c r="M48" i="48"/>
  <c r="L48" i="48"/>
  <c r="K48" i="48"/>
  <c r="J48" i="48"/>
  <c r="I48" i="48"/>
  <c r="M47" i="48"/>
  <c r="L47" i="48"/>
  <c r="K47" i="48"/>
  <c r="J47" i="48"/>
  <c r="I47" i="48"/>
  <c r="M46" i="48"/>
  <c r="L46" i="48"/>
  <c r="K46" i="48"/>
  <c r="J46" i="48"/>
  <c r="I46" i="48"/>
  <c r="M45" i="48"/>
  <c r="L45" i="48"/>
  <c r="K45" i="48"/>
  <c r="J45" i="48"/>
  <c r="I45" i="48"/>
  <c r="M44" i="48"/>
  <c r="L44" i="48"/>
  <c r="K44" i="48"/>
  <c r="J44" i="48"/>
  <c r="I44" i="48"/>
  <c r="M43" i="48"/>
  <c r="L43" i="48"/>
  <c r="K43" i="48"/>
  <c r="J43" i="48"/>
  <c r="I43" i="48"/>
  <c r="M42" i="48"/>
  <c r="L42" i="48"/>
  <c r="K42" i="48"/>
  <c r="J42" i="48"/>
  <c r="I42" i="48"/>
  <c r="M41" i="48"/>
  <c r="L41" i="48"/>
  <c r="K41" i="48"/>
  <c r="J41" i="48"/>
  <c r="I41" i="48"/>
  <c r="M40" i="48"/>
  <c r="L40" i="48"/>
  <c r="K40" i="48"/>
  <c r="J40" i="48"/>
  <c r="I40" i="48"/>
  <c r="M39" i="48"/>
  <c r="L39" i="48"/>
  <c r="K39" i="48"/>
  <c r="J39" i="48"/>
  <c r="I39" i="48"/>
  <c r="M38" i="48"/>
  <c r="L38" i="48"/>
  <c r="K38" i="48"/>
  <c r="J38" i="48"/>
  <c r="I38" i="48"/>
  <c r="M37" i="48"/>
  <c r="L37" i="48"/>
  <c r="K37" i="48"/>
  <c r="J37" i="48"/>
  <c r="I37" i="48"/>
  <c r="M36" i="48"/>
  <c r="L36" i="48"/>
  <c r="K36" i="48"/>
  <c r="J36" i="48"/>
  <c r="I36" i="48"/>
  <c r="M35" i="48"/>
  <c r="L35" i="48"/>
  <c r="K35" i="48"/>
  <c r="J35" i="48"/>
  <c r="I35" i="48"/>
  <c r="M34" i="48"/>
  <c r="L34" i="48"/>
  <c r="K34" i="48"/>
  <c r="J34" i="48"/>
  <c r="I34" i="48"/>
  <c r="M33" i="48"/>
  <c r="L33" i="48"/>
  <c r="K33" i="48"/>
  <c r="J33" i="48"/>
  <c r="I33" i="48"/>
  <c r="M32" i="48"/>
  <c r="L32" i="48"/>
  <c r="K32" i="48"/>
  <c r="J32" i="48"/>
  <c r="I32" i="48"/>
  <c r="M31" i="48"/>
  <c r="L31" i="48"/>
  <c r="K31" i="48"/>
  <c r="J31" i="48"/>
  <c r="I31" i="48"/>
  <c r="M30" i="48"/>
  <c r="L30" i="48"/>
  <c r="K30" i="48"/>
  <c r="J30" i="48"/>
  <c r="I30" i="48"/>
  <c r="M29" i="48"/>
  <c r="L29" i="48"/>
  <c r="K29" i="48"/>
  <c r="J29" i="48"/>
  <c r="I29" i="48"/>
  <c r="M28" i="48"/>
  <c r="L28" i="48"/>
  <c r="K28" i="48"/>
  <c r="J28" i="48"/>
  <c r="I28" i="48"/>
  <c r="M27" i="48"/>
  <c r="L27" i="48"/>
  <c r="K27" i="48"/>
  <c r="J27" i="48"/>
  <c r="I27" i="48"/>
  <c r="M26" i="48"/>
  <c r="L26" i="48"/>
  <c r="K26" i="48"/>
  <c r="J26" i="48"/>
  <c r="I26" i="48"/>
  <c r="M25" i="48"/>
  <c r="L25" i="48"/>
  <c r="K25" i="48"/>
  <c r="J25" i="48"/>
  <c r="I25" i="48"/>
  <c r="M24" i="48"/>
  <c r="L24" i="48"/>
  <c r="K24" i="48"/>
  <c r="J24" i="48"/>
  <c r="I24" i="48"/>
  <c r="M23" i="48"/>
  <c r="L23" i="48"/>
  <c r="K23" i="48"/>
  <c r="J23" i="48"/>
  <c r="I23" i="48"/>
  <c r="M22" i="48"/>
  <c r="L22" i="48"/>
  <c r="K22" i="48"/>
  <c r="J22" i="48"/>
  <c r="I22" i="48"/>
  <c r="M21" i="48"/>
  <c r="L21" i="48"/>
  <c r="K21" i="48"/>
  <c r="J21" i="48"/>
  <c r="I21" i="48"/>
  <c r="M20" i="48"/>
  <c r="L20" i="48"/>
  <c r="K20" i="48"/>
  <c r="J20" i="48"/>
  <c r="I20" i="48"/>
  <c r="M19" i="48"/>
  <c r="L19" i="48"/>
  <c r="K19" i="48"/>
  <c r="J19" i="48"/>
  <c r="I19" i="48"/>
  <c r="M18" i="48"/>
  <c r="L18" i="48"/>
  <c r="K18" i="48"/>
  <c r="J18" i="48"/>
  <c r="I18" i="48"/>
  <c r="M17" i="48"/>
  <c r="L17" i="48"/>
  <c r="K17" i="48"/>
  <c r="J17" i="48"/>
  <c r="I17" i="48"/>
  <c r="M16" i="48"/>
  <c r="L16" i="48"/>
  <c r="K16" i="48"/>
  <c r="J16" i="48"/>
  <c r="I16" i="48"/>
  <c r="M15" i="48"/>
  <c r="L15" i="48"/>
  <c r="K15" i="48"/>
  <c r="J15" i="48"/>
  <c r="I15" i="48"/>
  <c r="M14" i="48"/>
  <c r="L14" i="48"/>
  <c r="K14" i="48"/>
  <c r="J14" i="48"/>
  <c r="I14" i="48"/>
  <c r="M13" i="48"/>
  <c r="L13" i="48"/>
  <c r="K13" i="48"/>
  <c r="J13" i="48"/>
  <c r="I13" i="48"/>
  <c r="M12" i="48"/>
  <c r="L12" i="48"/>
  <c r="K12" i="48"/>
  <c r="J12" i="48"/>
  <c r="I12" i="48"/>
  <c r="M11" i="48"/>
  <c r="L11" i="48"/>
  <c r="K11" i="48"/>
  <c r="J11" i="48"/>
  <c r="I11" i="48"/>
  <c r="M10" i="48"/>
  <c r="L10" i="48"/>
  <c r="K10" i="48"/>
  <c r="J10" i="48"/>
  <c r="I10" i="48"/>
  <c r="M9" i="48"/>
  <c r="L9" i="48"/>
  <c r="K9" i="48"/>
  <c r="J9" i="48"/>
  <c r="I9" i="48"/>
  <c r="M8" i="48"/>
  <c r="L8" i="48"/>
  <c r="K8" i="48"/>
  <c r="J8" i="48"/>
  <c r="I8" i="48"/>
  <c r="M7" i="48"/>
  <c r="L7" i="48"/>
  <c r="K7" i="48"/>
  <c r="J7" i="48"/>
  <c r="I7" i="48"/>
  <c r="M6" i="48"/>
  <c r="L6" i="48"/>
  <c r="K6" i="48"/>
  <c r="J6" i="48"/>
  <c r="I6" i="48"/>
  <c r="M5" i="48"/>
  <c r="L5" i="48"/>
  <c r="K5" i="48"/>
  <c r="J5" i="48"/>
  <c r="I5" i="48"/>
  <c r="M4" i="48"/>
  <c r="L4" i="48"/>
  <c r="K4" i="48"/>
  <c r="J4" i="48"/>
  <c r="I4" i="48"/>
  <c r="I176" i="48"/>
  <c r="J176" i="48"/>
  <c r="K176" i="48"/>
  <c r="L176" i="48"/>
  <c r="M176" i="48"/>
  <c r="I177" i="48"/>
  <c r="J177" i="48"/>
  <c r="K177" i="48"/>
  <c r="L177" i="48"/>
  <c r="M177" i="48"/>
  <c r="I178" i="48"/>
  <c r="J178" i="48"/>
  <c r="K178" i="48"/>
  <c r="L178" i="48"/>
  <c r="M178" i="48"/>
  <c r="I179" i="48"/>
  <c r="J179" i="48"/>
  <c r="K179" i="48"/>
  <c r="L179" i="48"/>
  <c r="M179" i="48"/>
  <c r="I180" i="48"/>
  <c r="J180" i="48"/>
  <c r="K180" i="48"/>
  <c r="L180" i="48"/>
  <c r="M180" i="48"/>
  <c r="I181" i="48"/>
  <c r="J181" i="48"/>
  <c r="K181" i="48"/>
  <c r="L181" i="48"/>
  <c r="M181" i="48"/>
  <c r="I182" i="48"/>
  <c r="J182" i="48"/>
  <c r="K182" i="48"/>
  <c r="L182" i="48"/>
  <c r="M182" i="48"/>
  <c r="I183" i="48"/>
  <c r="J183" i="48"/>
  <c r="K183" i="48"/>
  <c r="L183" i="48"/>
  <c r="M183" i="48"/>
  <c r="I184" i="48"/>
  <c r="J184" i="48"/>
  <c r="K184" i="48"/>
  <c r="L184" i="48"/>
  <c r="M184" i="48"/>
  <c r="I185" i="48"/>
  <c r="J185" i="48"/>
  <c r="K185" i="48"/>
  <c r="L185" i="48"/>
  <c r="M185" i="48"/>
  <c r="I186" i="48"/>
  <c r="J186" i="48"/>
  <c r="K186" i="48"/>
  <c r="L186" i="48"/>
  <c r="M186" i="48"/>
  <c r="I187" i="48"/>
  <c r="J187" i="48"/>
  <c r="K187" i="48"/>
  <c r="L187" i="48"/>
  <c r="M187" i="48"/>
  <c r="I188" i="48"/>
  <c r="J188" i="48"/>
  <c r="K188" i="48"/>
  <c r="L188" i="48"/>
  <c r="M188" i="48"/>
  <c r="I189" i="48"/>
  <c r="J189" i="48"/>
  <c r="K189" i="48"/>
  <c r="L189" i="48"/>
  <c r="M189" i="48"/>
  <c r="I190" i="48"/>
  <c r="J190" i="48"/>
  <c r="K190" i="48"/>
  <c r="L190" i="48"/>
  <c r="M190" i="48"/>
  <c r="I191" i="48"/>
  <c r="J191" i="48"/>
  <c r="K191" i="48"/>
  <c r="L191" i="48"/>
  <c r="M191" i="48"/>
  <c r="I192" i="48"/>
  <c r="J192" i="48"/>
  <c r="K192" i="48"/>
  <c r="L192" i="48"/>
  <c r="M192" i="48"/>
  <c r="I193" i="48"/>
  <c r="J193" i="48"/>
  <c r="K193" i="48"/>
  <c r="L193" i="48"/>
  <c r="M193" i="48"/>
  <c r="I194" i="48"/>
  <c r="J194" i="48"/>
  <c r="K194" i="48"/>
  <c r="L194" i="48"/>
  <c r="M194" i="48"/>
  <c r="I195" i="48"/>
  <c r="J195" i="48"/>
  <c r="K195" i="48"/>
  <c r="L195" i="48"/>
  <c r="M195" i="48"/>
  <c r="I196" i="48"/>
  <c r="J196" i="48"/>
  <c r="K196" i="48"/>
  <c r="L196" i="48"/>
  <c r="M196" i="48"/>
  <c r="I197" i="48"/>
  <c r="J197" i="48"/>
  <c r="K197" i="48"/>
  <c r="L197" i="48"/>
  <c r="M197" i="48"/>
  <c r="I198" i="48"/>
  <c r="J198" i="48"/>
  <c r="K198" i="48"/>
  <c r="L198" i="48"/>
  <c r="M198" i="48"/>
  <c r="I199" i="48"/>
  <c r="J199" i="48"/>
  <c r="K199" i="48"/>
  <c r="L199" i="48"/>
  <c r="M199" i="48"/>
  <c r="I200" i="48"/>
  <c r="J200" i="48"/>
  <c r="K200" i="48"/>
  <c r="L200" i="48"/>
  <c r="M200" i="48"/>
  <c r="I201" i="48"/>
  <c r="J201" i="48"/>
  <c r="K201" i="48"/>
  <c r="L201" i="48"/>
  <c r="M201" i="48"/>
  <c r="I202" i="48"/>
  <c r="J202" i="48"/>
  <c r="K202" i="48"/>
  <c r="L202" i="48"/>
  <c r="M202" i="48"/>
  <c r="I203" i="48"/>
  <c r="J203" i="48"/>
  <c r="K203" i="48"/>
  <c r="L203" i="48"/>
  <c r="M203" i="48"/>
  <c r="I204" i="48"/>
  <c r="J204" i="48"/>
  <c r="K204" i="48"/>
  <c r="L204" i="48"/>
  <c r="M204" i="48"/>
  <c r="I205" i="48"/>
  <c r="J205" i="48"/>
  <c r="K205" i="48"/>
  <c r="L205" i="48"/>
  <c r="M205" i="48"/>
  <c r="I206" i="48"/>
  <c r="J206" i="48"/>
  <c r="K206" i="48"/>
  <c r="L206" i="48"/>
  <c r="M206" i="48"/>
  <c r="I207" i="48"/>
  <c r="J207" i="48"/>
  <c r="K207" i="48"/>
  <c r="L207" i="48"/>
  <c r="M207" i="48"/>
  <c r="I208" i="48"/>
  <c r="J208" i="48"/>
  <c r="K208" i="48"/>
  <c r="L208" i="48"/>
  <c r="M208" i="48"/>
  <c r="I209" i="48"/>
  <c r="J209" i="48"/>
  <c r="K209" i="48"/>
  <c r="L209" i="48"/>
  <c r="M209" i="48"/>
  <c r="I210" i="48"/>
  <c r="J210" i="48"/>
  <c r="K210" i="48"/>
  <c r="L210" i="48"/>
  <c r="M210" i="48"/>
  <c r="I211" i="48"/>
  <c r="J211" i="48"/>
  <c r="K211" i="48"/>
  <c r="L211" i="48"/>
  <c r="M211" i="48"/>
  <c r="I212" i="48"/>
  <c r="J212" i="48"/>
  <c r="K212" i="48"/>
  <c r="L212" i="48"/>
  <c r="M212" i="48"/>
  <c r="I213" i="48"/>
  <c r="J213" i="48"/>
  <c r="K213" i="48"/>
  <c r="L213" i="48"/>
  <c r="M213" i="48"/>
  <c r="I214" i="48"/>
  <c r="J214" i="48"/>
  <c r="K214" i="48"/>
  <c r="L214" i="48"/>
  <c r="M214" i="48"/>
  <c r="I215" i="48"/>
  <c r="J215" i="48"/>
  <c r="K215" i="48"/>
  <c r="L215" i="48"/>
  <c r="M215" i="48"/>
  <c r="I216" i="48"/>
  <c r="J216" i="48"/>
  <c r="K216" i="48"/>
  <c r="L216" i="48"/>
  <c r="M216" i="48"/>
  <c r="I217" i="48"/>
  <c r="J217" i="48"/>
  <c r="K217" i="48"/>
  <c r="L217" i="48"/>
  <c r="M217" i="48"/>
  <c r="I218" i="48"/>
  <c r="J218" i="48"/>
  <c r="K218" i="48"/>
  <c r="L218" i="48"/>
  <c r="M218" i="48"/>
  <c r="I219" i="48"/>
  <c r="J219" i="48"/>
  <c r="K219" i="48"/>
  <c r="L219" i="48"/>
  <c r="M219" i="48"/>
  <c r="I220" i="48"/>
  <c r="J220" i="48"/>
  <c r="K220" i="48"/>
  <c r="L220" i="48"/>
  <c r="M220" i="48"/>
  <c r="I221" i="48"/>
  <c r="J221" i="48"/>
  <c r="K221" i="48"/>
  <c r="L221" i="48"/>
  <c r="M221" i="48"/>
  <c r="I222" i="48"/>
  <c r="J222" i="48"/>
  <c r="K222" i="48"/>
  <c r="L222" i="48"/>
  <c r="M222" i="48"/>
  <c r="I223" i="48"/>
  <c r="J223" i="48"/>
  <c r="K223" i="48"/>
  <c r="L223" i="48"/>
  <c r="M223" i="48"/>
  <c r="I224" i="48"/>
  <c r="J224" i="48"/>
  <c r="K224" i="48"/>
  <c r="L224" i="48"/>
  <c r="M224" i="48"/>
  <c r="I225" i="48"/>
  <c r="J225" i="48"/>
  <c r="K225" i="48"/>
  <c r="L225" i="48"/>
  <c r="M225" i="48"/>
  <c r="I226" i="48"/>
  <c r="J226" i="48"/>
  <c r="K226" i="48"/>
  <c r="L226" i="48"/>
  <c r="M226" i="48"/>
  <c r="I227" i="48"/>
  <c r="J227" i="48"/>
  <c r="K227" i="48"/>
  <c r="L227" i="48"/>
  <c r="M227" i="48"/>
  <c r="I228" i="48"/>
  <c r="J228" i="48"/>
  <c r="K228" i="48"/>
  <c r="L228" i="48"/>
  <c r="M228" i="48"/>
  <c r="I229" i="48"/>
  <c r="J229" i="48"/>
  <c r="K229" i="48"/>
  <c r="L229" i="48"/>
  <c r="M229" i="48"/>
  <c r="I230" i="48"/>
  <c r="J230" i="48"/>
  <c r="K230" i="48"/>
  <c r="L230" i="48"/>
  <c r="M230" i="48"/>
  <c r="I231" i="48"/>
  <c r="J231" i="48"/>
  <c r="K231" i="48"/>
  <c r="L231" i="48"/>
  <c r="M231" i="48"/>
  <c r="I232" i="48"/>
  <c r="J232" i="48"/>
  <c r="K232" i="48"/>
  <c r="L232" i="48"/>
  <c r="M232" i="48"/>
  <c r="I233" i="48"/>
  <c r="J233" i="48"/>
  <c r="K233" i="48"/>
  <c r="L233" i="48"/>
  <c r="M233" i="48"/>
  <c r="I234" i="48"/>
  <c r="J234" i="48"/>
  <c r="K234" i="48"/>
  <c r="L234" i="48"/>
  <c r="M234" i="48"/>
  <c r="I235" i="48"/>
  <c r="J235" i="48"/>
  <c r="K235" i="48"/>
  <c r="L235" i="48"/>
  <c r="M235" i="48"/>
  <c r="I236" i="48"/>
  <c r="J236" i="48"/>
  <c r="K236" i="48"/>
  <c r="L236" i="48"/>
  <c r="M236" i="48"/>
  <c r="I237" i="48"/>
  <c r="J237" i="48"/>
  <c r="K237" i="48"/>
  <c r="L237" i="48"/>
  <c r="M237" i="48"/>
  <c r="I238" i="48"/>
  <c r="J238" i="48"/>
  <c r="K238" i="48"/>
  <c r="L238" i="48"/>
  <c r="M238" i="48"/>
  <c r="I239" i="48"/>
  <c r="J239" i="48"/>
  <c r="K239" i="48"/>
  <c r="L239" i="48"/>
  <c r="M239" i="48"/>
  <c r="I240" i="48"/>
  <c r="J240" i="48"/>
  <c r="K240" i="48"/>
  <c r="L240" i="48"/>
  <c r="M240" i="48"/>
  <c r="I241" i="48"/>
  <c r="J241" i="48"/>
  <c r="K241" i="48"/>
  <c r="L241" i="48"/>
  <c r="M241" i="48"/>
  <c r="I242" i="48"/>
  <c r="J242" i="48"/>
  <c r="K242" i="48"/>
  <c r="L242" i="48"/>
  <c r="M242" i="48"/>
  <c r="I243" i="48"/>
  <c r="J243" i="48"/>
  <c r="K243" i="48"/>
  <c r="L243" i="48"/>
  <c r="M243" i="48"/>
  <c r="I244" i="48"/>
  <c r="J244" i="48"/>
  <c r="K244" i="48"/>
  <c r="L244" i="48"/>
  <c r="M244" i="48"/>
  <c r="I245" i="48"/>
  <c r="J245" i="48"/>
  <c r="K245" i="48"/>
  <c r="L245" i="48"/>
  <c r="M245" i="48"/>
  <c r="I246" i="48"/>
  <c r="J246" i="48"/>
  <c r="K246" i="48"/>
  <c r="L246" i="48"/>
  <c r="M246" i="48"/>
  <c r="I247" i="48"/>
  <c r="J247" i="48"/>
  <c r="K247" i="48"/>
  <c r="L247" i="48"/>
  <c r="M247" i="48"/>
  <c r="I248" i="48"/>
  <c r="J248" i="48"/>
  <c r="K248" i="48"/>
  <c r="L248" i="48"/>
  <c r="M248" i="48"/>
  <c r="I249" i="48"/>
  <c r="J249" i="48"/>
  <c r="K249" i="48"/>
  <c r="L249" i="48"/>
  <c r="M249" i="48"/>
  <c r="I250" i="48"/>
  <c r="J250" i="48"/>
  <c r="K250" i="48"/>
  <c r="L250" i="48"/>
  <c r="M250" i="48"/>
  <c r="I251" i="48"/>
  <c r="J251" i="48"/>
  <c r="K251" i="48"/>
  <c r="L251" i="48"/>
  <c r="M251" i="48"/>
  <c r="I252" i="48"/>
  <c r="J252" i="48"/>
  <c r="K252" i="48"/>
  <c r="L252" i="48"/>
  <c r="M252" i="48"/>
  <c r="I253" i="48"/>
  <c r="J253" i="48"/>
  <c r="K253" i="48"/>
  <c r="L253" i="48"/>
  <c r="M253" i="48"/>
  <c r="I254" i="48"/>
  <c r="J254" i="48"/>
  <c r="K254" i="48"/>
  <c r="L254" i="48"/>
  <c r="M254" i="48"/>
  <c r="I255" i="48"/>
  <c r="J255" i="48"/>
  <c r="K255" i="48"/>
  <c r="L255" i="48"/>
  <c r="M255" i="48"/>
  <c r="I256" i="48"/>
  <c r="J256" i="48"/>
  <c r="K256" i="48"/>
  <c r="L256" i="48"/>
  <c r="M256" i="48"/>
  <c r="I257" i="48"/>
  <c r="J257" i="48"/>
  <c r="K257" i="48"/>
  <c r="L257" i="48"/>
  <c r="M257" i="48"/>
  <c r="I258" i="48"/>
  <c r="J258" i="48"/>
  <c r="K258" i="48"/>
  <c r="L258" i="48"/>
  <c r="M258" i="48"/>
  <c r="I259" i="48"/>
  <c r="J259" i="48"/>
  <c r="K259" i="48"/>
  <c r="L259" i="48"/>
  <c r="M259" i="48"/>
  <c r="I260" i="48"/>
  <c r="J260" i="48"/>
  <c r="K260" i="48"/>
  <c r="L260" i="48"/>
  <c r="M260" i="48"/>
  <c r="I261" i="48"/>
  <c r="J261" i="48"/>
  <c r="K261" i="48"/>
  <c r="L261" i="48"/>
  <c r="M261" i="48"/>
  <c r="I262" i="48"/>
  <c r="J262" i="48"/>
  <c r="K262" i="48"/>
  <c r="L262" i="48"/>
  <c r="M262" i="48"/>
  <c r="I263" i="48"/>
  <c r="J263" i="48"/>
  <c r="K263" i="48"/>
  <c r="L263" i="48"/>
  <c r="M263" i="48"/>
  <c r="I264" i="48"/>
  <c r="J264" i="48"/>
  <c r="K264" i="48"/>
  <c r="L264" i="48"/>
  <c r="M264" i="48"/>
  <c r="I265" i="48"/>
  <c r="J265" i="48"/>
  <c r="K265" i="48"/>
  <c r="L265" i="48"/>
  <c r="M265" i="48"/>
  <c r="I266" i="48"/>
  <c r="J266" i="48"/>
  <c r="K266" i="48"/>
  <c r="L266" i="48"/>
  <c r="M266" i="48"/>
  <c r="I267" i="48"/>
  <c r="J267" i="48"/>
  <c r="K267" i="48"/>
  <c r="L267" i="48"/>
  <c r="M267" i="48"/>
  <c r="I268" i="48"/>
  <c r="J268" i="48"/>
  <c r="K268" i="48"/>
  <c r="L268" i="48"/>
  <c r="M268" i="48"/>
  <c r="I269" i="48"/>
  <c r="J269" i="48"/>
  <c r="K269" i="48"/>
  <c r="L269" i="48"/>
  <c r="M269" i="48"/>
  <c r="I270" i="48"/>
  <c r="J270" i="48"/>
  <c r="K270" i="48"/>
  <c r="L270" i="48"/>
  <c r="M270" i="48"/>
  <c r="I271" i="48"/>
  <c r="J271" i="48"/>
  <c r="K271" i="48"/>
  <c r="L271" i="48"/>
  <c r="M271" i="48"/>
  <c r="I272" i="48"/>
  <c r="J272" i="48"/>
  <c r="K272" i="48"/>
  <c r="L272" i="48"/>
  <c r="M272" i="48"/>
  <c r="I273" i="48"/>
  <c r="J273" i="48"/>
  <c r="K273" i="48"/>
  <c r="L273" i="48"/>
  <c r="M273" i="48"/>
  <c r="I274" i="48"/>
  <c r="J274" i="48"/>
  <c r="K274" i="48"/>
  <c r="L274" i="48"/>
  <c r="M274" i="48"/>
  <c r="I275" i="48"/>
  <c r="J275" i="48"/>
  <c r="K275" i="48"/>
  <c r="L275" i="48"/>
  <c r="M275" i="48"/>
  <c r="I276" i="48"/>
  <c r="J276" i="48"/>
  <c r="K276" i="48"/>
  <c r="L276" i="48"/>
  <c r="M276" i="48"/>
  <c r="I277" i="48"/>
  <c r="J277" i="48"/>
  <c r="K277" i="48"/>
  <c r="L277" i="48"/>
  <c r="M277" i="48"/>
  <c r="I278" i="48"/>
  <c r="J278" i="48"/>
  <c r="K278" i="48"/>
  <c r="L278" i="48"/>
  <c r="M278" i="48"/>
  <c r="I279" i="48"/>
  <c r="J279" i="48"/>
  <c r="K279" i="48"/>
  <c r="L279" i="48"/>
  <c r="M279" i="48"/>
  <c r="I280" i="48"/>
  <c r="J280" i="48"/>
  <c r="K280" i="48"/>
  <c r="L280" i="48"/>
  <c r="M280" i="48"/>
  <c r="I281" i="48"/>
  <c r="J281" i="48"/>
  <c r="K281" i="48"/>
  <c r="L281" i="48"/>
  <c r="M281" i="48"/>
  <c r="I282" i="48"/>
  <c r="J282" i="48"/>
  <c r="K282" i="48"/>
  <c r="L282" i="48"/>
  <c r="M282" i="48"/>
  <c r="I283" i="48"/>
  <c r="J283" i="48"/>
  <c r="K283" i="48"/>
  <c r="L283" i="48"/>
  <c r="M283" i="48"/>
  <c r="I284" i="48"/>
  <c r="J284" i="48"/>
  <c r="K284" i="48"/>
  <c r="L284" i="48"/>
  <c r="M284" i="48"/>
  <c r="I285" i="48"/>
  <c r="J285" i="48"/>
  <c r="K285" i="48"/>
  <c r="L285" i="48"/>
  <c r="M285" i="48"/>
  <c r="I286" i="48"/>
  <c r="J286" i="48"/>
  <c r="K286" i="48"/>
  <c r="L286" i="48"/>
  <c r="M286" i="48"/>
  <c r="I287" i="48"/>
  <c r="J287" i="48"/>
  <c r="K287" i="48"/>
  <c r="L287" i="48"/>
  <c r="M287" i="48"/>
  <c r="I288" i="48"/>
  <c r="J288" i="48"/>
  <c r="K288" i="48"/>
  <c r="L288" i="48"/>
  <c r="M288" i="48"/>
  <c r="I289" i="48"/>
  <c r="J289" i="48"/>
  <c r="K289" i="48"/>
  <c r="L289" i="48"/>
  <c r="M289" i="48"/>
  <c r="I290" i="48"/>
  <c r="J290" i="48"/>
  <c r="K290" i="48"/>
  <c r="L290" i="48"/>
  <c r="M290" i="48"/>
  <c r="I291" i="48"/>
  <c r="J291" i="48"/>
  <c r="K291" i="48"/>
  <c r="L291" i="48"/>
  <c r="M291" i="48"/>
  <c r="I292" i="48"/>
  <c r="J292" i="48"/>
  <c r="K292" i="48"/>
  <c r="L292" i="48"/>
  <c r="M292" i="48"/>
  <c r="I293" i="48"/>
  <c r="J293" i="48"/>
  <c r="K293" i="48"/>
  <c r="L293" i="48"/>
  <c r="M293" i="48"/>
  <c r="I294" i="48"/>
  <c r="J294" i="48"/>
  <c r="K294" i="48"/>
  <c r="L294" i="48"/>
  <c r="M294" i="48"/>
  <c r="I295" i="48"/>
  <c r="J295" i="48"/>
  <c r="K295" i="48"/>
  <c r="L295" i="48"/>
  <c r="M295" i="48"/>
  <c r="I296" i="48"/>
  <c r="J296" i="48"/>
  <c r="K296" i="48"/>
  <c r="L296" i="48"/>
  <c r="M296" i="48"/>
  <c r="I297" i="48"/>
  <c r="J297" i="48"/>
  <c r="K297" i="48"/>
  <c r="L297" i="48"/>
  <c r="M297" i="48"/>
  <c r="I298" i="48"/>
  <c r="J298" i="48"/>
  <c r="K298" i="48"/>
  <c r="L298" i="48"/>
  <c r="M298" i="48"/>
  <c r="I299" i="48"/>
  <c r="J299" i="48"/>
  <c r="K299" i="48"/>
  <c r="L299" i="48"/>
  <c r="M299" i="48"/>
  <c r="I300" i="48"/>
  <c r="J300" i="48"/>
  <c r="K300" i="48"/>
  <c r="L300" i="48"/>
  <c r="M300" i="48"/>
  <c r="I301" i="48"/>
  <c r="J301" i="48"/>
  <c r="K301" i="48"/>
  <c r="L301" i="48"/>
  <c r="M301" i="48"/>
  <c r="I302" i="48"/>
  <c r="J302" i="48"/>
  <c r="K302" i="48"/>
  <c r="L302" i="48"/>
  <c r="M302" i="48"/>
  <c r="I303" i="48"/>
  <c r="J303" i="48"/>
  <c r="K303" i="48"/>
  <c r="L303" i="48"/>
  <c r="M303" i="48"/>
  <c r="I304" i="48"/>
  <c r="J304" i="48"/>
  <c r="K304" i="48"/>
  <c r="L304" i="48"/>
  <c r="M304" i="48"/>
  <c r="I305" i="48"/>
  <c r="J305" i="48"/>
  <c r="K305" i="48"/>
  <c r="L305" i="48"/>
  <c r="M305" i="48"/>
  <c r="I306" i="48"/>
  <c r="J306" i="48"/>
  <c r="K306" i="48"/>
  <c r="L306" i="48"/>
  <c r="M306" i="48"/>
  <c r="I307" i="48"/>
  <c r="J307" i="48"/>
  <c r="K307" i="48"/>
  <c r="L307" i="48"/>
  <c r="M307" i="48"/>
  <c r="I308" i="48"/>
  <c r="J308" i="48"/>
  <c r="K308" i="48"/>
  <c r="L308" i="48"/>
  <c r="M308" i="48"/>
  <c r="I309" i="48"/>
  <c r="J309" i="48"/>
  <c r="K309" i="48"/>
  <c r="L309" i="48"/>
  <c r="M309" i="48"/>
  <c r="I310" i="48"/>
  <c r="J310" i="48"/>
  <c r="K310" i="48"/>
  <c r="L310" i="48"/>
  <c r="M310" i="48"/>
  <c r="I311" i="48"/>
  <c r="J311" i="48"/>
  <c r="K311" i="48"/>
  <c r="L311" i="48"/>
  <c r="M311" i="48"/>
  <c r="I312" i="48"/>
  <c r="J312" i="48"/>
  <c r="K312" i="48"/>
  <c r="L312" i="48"/>
  <c r="M312" i="48"/>
  <c r="I313" i="48"/>
  <c r="J313" i="48"/>
  <c r="K313" i="48"/>
  <c r="L313" i="48"/>
  <c r="M313" i="48"/>
  <c r="I314" i="48"/>
  <c r="J314" i="48"/>
  <c r="K314" i="48"/>
  <c r="L314" i="48"/>
  <c r="M314" i="48"/>
  <c r="I315" i="48"/>
  <c r="J315" i="48"/>
  <c r="K315" i="48"/>
  <c r="L315" i="48"/>
  <c r="M315" i="48"/>
  <c r="I316" i="48"/>
  <c r="J316" i="48"/>
  <c r="K316" i="48"/>
  <c r="L316" i="48"/>
  <c r="M316" i="48"/>
  <c r="I317" i="48"/>
  <c r="J317" i="48"/>
  <c r="K317" i="48"/>
  <c r="L317" i="48"/>
  <c r="M317" i="48"/>
  <c r="I318" i="48"/>
  <c r="J318" i="48"/>
  <c r="K318" i="48"/>
  <c r="L318" i="48"/>
  <c r="M318" i="48"/>
  <c r="I319" i="48"/>
  <c r="J319" i="48"/>
  <c r="K319" i="48"/>
  <c r="L319" i="48"/>
  <c r="M319" i="48"/>
  <c r="I320" i="48"/>
  <c r="J320" i="48"/>
  <c r="K320" i="48"/>
  <c r="L320" i="48"/>
  <c r="M320" i="48"/>
  <c r="I321" i="48"/>
  <c r="J321" i="48"/>
  <c r="K321" i="48"/>
  <c r="L321" i="48"/>
  <c r="M321" i="48"/>
  <c r="I322" i="48"/>
  <c r="J322" i="48"/>
  <c r="K322" i="48"/>
  <c r="L322" i="48"/>
  <c r="M322" i="48"/>
  <c r="I323" i="48"/>
  <c r="J323" i="48"/>
  <c r="K323" i="48"/>
  <c r="L323" i="48"/>
  <c r="M323" i="48"/>
  <c r="I324" i="48"/>
  <c r="J324" i="48"/>
  <c r="K324" i="48"/>
  <c r="L324" i="48"/>
  <c r="M324" i="48"/>
  <c r="I325" i="48"/>
  <c r="J325" i="48"/>
  <c r="K325" i="48"/>
  <c r="L325" i="48"/>
  <c r="M325" i="48"/>
  <c r="I326" i="48"/>
  <c r="J326" i="48"/>
  <c r="K326" i="48"/>
  <c r="L326" i="48"/>
  <c r="M326" i="48"/>
  <c r="I327" i="48"/>
  <c r="J327" i="48"/>
  <c r="K327" i="48"/>
  <c r="L327" i="48"/>
  <c r="M327" i="48"/>
  <c r="I328" i="48"/>
  <c r="J328" i="48"/>
  <c r="K328" i="48"/>
  <c r="L328" i="48"/>
  <c r="M328" i="48"/>
  <c r="I329" i="48"/>
  <c r="J329" i="48"/>
  <c r="K329" i="48"/>
  <c r="L329" i="48"/>
  <c r="M329" i="48"/>
  <c r="I330" i="48"/>
  <c r="J330" i="48"/>
  <c r="K330" i="48"/>
  <c r="L330" i="48"/>
  <c r="M330" i="48"/>
  <c r="I331" i="48"/>
  <c r="J331" i="48"/>
  <c r="K331" i="48"/>
  <c r="L331" i="48"/>
  <c r="M331" i="48"/>
  <c r="I332" i="48"/>
  <c r="J332" i="48"/>
  <c r="K332" i="48"/>
  <c r="L332" i="48"/>
  <c r="M332" i="48"/>
  <c r="I333" i="48"/>
  <c r="J333" i="48"/>
  <c r="K333" i="48"/>
  <c r="L333" i="48"/>
  <c r="M333" i="48"/>
  <c r="I334" i="48"/>
  <c r="J334" i="48"/>
  <c r="K334" i="48"/>
  <c r="L334" i="48"/>
  <c r="M334" i="48"/>
  <c r="I335" i="48"/>
  <c r="J335" i="48"/>
  <c r="K335" i="48"/>
  <c r="L335" i="48"/>
  <c r="M335" i="48"/>
  <c r="I336" i="48"/>
  <c r="J336" i="48"/>
  <c r="K336" i="48"/>
  <c r="L336" i="48"/>
  <c r="M336" i="48"/>
  <c r="I337" i="48"/>
  <c r="J337" i="48"/>
  <c r="K337" i="48"/>
  <c r="L337" i="48"/>
  <c r="M337" i="48"/>
  <c r="I338" i="48"/>
  <c r="J338" i="48"/>
  <c r="K338" i="48"/>
  <c r="L338" i="48"/>
  <c r="M338" i="48"/>
  <c r="I339" i="48"/>
  <c r="J339" i="48"/>
  <c r="K339" i="48"/>
  <c r="L339" i="48"/>
  <c r="M339" i="48"/>
  <c r="I340" i="48"/>
  <c r="J340" i="48"/>
  <c r="K340" i="48"/>
  <c r="L340" i="48"/>
  <c r="M340" i="48"/>
  <c r="I341" i="48"/>
  <c r="J341" i="48"/>
  <c r="K341" i="48"/>
  <c r="L341" i="48"/>
  <c r="M341" i="48"/>
  <c r="I342" i="48"/>
  <c r="J342" i="48"/>
  <c r="K342" i="48"/>
  <c r="L342" i="48"/>
  <c r="M342" i="48"/>
  <c r="I343" i="48"/>
  <c r="J343" i="48"/>
  <c r="K343" i="48"/>
  <c r="L343" i="48"/>
  <c r="M343" i="48"/>
  <c r="I344" i="48"/>
  <c r="J344" i="48"/>
  <c r="K344" i="48"/>
  <c r="L344" i="48"/>
  <c r="M344" i="48"/>
  <c r="I345" i="48"/>
  <c r="J345" i="48"/>
  <c r="K345" i="48"/>
  <c r="L345" i="48"/>
  <c r="M345" i="48"/>
  <c r="I346" i="48"/>
  <c r="J346" i="48"/>
  <c r="K346" i="48"/>
  <c r="L346" i="48"/>
  <c r="M346" i="48"/>
  <c r="I347" i="48"/>
  <c r="J347" i="48"/>
  <c r="K347" i="48"/>
  <c r="L347" i="48"/>
  <c r="M347" i="48"/>
  <c r="I348" i="48"/>
  <c r="J348" i="48"/>
  <c r="K348" i="48"/>
  <c r="L348" i="48"/>
  <c r="M348" i="48"/>
  <c r="I349" i="48"/>
  <c r="J349" i="48"/>
  <c r="K349" i="48"/>
  <c r="L349" i="48"/>
  <c r="M349" i="48"/>
  <c r="I350" i="48"/>
  <c r="J350" i="48"/>
  <c r="K350" i="48"/>
  <c r="L350" i="48"/>
  <c r="M350" i="48"/>
  <c r="I351" i="48"/>
  <c r="J351" i="48"/>
  <c r="K351" i="48"/>
  <c r="L351" i="48"/>
  <c r="M351" i="48"/>
  <c r="I352" i="48"/>
  <c r="J352" i="48"/>
  <c r="K352" i="48"/>
  <c r="L352" i="48"/>
  <c r="M352" i="48"/>
  <c r="I353" i="48"/>
  <c r="J353" i="48"/>
  <c r="K353" i="48"/>
  <c r="L353" i="48"/>
  <c r="M353" i="48"/>
  <c r="I354" i="48"/>
  <c r="J354" i="48"/>
  <c r="K354" i="48"/>
  <c r="L354" i="48"/>
  <c r="M354" i="48"/>
  <c r="I355" i="48"/>
  <c r="J355" i="48"/>
  <c r="K355" i="48"/>
  <c r="L355" i="48"/>
  <c r="M355" i="48"/>
  <c r="I356" i="48"/>
  <c r="J356" i="48"/>
  <c r="K356" i="48"/>
  <c r="L356" i="48"/>
  <c r="M356" i="48"/>
  <c r="I357" i="48"/>
  <c r="J357" i="48"/>
  <c r="K357" i="48"/>
  <c r="L357" i="48"/>
  <c r="M357" i="48"/>
  <c r="I358" i="48"/>
  <c r="J358" i="48"/>
  <c r="K358" i="48"/>
  <c r="L358" i="48"/>
  <c r="M358" i="48"/>
  <c r="I359" i="48"/>
  <c r="J359" i="48"/>
  <c r="K359" i="48"/>
  <c r="L359" i="48"/>
  <c r="M359" i="48"/>
  <c r="I360" i="48"/>
  <c r="J360" i="48"/>
  <c r="K360" i="48"/>
  <c r="L360" i="48"/>
  <c r="M360" i="48"/>
  <c r="I361" i="48"/>
  <c r="J361" i="48"/>
  <c r="K361" i="48"/>
  <c r="L361" i="48"/>
  <c r="M361" i="48"/>
  <c r="I362" i="48"/>
  <c r="J362" i="48"/>
  <c r="K362" i="48"/>
  <c r="L362" i="48"/>
  <c r="M362" i="48"/>
  <c r="I363" i="48"/>
  <c r="J363" i="48"/>
  <c r="K363" i="48"/>
  <c r="L363" i="48"/>
  <c r="M363" i="48"/>
  <c r="I364" i="48"/>
  <c r="J364" i="48"/>
  <c r="K364" i="48"/>
  <c r="L364" i="48"/>
  <c r="M364" i="48"/>
  <c r="I365" i="48"/>
  <c r="J365" i="48"/>
  <c r="K365" i="48"/>
  <c r="L365" i="48"/>
  <c r="M365" i="48"/>
  <c r="I366" i="48"/>
  <c r="J366" i="48"/>
  <c r="K366" i="48"/>
  <c r="L366" i="48"/>
  <c r="M366" i="48"/>
  <c r="I367" i="48"/>
  <c r="J367" i="48"/>
  <c r="K367" i="48"/>
  <c r="L367" i="48"/>
  <c r="M367" i="48"/>
  <c r="I368" i="48"/>
  <c r="J368" i="48"/>
  <c r="K368" i="48"/>
  <c r="L368" i="48"/>
  <c r="M368" i="48"/>
  <c r="I369" i="48"/>
  <c r="J369" i="48"/>
  <c r="K369" i="48"/>
  <c r="L369" i="48"/>
  <c r="M369" i="48"/>
  <c r="I370" i="48"/>
  <c r="J370" i="48"/>
  <c r="K370" i="48"/>
  <c r="L370" i="48"/>
  <c r="M370" i="48"/>
  <c r="I371" i="48"/>
  <c r="J371" i="48"/>
  <c r="K371" i="48"/>
  <c r="L371" i="48"/>
  <c r="M371" i="48"/>
  <c r="I372" i="48"/>
  <c r="J372" i="48"/>
  <c r="K372" i="48"/>
  <c r="L372" i="48"/>
  <c r="M372" i="48"/>
  <c r="I373" i="48"/>
  <c r="J373" i="48"/>
  <c r="K373" i="48"/>
  <c r="L373" i="48"/>
  <c r="M373" i="48"/>
  <c r="I374" i="48"/>
  <c r="J374" i="48"/>
  <c r="K374" i="48"/>
  <c r="L374" i="48"/>
  <c r="M374" i="48"/>
  <c r="I375" i="48"/>
  <c r="J375" i="48"/>
  <c r="K375" i="48"/>
  <c r="L375" i="48"/>
  <c r="M375" i="48"/>
  <c r="I376" i="48"/>
  <c r="J376" i="48"/>
  <c r="K376" i="48"/>
  <c r="L376" i="48"/>
  <c r="M376" i="48"/>
  <c r="I377" i="48"/>
  <c r="J377" i="48"/>
  <c r="K377" i="48"/>
  <c r="L377" i="48"/>
  <c r="M377" i="48"/>
  <c r="I378" i="48"/>
  <c r="J378" i="48"/>
  <c r="K378" i="48"/>
  <c r="L378" i="48"/>
  <c r="M378" i="48"/>
  <c r="I379" i="48"/>
  <c r="J379" i="48"/>
  <c r="K379" i="48"/>
  <c r="L379" i="48"/>
  <c r="M379" i="48"/>
  <c r="I380" i="48"/>
  <c r="J380" i="48"/>
  <c r="K380" i="48"/>
  <c r="L380" i="48"/>
  <c r="M380" i="48"/>
  <c r="I381" i="48"/>
  <c r="J381" i="48"/>
  <c r="K381" i="48"/>
  <c r="L381" i="48"/>
  <c r="M381" i="48"/>
  <c r="I382" i="48"/>
  <c r="J382" i="48"/>
  <c r="K382" i="48"/>
  <c r="L382" i="48"/>
  <c r="M382" i="48"/>
  <c r="I383" i="48"/>
  <c r="J383" i="48"/>
  <c r="K383" i="48"/>
  <c r="L383" i="48"/>
  <c r="M383" i="48"/>
  <c r="I384" i="48"/>
  <c r="J384" i="48"/>
  <c r="K384" i="48"/>
  <c r="L384" i="48"/>
  <c r="M384" i="48"/>
  <c r="I385" i="48"/>
  <c r="J385" i="48"/>
  <c r="K385" i="48"/>
  <c r="L385" i="48"/>
  <c r="M385" i="48"/>
  <c r="I386" i="48"/>
  <c r="J386" i="48"/>
  <c r="K386" i="48"/>
  <c r="L386" i="48"/>
  <c r="M386" i="48"/>
  <c r="I387" i="48"/>
  <c r="J387" i="48"/>
  <c r="K387" i="48"/>
  <c r="L387" i="48"/>
  <c r="M387" i="48"/>
  <c r="I388" i="48"/>
  <c r="J388" i="48"/>
  <c r="K388" i="48"/>
  <c r="L388" i="48"/>
  <c r="M388" i="48"/>
  <c r="I389" i="48"/>
  <c r="J389" i="48"/>
  <c r="K389" i="48"/>
  <c r="L389" i="48"/>
  <c r="M389" i="48"/>
  <c r="I390" i="48"/>
  <c r="J390" i="48"/>
  <c r="K390" i="48"/>
  <c r="L390" i="48"/>
  <c r="M390" i="48"/>
  <c r="I391" i="48"/>
  <c r="J391" i="48"/>
  <c r="K391" i="48"/>
  <c r="L391" i="48"/>
  <c r="M391" i="48"/>
  <c r="I392" i="48"/>
  <c r="J392" i="48"/>
  <c r="K392" i="48"/>
  <c r="L392" i="48"/>
  <c r="M392" i="48"/>
  <c r="I393" i="48"/>
  <c r="J393" i="48"/>
  <c r="K393" i="48"/>
  <c r="L393" i="48"/>
  <c r="M393" i="48"/>
  <c r="I394" i="48"/>
  <c r="J394" i="48"/>
  <c r="K394" i="48"/>
  <c r="L394" i="48"/>
  <c r="M394" i="48"/>
  <c r="I395" i="48"/>
  <c r="J395" i="48"/>
  <c r="K395" i="48"/>
  <c r="L395" i="48"/>
  <c r="M395" i="48"/>
  <c r="I396" i="48"/>
  <c r="J396" i="48"/>
  <c r="K396" i="48"/>
  <c r="L396" i="48"/>
  <c r="M396" i="48"/>
  <c r="I397" i="48"/>
  <c r="J397" i="48"/>
  <c r="K397" i="48"/>
  <c r="L397" i="48"/>
  <c r="M397" i="48"/>
  <c r="I398" i="48"/>
  <c r="J398" i="48"/>
  <c r="K398" i="48"/>
  <c r="L398" i="48"/>
  <c r="M398" i="48"/>
  <c r="I399" i="48"/>
  <c r="J399" i="48"/>
  <c r="K399" i="48"/>
  <c r="L399" i="48"/>
  <c r="M399" i="48"/>
  <c r="I400" i="48"/>
  <c r="J400" i="48"/>
  <c r="K400" i="48"/>
  <c r="L400" i="48"/>
  <c r="M400" i="48"/>
  <c r="I401" i="48"/>
  <c r="J401" i="48"/>
  <c r="K401" i="48"/>
  <c r="L401" i="48"/>
  <c r="M401" i="48"/>
  <c r="I402" i="48"/>
  <c r="J402" i="48"/>
  <c r="K402" i="48"/>
  <c r="L402" i="48"/>
  <c r="M402" i="48"/>
  <c r="I403" i="48"/>
  <c r="J403" i="48"/>
  <c r="K403" i="48"/>
  <c r="L403" i="48"/>
  <c r="M403" i="48"/>
  <c r="I404" i="48"/>
  <c r="J404" i="48"/>
  <c r="K404" i="48"/>
  <c r="L404" i="48"/>
  <c r="M404" i="48"/>
  <c r="I405" i="48"/>
  <c r="J405" i="48"/>
  <c r="K405" i="48"/>
  <c r="L405" i="48"/>
  <c r="M405" i="48"/>
  <c r="I406" i="48"/>
  <c r="J406" i="48"/>
  <c r="K406" i="48"/>
  <c r="L406" i="48"/>
  <c r="M406" i="48"/>
  <c r="I407" i="48"/>
  <c r="J407" i="48"/>
  <c r="K407" i="48"/>
  <c r="L407" i="48"/>
  <c r="M407" i="48"/>
  <c r="I408" i="48"/>
  <c r="J408" i="48"/>
  <c r="K408" i="48"/>
  <c r="L408" i="48"/>
  <c r="M408" i="48"/>
  <c r="I409" i="48"/>
  <c r="J409" i="48"/>
  <c r="K409" i="48"/>
  <c r="L409" i="48"/>
  <c r="M409" i="48"/>
  <c r="I410" i="48"/>
  <c r="J410" i="48"/>
  <c r="K410" i="48"/>
  <c r="L410" i="48"/>
  <c r="M410" i="48"/>
  <c r="I411" i="48"/>
  <c r="J411" i="48"/>
  <c r="K411" i="48"/>
  <c r="L411" i="48"/>
  <c r="M411" i="48"/>
  <c r="I412" i="48"/>
  <c r="J412" i="48"/>
  <c r="K412" i="48"/>
  <c r="L412" i="48"/>
  <c r="M412" i="48"/>
  <c r="I413" i="48"/>
  <c r="J413" i="48"/>
  <c r="K413" i="48"/>
  <c r="L413" i="48"/>
  <c r="M413" i="48"/>
  <c r="I414" i="48"/>
  <c r="J414" i="48"/>
  <c r="K414" i="48"/>
  <c r="L414" i="48"/>
  <c r="M414" i="48"/>
  <c r="I415" i="48"/>
  <c r="J415" i="48"/>
  <c r="K415" i="48"/>
  <c r="L415" i="48"/>
  <c r="M415" i="48"/>
  <c r="I416" i="48"/>
  <c r="J416" i="48"/>
  <c r="K416" i="48"/>
  <c r="L416" i="48"/>
  <c r="M416" i="48"/>
  <c r="I417" i="48"/>
  <c r="J417" i="48"/>
  <c r="K417" i="48"/>
  <c r="L417" i="48"/>
  <c r="M417" i="48"/>
  <c r="I418" i="48"/>
  <c r="J418" i="48"/>
  <c r="K418" i="48"/>
  <c r="L418" i="48"/>
  <c r="M418" i="48"/>
  <c r="I419" i="48"/>
  <c r="J419" i="48"/>
  <c r="K419" i="48"/>
  <c r="L419" i="48"/>
  <c r="M419" i="48"/>
  <c r="I420" i="48"/>
  <c r="J420" i="48"/>
  <c r="K420" i="48"/>
  <c r="L420" i="48"/>
  <c r="M420" i="48"/>
  <c r="I421" i="48"/>
  <c r="J421" i="48"/>
  <c r="K421" i="48"/>
  <c r="L421" i="48"/>
  <c r="M421" i="48"/>
  <c r="I422" i="48"/>
  <c r="J422" i="48"/>
  <c r="K422" i="48"/>
  <c r="L422" i="48"/>
  <c r="M422" i="48"/>
  <c r="I423" i="48"/>
  <c r="J423" i="48"/>
  <c r="K423" i="48"/>
  <c r="L423" i="48"/>
  <c r="M423" i="48"/>
  <c r="I424" i="48"/>
  <c r="J424" i="48"/>
  <c r="K424" i="48"/>
  <c r="L424" i="48"/>
  <c r="M424" i="48"/>
  <c r="I425" i="48"/>
  <c r="J425" i="48"/>
  <c r="K425" i="48"/>
  <c r="L425" i="48"/>
  <c r="M425" i="48"/>
  <c r="I426" i="48"/>
  <c r="J426" i="48"/>
  <c r="K426" i="48"/>
  <c r="L426" i="48"/>
  <c r="M426" i="48"/>
  <c r="I427" i="48"/>
  <c r="J427" i="48"/>
  <c r="K427" i="48"/>
  <c r="L427" i="48"/>
  <c r="M427" i="48"/>
  <c r="I428" i="48"/>
  <c r="J428" i="48"/>
  <c r="K428" i="48"/>
  <c r="L428" i="48"/>
  <c r="M428" i="48"/>
  <c r="I429" i="48"/>
  <c r="J429" i="48"/>
  <c r="K429" i="48"/>
  <c r="L429" i="48"/>
  <c r="M429" i="48"/>
  <c r="I430" i="48"/>
  <c r="J430" i="48"/>
  <c r="K430" i="48"/>
  <c r="L430" i="48"/>
  <c r="M430" i="48"/>
  <c r="I431" i="48"/>
  <c r="J431" i="48"/>
  <c r="K431" i="48"/>
  <c r="L431" i="48"/>
  <c r="M431" i="48"/>
  <c r="I432" i="48"/>
  <c r="J432" i="48"/>
  <c r="K432" i="48"/>
  <c r="L432" i="48"/>
  <c r="M432" i="48"/>
  <c r="I433" i="48"/>
  <c r="J433" i="48"/>
  <c r="K433" i="48"/>
  <c r="L433" i="48"/>
  <c r="M433" i="48"/>
  <c r="I434" i="48"/>
  <c r="J434" i="48"/>
  <c r="K434" i="48"/>
  <c r="L434" i="48"/>
  <c r="M434" i="48"/>
  <c r="I435" i="48"/>
  <c r="J435" i="48"/>
  <c r="K435" i="48"/>
  <c r="L435" i="48"/>
  <c r="M435" i="48"/>
  <c r="I436" i="48"/>
  <c r="J436" i="48"/>
  <c r="K436" i="48"/>
  <c r="L436" i="48"/>
  <c r="M436" i="48"/>
  <c r="I437" i="48"/>
  <c r="J437" i="48"/>
  <c r="K437" i="48"/>
  <c r="L437" i="48"/>
  <c r="M437" i="48"/>
  <c r="I438" i="48"/>
  <c r="J438" i="48"/>
  <c r="K438" i="48"/>
  <c r="L438" i="48"/>
  <c r="M438" i="48"/>
  <c r="I439" i="48"/>
  <c r="J439" i="48"/>
  <c r="K439" i="48"/>
  <c r="L439" i="48"/>
  <c r="M439" i="48"/>
  <c r="I440" i="48"/>
  <c r="J440" i="48"/>
  <c r="K440" i="48"/>
  <c r="L440" i="48"/>
  <c r="M440" i="48"/>
  <c r="I441" i="48"/>
  <c r="J441" i="48"/>
  <c r="K441" i="48"/>
  <c r="L441" i="48"/>
  <c r="M441" i="48"/>
  <c r="I442" i="48"/>
  <c r="J442" i="48"/>
  <c r="K442" i="48"/>
  <c r="L442" i="48"/>
  <c r="M442" i="48"/>
  <c r="I443" i="48"/>
  <c r="J443" i="48"/>
  <c r="K443" i="48"/>
  <c r="L443" i="48"/>
  <c r="M443" i="48"/>
  <c r="I444" i="48"/>
  <c r="J444" i="48"/>
  <c r="K444" i="48"/>
  <c r="L444" i="48"/>
  <c r="M444" i="48"/>
  <c r="I445" i="48"/>
  <c r="J445" i="48"/>
  <c r="K445" i="48"/>
  <c r="L445" i="48"/>
  <c r="M445" i="48"/>
  <c r="I446" i="48"/>
  <c r="J446" i="48"/>
  <c r="K446" i="48"/>
  <c r="L446" i="48"/>
  <c r="M446" i="48"/>
  <c r="I447" i="48"/>
  <c r="J447" i="48"/>
  <c r="K447" i="48"/>
  <c r="L447" i="48"/>
  <c r="M447" i="48"/>
  <c r="I448" i="48"/>
  <c r="J448" i="48"/>
  <c r="K448" i="48"/>
  <c r="L448" i="48"/>
  <c r="M448" i="48"/>
  <c r="I449" i="48"/>
  <c r="J449" i="48"/>
  <c r="K449" i="48"/>
  <c r="L449" i="48"/>
  <c r="M449" i="48"/>
  <c r="I450" i="48"/>
  <c r="J450" i="48"/>
  <c r="K450" i="48"/>
  <c r="L450" i="48"/>
  <c r="M450" i="48"/>
  <c r="I451" i="48"/>
  <c r="J451" i="48"/>
  <c r="K451" i="48"/>
  <c r="L451" i="48"/>
  <c r="M451" i="48"/>
  <c r="I452" i="48"/>
  <c r="J452" i="48"/>
  <c r="K452" i="48"/>
  <c r="L452" i="48"/>
  <c r="M452" i="48"/>
  <c r="I453" i="48"/>
  <c r="J453" i="48"/>
  <c r="K453" i="48"/>
  <c r="L453" i="48"/>
  <c r="M453" i="48"/>
  <c r="I454" i="48"/>
  <c r="J454" i="48"/>
  <c r="K454" i="48"/>
  <c r="L454" i="48"/>
  <c r="M454" i="48"/>
  <c r="I455" i="48"/>
  <c r="J455" i="48"/>
  <c r="K455" i="48"/>
  <c r="L455" i="48"/>
  <c r="M455" i="48"/>
  <c r="I456" i="48"/>
  <c r="J456" i="48"/>
  <c r="K456" i="48"/>
  <c r="L456" i="48"/>
  <c r="M456" i="48"/>
  <c r="I457" i="48"/>
  <c r="J457" i="48"/>
  <c r="K457" i="48"/>
  <c r="L457" i="48"/>
  <c r="M457" i="48"/>
  <c r="I458" i="48"/>
  <c r="J458" i="48"/>
  <c r="K458" i="48"/>
  <c r="L458" i="48"/>
  <c r="M458" i="48"/>
  <c r="I459" i="48"/>
  <c r="J459" i="48"/>
  <c r="K459" i="48"/>
  <c r="L459" i="48"/>
  <c r="M459" i="48"/>
  <c r="I460" i="48"/>
  <c r="J460" i="48"/>
  <c r="K460" i="48"/>
  <c r="L460" i="48"/>
  <c r="M460" i="48"/>
  <c r="I461" i="48"/>
  <c r="J461" i="48"/>
  <c r="K461" i="48"/>
  <c r="L461" i="48"/>
  <c r="M461" i="48"/>
  <c r="I462" i="48"/>
  <c r="J462" i="48"/>
  <c r="K462" i="48"/>
  <c r="L462" i="48"/>
  <c r="M462" i="48"/>
  <c r="I463" i="48"/>
  <c r="J463" i="48"/>
  <c r="K463" i="48"/>
  <c r="L463" i="48"/>
  <c r="M463" i="48"/>
  <c r="I464" i="48"/>
  <c r="J464" i="48"/>
  <c r="K464" i="48"/>
  <c r="L464" i="48"/>
  <c r="M464" i="48"/>
  <c r="I465" i="48"/>
  <c r="J465" i="48"/>
  <c r="K465" i="48"/>
  <c r="L465" i="48"/>
  <c r="M465" i="48"/>
  <c r="I466" i="48"/>
  <c r="J466" i="48"/>
  <c r="K466" i="48"/>
  <c r="L466" i="48"/>
  <c r="M466" i="48"/>
  <c r="I467" i="48"/>
  <c r="J467" i="48"/>
  <c r="K467" i="48"/>
  <c r="L467" i="48"/>
  <c r="M467" i="48"/>
  <c r="I468" i="48"/>
  <c r="J468" i="48"/>
  <c r="K468" i="48"/>
  <c r="L468" i="48"/>
  <c r="M468" i="48"/>
  <c r="I469" i="48"/>
  <c r="J469" i="48"/>
  <c r="K469" i="48"/>
  <c r="L469" i="48"/>
  <c r="M469" i="48"/>
  <c r="I470" i="48"/>
  <c r="J470" i="48"/>
  <c r="K470" i="48"/>
  <c r="L470" i="48"/>
  <c r="M470" i="48"/>
  <c r="I471" i="48"/>
  <c r="J471" i="48"/>
  <c r="K471" i="48"/>
  <c r="L471" i="48"/>
  <c r="M471" i="48"/>
  <c r="I472" i="48"/>
  <c r="J472" i="48"/>
  <c r="K472" i="48"/>
  <c r="L472" i="48"/>
  <c r="M472" i="48"/>
  <c r="I473" i="48"/>
  <c r="J473" i="48"/>
  <c r="K473" i="48"/>
  <c r="L473" i="48"/>
  <c r="M473" i="48"/>
  <c r="I474" i="48"/>
  <c r="J474" i="48"/>
  <c r="K474" i="48"/>
  <c r="L474" i="48"/>
  <c r="M474" i="48"/>
  <c r="I475" i="48"/>
  <c r="J475" i="48"/>
  <c r="K475" i="48"/>
  <c r="L475" i="48"/>
  <c r="M475" i="48"/>
  <c r="I476" i="48"/>
  <c r="J476" i="48"/>
  <c r="K476" i="48"/>
  <c r="L476" i="48"/>
  <c r="M476" i="48"/>
  <c r="I477" i="48"/>
  <c r="J477" i="48"/>
  <c r="K477" i="48"/>
  <c r="L477" i="48"/>
  <c r="M477" i="48"/>
  <c r="I478" i="48"/>
  <c r="J478" i="48"/>
  <c r="K478" i="48"/>
  <c r="L478" i="48"/>
  <c r="M478" i="48"/>
  <c r="I479" i="48"/>
  <c r="J479" i="48"/>
  <c r="K479" i="48"/>
  <c r="L479" i="48"/>
  <c r="M479" i="48"/>
  <c r="I480" i="48"/>
  <c r="J480" i="48"/>
  <c r="K480" i="48"/>
  <c r="L480" i="48"/>
  <c r="M480" i="48"/>
  <c r="I481" i="48"/>
  <c r="J481" i="48"/>
  <c r="K481" i="48"/>
  <c r="L481" i="48"/>
  <c r="M481" i="48"/>
  <c r="I482" i="48"/>
  <c r="J482" i="48"/>
  <c r="K482" i="48"/>
  <c r="L482" i="48"/>
  <c r="M482" i="48"/>
  <c r="I483" i="48"/>
  <c r="J483" i="48"/>
  <c r="K483" i="48"/>
  <c r="L483" i="48"/>
  <c r="M483" i="48"/>
  <c r="I484" i="48"/>
  <c r="J484" i="48"/>
  <c r="K484" i="48"/>
  <c r="L484" i="48"/>
  <c r="M484" i="48"/>
  <c r="I485" i="48"/>
  <c r="J485" i="48"/>
  <c r="K485" i="48"/>
  <c r="L485" i="48"/>
  <c r="M485" i="48"/>
  <c r="I486" i="48"/>
  <c r="J486" i="48"/>
  <c r="K486" i="48"/>
  <c r="L486" i="48"/>
  <c r="M486" i="48"/>
  <c r="I487" i="48"/>
  <c r="J487" i="48"/>
  <c r="K487" i="48"/>
  <c r="L487" i="48"/>
  <c r="M487" i="48"/>
  <c r="I488" i="48"/>
  <c r="J488" i="48"/>
  <c r="K488" i="48"/>
  <c r="L488" i="48"/>
  <c r="M488" i="48"/>
  <c r="I489" i="48"/>
  <c r="J489" i="48"/>
  <c r="K489" i="48"/>
  <c r="L489" i="48"/>
  <c r="M489" i="48"/>
  <c r="I490" i="48"/>
  <c r="J490" i="48"/>
  <c r="K490" i="48"/>
  <c r="L490" i="48"/>
  <c r="M490" i="48"/>
  <c r="I491" i="48"/>
  <c r="J491" i="48"/>
  <c r="K491" i="48"/>
  <c r="L491" i="48"/>
  <c r="M491" i="48"/>
  <c r="I492" i="48"/>
  <c r="J492" i="48"/>
  <c r="K492" i="48"/>
  <c r="L492" i="48"/>
  <c r="M492" i="48"/>
  <c r="I493" i="48"/>
  <c r="J493" i="48"/>
  <c r="K493" i="48"/>
  <c r="L493" i="48"/>
  <c r="M493" i="48"/>
  <c r="I494" i="48"/>
  <c r="J494" i="48"/>
  <c r="K494" i="48"/>
  <c r="L494" i="48"/>
  <c r="M494" i="48"/>
  <c r="I495" i="48"/>
  <c r="J495" i="48"/>
  <c r="K495" i="48"/>
  <c r="L495" i="48"/>
  <c r="M495" i="48"/>
  <c r="I496" i="48"/>
  <c r="J496" i="48"/>
  <c r="K496" i="48"/>
  <c r="L496" i="48"/>
  <c r="M496" i="48"/>
  <c r="I497" i="48"/>
  <c r="J497" i="48"/>
  <c r="K497" i="48"/>
  <c r="L497" i="48"/>
  <c r="M497" i="48"/>
  <c r="I498" i="48"/>
  <c r="J498" i="48"/>
  <c r="K498" i="48"/>
  <c r="L498" i="48"/>
  <c r="M498" i="48"/>
  <c r="I499" i="48"/>
  <c r="J499" i="48"/>
  <c r="K499" i="48"/>
  <c r="L499" i="48"/>
  <c r="M499" i="48"/>
  <c r="I500" i="48"/>
  <c r="J500" i="48"/>
  <c r="K500" i="48"/>
  <c r="L500" i="48"/>
  <c r="M500" i="48"/>
  <c r="I501" i="48"/>
  <c r="J501" i="48"/>
  <c r="K501" i="48"/>
  <c r="L501" i="48"/>
  <c r="M501" i="48"/>
  <c r="I502" i="48"/>
  <c r="J502" i="48"/>
  <c r="K502" i="48"/>
  <c r="L502" i="48"/>
  <c r="M502" i="48"/>
  <c r="I503" i="48"/>
  <c r="J503" i="48"/>
  <c r="K503" i="48"/>
  <c r="L503" i="48"/>
  <c r="M503" i="48"/>
  <c r="I504" i="48"/>
  <c r="J504" i="48"/>
  <c r="K504" i="48"/>
  <c r="L504" i="48"/>
  <c r="M504" i="48"/>
  <c r="I505" i="48"/>
  <c r="J505" i="48"/>
  <c r="K505" i="48"/>
  <c r="L505" i="48"/>
  <c r="M505" i="48"/>
  <c r="I506" i="48"/>
  <c r="J506" i="48"/>
  <c r="K506" i="48"/>
  <c r="L506" i="48"/>
  <c r="M506" i="48"/>
  <c r="I507" i="48"/>
  <c r="J507" i="48"/>
  <c r="K507" i="48"/>
  <c r="L507" i="48"/>
  <c r="M507" i="48"/>
  <c r="I508" i="48"/>
  <c r="J508" i="48"/>
  <c r="K508" i="48"/>
  <c r="L508" i="48"/>
  <c r="M508" i="48"/>
  <c r="I509" i="48"/>
  <c r="J509" i="48"/>
  <c r="K509" i="48"/>
  <c r="L509" i="48"/>
  <c r="M509" i="48"/>
  <c r="I510" i="48"/>
  <c r="J510" i="48"/>
  <c r="K510" i="48"/>
  <c r="L510" i="48"/>
  <c r="M510" i="48"/>
  <c r="I511" i="48"/>
  <c r="J511" i="48"/>
  <c r="K511" i="48"/>
  <c r="L511" i="48"/>
  <c r="M511" i="48"/>
  <c r="I512" i="48"/>
  <c r="J512" i="48"/>
  <c r="K512" i="48"/>
  <c r="L512" i="48"/>
  <c r="M512" i="48"/>
  <c r="I513" i="48"/>
  <c r="J513" i="48"/>
  <c r="K513" i="48"/>
  <c r="L513" i="48"/>
  <c r="M513" i="48"/>
  <c r="I514" i="48"/>
  <c r="J514" i="48"/>
  <c r="K514" i="48"/>
  <c r="L514" i="48"/>
  <c r="M514" i="48"/>
  <c r="I515" i="48"/>
  <c r="J515" i="48"/>
  <c r="K515" i="48"/>
  <c r="L515" i="48"/>
  <c r="M515" i="48"/>
  <c r="I516" i="48"/>
  <c r="J516" i="48"/>
  <c r="K516" i="48"/>
  <c r="L516" i="48"/>
  <c r="M516" i="48"/>
  <c r="I517" i="48"/>
  <c r="J517" i="48"/>
  <c r="K517" i="48"/>
  <c r="L517" i="48"/>
  <c r="M517" i="48"/>
  <c r="I518" i="48"/>
  <c r="J518" i="48"/>
  <c r="K518" i="48"/>
  <c r="L518" i="48"/>
  <c r="M518" i="48"/>
  <c r="I519" i="48"/>
  <c r="J519" i="48"/>
  <c r="K519" i="48"/>
  <c r="L519" i="48"/>
  <c r="M519" i="48"/>
  <c r="I520" i="48"/>
  <c r="J520" i="48"/>
  <c r="K520" i="48"/>
  <c r="L520" i="48"/>
  <c r="M520" i="48"/>
  <c r="I521" i="48"/>
  <c r="J521" i="48"/>
  <c r="K521" i="48"/>
  <c r="L521" i="48"/>
  <c r="M521" i="48"/>
  <c r="I522" i="48"/>
  <c r="J522" i="48"/>
  <c r="K522" i="48"/>
  <c r="L522" i="48"/>
  <c r="M522" i="48"/>
  <c r="I523" i="48"/>
  <c r="J523" i="48"/>
  <c r="K523" i="48"/>
  <c r="L523" i="48"/>
  <c r="M523" i="48"/>
  <c r="I524" i="48"/>
  <c r="J524" i="48"/>
  <c r="K524" i="48"/>
  <c r="L524" i="48"/>
  <c r="M524" i="48"/>
  <c r="I525" i="48"/>
  <c r="J525" i="48"/>
  <c r="K525" i="48"/>
  <c r="L525" i="48"/>
  <c r="M525" i="48"/>
  <c r="I526" i="48"/>
  <c r="J526" i="48"/>
  <c r="K526" i="48"/>
  <c r="L526" i="48"/>
  <c r="M526" i="48"/>
  <c r="I527" i="48"/>
  <c r="J527" i="48"/>
  <c r="K527" i="48"/>
  <c r="L527" i="48"/>
  <c r="M527" i="48"/>
  <c r="I528" i="48"/>
  <c r="J528" i="48"/>
  <c r="K528" i="48"/>
  <c r="L528" i="48"/>
  <c r="M528" i="48"/>
  <c r="I529" i="48"/>
  <c r="J529" i="48"/>
  <c r="K529" i="48"/>
  <c r="L529" i="48"/>
  <c r="M529" i="48"/>
  <c r="I530" i="48"/>
  <c r="J530" i="48"/>
  <c r="K530" i="48"/>
  <c r="L530" i="48"/>
  <c r="M530" i="48"/>
  <c r="I531" i="48"/>
  <c r="J531" i="48"/>
  <c r="K531" i="48"/>
  <c r="L531" i="48"/>
  <c r="M531" i="48"/>
  <c r="I532" i="48"/>
  <c r="J532" i="48"/>
  <c r="K532" i="48"/>
  <c r="L532" i="48"/>
  <c r="M532" i="48"/>
  <c r="I533" i="48"/>
  <c r="J533" i="48"/>
  <c r="K533" i="48"/>
  <c r="L533" i="48"/>
  <c r="M533" i="48"/>
  <c r="I534" i="48"/>
  <c r="J534" i="48"/>
  <c r="K534" i="48"/>
  <c r="L534" i="48"/>
  <c r="M534" i="48"/>
  <c r="I535" i="48"/>
  <c r="J535" i="48"/>
  <c r="K535" i="48"/>
  <c r="L535" i="48"/>
  <c r="M535" i="48"/>
  <c r="I536" i="48"/>
  <c r="J536" i="48"/>
  <c r="K536" i="48"/>
  <c r="L536" i="48"/>
  <c r="M536" i="48"/>
  <c r="I537" i="48"/>
  <c r="J537" i="48"/>
  <c r="K537" i="48"/>
  <c r="L537" i="48"/>
  <c r="M537" i="48"/>
  <c r="I538" i="48"/>
  <c r="J538" i="48"/>
  <c r="K538" i="48"/>
  <c r="L538" i="48"/>
  <c r="M538" i="48"/>
  <c r="I539" i="48"/>
  <c r="J539" i="48"/>
  <c r="K539" i="48"/>
  <c r="L539" i="48"/>
  <c r="M539" i="48"/>
  <c r="I540" i="48"/>
  <c r="J540" i="48"/>
  <c r="K540" i="48"/>
  <c r="L540" i="48"/>
  <c r="M540" i="48"/>
  <c r="I541" i="48"/>
  <c r="J541" i="48"/>
  <c r="K541" i="48"/>
  <c r="L541" i="48"/>
  <c r="M541" i="48"/>
  <c r="I542" i="48"/>
  <c r="J542" i="48"/>
  <c r="K542" i="48"/>
  <c r="L542" i="48"/>
  <c r="M542" i="48"/>
  <c r="I543" i="48"/>
  <c r="J543" i="48"/>
  <c r="K543" i="48"/>
  <c r="L543" i="48"/>
  <c r="M543" i="48"/>
  <c r="I544" i="48"/>
  <c r="J544" i="48"/>
  <c r="K544" i="48"/>
  <c r="L544" i="48"/>
  <c r="M544" i="48"/>
  <c r="I545" i="48"/>
  <c r="J545" i="48"/>
  <c r="K545" i="48"/>
  <c r="L545" i="48"/>
  <c r="M545" i="48"/>
  <c r="I546" i="48"/>
  <c r="J546" i="48"/>
  <c r="K546" i="48"/>
  <c r="L546" i="48"/>
  <c r="M546" i="48"/>
  <c r="I547" i="48"/>
  <c r="J547" i="48"/>
  <c r="K547" i="48"/>
  <c r="L547" i="48"/>
  <c r="M547" i="48"/>
  <c r="I548" i="48"/>
  <c r="J548" i="48"/>
  <c r="K548" i="48"/>
  <c r="L548" i="48"/>
  <c r="M548" i="48"/>
  <c r="I549" i="48"/>
  <c r="J549" i="48"/>
  <c r="K549" i="48"/>
  <c r="L549" i="48"/>
  <c r="M549" i="48"/>
  <c r="I550" i="48"/>
  <c r="J550" i="48"/>
  <c r="K550" i="48"/>
  <c r="L550" i="48"/>
  <c r="M550" i="48"/>
  <c r="I551" i="48"/>
  <c r="J551" i="48"/>
  <c r="K551" i="48"/>
  <c r="L551" i="48"/>
  <c r="M551" i="48"/>
  <c r="I552" i="48"/>
  <c r="J552" i="48"/>
  <c r="K552" i="48"/>
  <c r="L552" i="48"/>
  <c r="M552" i="48"/>
  <c r="I553" i="48"/>
  <c r="J553" i="48"/>
  <c r="K553" i="48"/>
  <c r="L553" i="48"/>
  <c r="M553" i="48"/>
  <c r="I554" i="48"/>
  <c r="J554" i="48"/>
  <c r="K554" i="48"/>
  <c r="L554" i="48"/>
  <c r="M554" i="48"/>
  <c r="I555" i="48"/>
  <c r="J555" i="48"/>
  <c r="K555" i="48"/>
  <c r="L555" i="48"/>
  <c r="M555" i="48"/>
  <c r="I556" i="48"/>
  <c r="J556" i="48"/>
  <c r="K556" i="48"/>
  <c r="L556" i="48"/>
  <c r="M556" i="48"/>
  <c r="I557" i="48"/>
  <c r="J557" i="48"/>
  <c r="K557" i="48"/>
  <c r="L557" i="48"/>
  <c r="M557" i="48"/>
  <c r="I558" i="48"/>
  <c r="J558" i="48"/>
  <c r="K558" i="48"/>
  <c r="L558" i="48"/>
  <c r="M558" i="48"/>
  <c r="I559" i="48"/>
  <c r="J559" i="48"/>
  <c r="K559" i="48"/>
  <c r="L559" i="48"/>
  <c r="M559" i="48"/>
  <c r="I560" i="48"/>
  <c r="J560" i="48"/>
  <c r="K560" i="48"/>
  <c r="L560" i="48"/>
  <c r="M560" i="48"/>
  <c r="I561" i="48"/>
  <c r="J561" i="48"/>
  <c r="K561" i="48"/>
  <c r="L561" i="48"/>
  <c r="M561" i="48"/>
  <c r="I562" i="48"/>
  <c r="J562" i="48"/>
  <c r="K562" i="48"/>
  <c r="L562" i="48"/>
  <c r="M562" i="48"/>
  <c r="I563" i="48"/>
  <c r="J563" i="48"/>
  <c r="K563" i="48"/>
  <c r="L563" i="48"/>
  <c r="M563" i="48"/>
  <c r="I564" i="48"/>
  <c r="J564" i="48"/>
  <c r="K564" i="48"/>
  <c r="L564" i="48"/>
  <c r="M564" i="48"/>
  <c r="I565" i="48"/>
  <c r="J565" i="48"/>
  <c r="K565" i="48"/>
  <c r="L565" i="48"/>
  <c r="M565" i="48"/>
  <c r="I566" i="48"/>
  <c r="J566" i="48"/>
  <c r="K566" i="48"/>
  <c r="L566" i="48"/>
  <c r="M566" i="48"/>
  <c r="I567" i="48"/>
  <c r="J567" i="48"/>
  <c r="K567" i="48"/>
  <c r="L567" i="48"/>
  <c r="M567" i="48"/>
  <c r="I568" i="48"/>
  <c r="J568" i="48"/>
  <c r="K568" i="48"/>
  <c r="L568" i="48"/>
  <c r="M568" i="48"/>
  <c r="I569" i="48"/>
  <c r="J569" i="48"/>
  <c r="K569" i="48"/>
  <c r="L569" i="48"/>
  <c r="M569" i="48"/>
  <c r="I570" i="48"/>
  <c r="J570" i="48"/>
  <c r="K570" i="48"/>
  <c r="L570" i="48"/>
  <c r="M570" i="48"/>
  <c r="I571" i="48"/>
  <c r="J571" i="48"/>
  <c r="K571" i="48"/>
  <c r="L571" i="48"/>
  <c r="M571" i="48"/>
  <c r="I572" i="48"/>
  <c r="J572" i="48"/>
  <c r="K572" i="48"/>
  <c r="L572" i="48"/>
  <c r="M572" i="48"/>
  <c r="I573" i="48"/>
  <c r="J573" i="48"/>
  <c r="K573" i="48"/>
  <c r="L573" i="48"/>
  <c r="M573" i="48"/>
  <c r="I574" i="48"/>
  <c r="J574" i="48"/>
  <c r="K574" i="48"/>
  <c r="L574" i="48"/>
  <c r="M574" i="48"/>
  <c r="I575" i="48"/>
  <c r="J575" i="48"/>
  <c r="K575" i="48"/>
  <c r="L575" i="48"/>
  <c r="M575" i="48"/>
  <c r="I576" i="48"/>
  <c r="J576" i="48"/>
  <c r="K576" i="48"/>
  <c r="L576" i="48"/>
  <c r="M576" i="48"/>
  <c r="I577" i="48"/>
  <c r="J577" i="48"/>
  <c r="K577" i="48"/>
  <c r="L577" i="48"/>
  <c r="M577" i="48"/>
  <c r="I578" i="48"/>
  <c r="J578" i="48"/>
  <c r="K578" i="48"/>
  <c r="L578" i="48"/>
  <c r="M578" i="48"/>
  <c r="I579" i="48"/>
  <c r="J579" i="48"/>
  <c r="K579" i="48"/>
  <c r="L579" i="48"/>
  <c r="M579" i="48"/>
  <c r="I580" i="48"/>
  <c r="J580" i="48"/>
  <c r="K580" i="48"/>
  <c r="L580" i="48"/>
  <c r="M580" i="48"/>
  <c r="I581" i="48"/>
  <c r="J581" i="48"/>
  <c r="K581" i="48"/>
  <c r="L581" i="48"/>
  <c r="M581" i="48"/>
  <c r="I582" i="48"/>
  <c r="J582" i="48"/>
  <c r="K582" i="48"/>
  <c r="L582" i="48"/>
  <c r="M582" i="48"/>
  <c r="I583" i="48"/>
  <c r="J583" i="48"/>
  <c r="K583" i="48"/>
  <c r="L583" i="48"/>
  <c r="M583" i="48"/>
  <c r="I584" i="48"/>
  <c r="J584" i="48"/>
  <c r="K584" i="48"/>
  <c r="L584" i="48"/>
  <c r="M584" i="48"/>
  <c r="I585" i="48"/>
  <c r="J585" i="48"/>
  <c r="K585" i="48"/>
  <c r="L585" i="48"/>
  <c r="M585" i="48"/>
  <c r="I586" i="48"/>
  <c r="J586" i="48"/>
  <c r="K586" i="48"/>
  <c r="L586" i="48"/>
  <c r="M586" i="48"/>
  <c r="I587" i="48"/>
  <c r="J587" i="48"/>
  <c r="K587" i="48"/>
  <c r="L587" i="48"/>
  <c r="M587" i="48"/>
  <c r="I588" i="48"/>
  <c r="J588" i="48"/>
  <c r="K588" i="48"/>
  <c r="L588" i="48"/>
  <c r="M588" i="48"/>
  <c r="I589" i="48"/>
  <c r="J589" i="48"/>
  <c r="K589" i="48"/>
  <c r="L589" i="48"/>
  <c r="M589" i="48"/>
  <c r="I590" i="48"/>
  <c r="J590" i="48"/>
  <c r="K590" i="48"/>
  <c r="L590" i="48"/>
  <c r="M590" i="48"/>
  <c r="I591" i="48"/>
  <c r="J591" i="48"/>
  <c r="K591" i="48"/>
  <c r="L591" i="48"/>
  <c r="M591" i="48"/>
  <c r="I592" i="48"/>
  <c r="J592" i="48"/>
  <c r="K592" i="48"/>
  <c r="L592" i="48"/>
  <c r="M592" i="48"/>
  <c r="I593" i="48"/>
  <c r="J593" i="48"/>
  <c r="K593" i="48"/>
  <c r="L593" i="48"/>
  <c r="M593" i="48"/>
  <c r="I594" i="48"/>
  <c r="J594" i="48"/>
  <c r="K594" i="48"/>
  <c r="L594" i="48"/>
  <c r="M594" i="48"/>
  <c r="I595" i="48"/>
  <c r="J595" i="48"/>
  <c r="K595" i="48"/>
  <c r="L595" i="48"/>
  <c r="M595" i="48"/>
  <c r="I596" i="48"/>
  <c r="J596" i="48"/>
  <c r="K596" i="48"/>
  <c r="L596" i="48"/>
  <c r="M596" i="48"/>
  <c r="I597" i="48"/>
  <c r="J597" i="48"/>
  <c r="K597" i="48"/>
  <c r="L597" i="48"/>
  <c r="M597" i="48"/>
  <c r="I598" i="48"/>
  <c r="J598" i="48"/>
  <c r="K598" i="48"/>
  <c r="L598" i="48"/>
  <c r="M598" i="48"/>
  <c r="I599" i="48"/>
  <c r="J599" i="48"/>
  <c r="K599" i="48"/>
  <c r="L599" i="48"/>
  <c r="M599" i="48"/>
  <c r="I600" i="48"/>
  <c r="J600" i="48"/>
  <c r="K600" i="48"/>
  <c r="L600" i="48"/>
  <c r="M600" i="48"/>
  <c r="I601" i="48"/>
  <c r="J601" i="48"/>
  <c r="K601" i="48"/>
  <c r="L601" i="48"/>
  <c r="M601" i="48"/>
  <c r="I602" i="48"/>
  <c r="J602" i="48"/>
  <c r="K602" i="48"/>
  <c r="L602" i="48"/>
  <c r="M602" i="48"/>
  <c r="I603" i="48"/>
  <c r="J603" i="48"/>
  <c r="K603" i="48"/>
  <c r="L603" i="48"/>
  <c r="M603" i="48"/>
  <c r="I604" i="48"/>
  <c r="J604" i="48"/>
  <c r="K604" i="48"/>
  <c r="L604" i="48"/>
  <c r="M604" i="48"/>
  <c r="I605" i="48"/>
  <c r="J605" i="48"/>
  <c r="K605" i="48"/>
  <c r="L605" i="48"/>
  <c r="M605" i="48"/>
  <c r="I606" i="48"/>
  <c r="J606" i="48"/>
  <c r="K606" i="48"/>
  <c r="L606" i="48"/>
  <c r="M606" i="48"/>
  <c r="I607" i="48"/>
  <c r="J607" i="48"/>
  <c r="K607" i="48"/>
  <c r="L607" i="48"/>
  <c r="M607" i="48"/>
  <c r="I608" i="48"/>
  <c r="J608" i="48"/>
  <c r="K608" i="48"/>
  <c r="L608" i="48"/>
  <c r="M608" i="48"/>
  <c r="I609" i="48"/>
  <c r="J609" i="48"/>
  <c r="K609" i="48"/>
  <c r="L609" i="48"/>
  <c r="M609" i="48"/>
  <c r="I610" i="48"/>
  <c r="J610" i="48"/>
  <c r="K610" i="48"/>
  <c r="L610" i="48"/>
  <c r="M610" i="48"/>
  <c r="I611" i="48"/>
  <c r="J611" i="48"/>
  <c r="K611" i="48"/>
  <c r="L611" i="48"/>
  <c r="M611" i="48"/>
  <c r="I612" i="48"/>
  <c r="J612" i="48"/>
  <c r="K612" i="48"/>
  <c r="L612" i="48"/>
  <c r="M612" i="48"/>
  <c r="I613" i="48"/>
  <c r="J613" i="48"/>
  <c r="K613" i="48"/>
  <c r="L613" i="48"/>
  <c r="M613" i="48"/>
  <c r="I614" i="48"/>
  <c r="J614" i="48"/>
  <c r="K614" i="48"/>
  <c r="L614" i="48"/>
  <c r="M614" i="48"/>
  <c r="I615" i="48"/>
  <c r="J615" i="48"/>
  <c r="K615" i="48"/>
  <c r="L615" i="48"/>
  <c r="M615" i="48"/>
  <c r="I616" i="48"/>
  <c r="J616" i="48"/>
  <c r="K616" i="48"/>
  <c r="L616" i="48"/>
  <c r="M616" i="48"/>
  <c r="I617" i="48"/>
  <c r="J617" i="48"/>
  <c r="K617" i="48"/>
  <c r="L617" i="48"/>
  <c r="M617" i="48"/>
  <c r="I618" i="48"/>
  <c r="J618" i="48"/>
  <c r="K618" i="48"/>
  <c r="L618" i="48"/>
  <c r="M618" i="48"/>
  <c r="I619" i="48"/>
  <c r="J619" i="48"/>
  <c r="K619" i="48"/>
  <c r="L619" i="48"/>
  <c r="M619" i="48"/>
  <c r="I620" i="48"/>
  <c r="J620" i="48"/>
  <c r="K620" i="48"/>
  <c r="L620" i="48"/>
  <c r="M620" i="48"/>
  <c r="I621" i="48"/>
  <c r="J621" i="48"/>
  <c r="K621" i="48"/>
  <c r="L621" i="48"/>
  <c r="M621" i="48"/>
  <c r="I622" i="48"/>
  <c r="J622" i="48"/>
  <c r="K622" i="48"/>
  <c r="L622" i="48"/>
  <c r="M622" i="48"/>
  <c r="I623" i="48"/>
  <c r="J623" i="48"/>
  <c r="K623" i="48"/>
  <c r="L623" i="48"/>
  <c r="M623" i="48"/>
  <c r="I624" i="48"/>
  <c r="J624" i="48"/>
  <c r="K624" i="48"/>
  <c r="L624" i="48"/>
  <c r="M624" i="48"/>
  <c r="I625" i="48"/>
  <c r="J625" i="48"/>
  <c r="K625" i="48"/>
  <c r="L625" i="48"/>
  <c r="M625" i="48"/>
  <c r="I626" i="48"/>
  <c r="J626" i="48"/>
  <c r="K626" i="48"/>
  <c r="L626" i="48"/>
  <c r="M626" i="48"/>
  <c r="I627" i="48"/>
  <c r="J627" i="48"/>
  <c r="K627" i="48"/>
  <c r="L627" i="48"/>
  <c r="M627" i="48"/>
  <c r="I628" i="48"/>
  <c r="J628" i="48"/>
  <c r="K628" i="48"/>
  <c r="L628" i="48"/>
  <c r="M628" i="48"/>
  <c r="I629" i="48"/>
  <c r="J629" i="48"/>
  <c r="K629" i="48"/>
  <c r="L629" i="48"/>
  <c r="M629" i="48"/>
  <c r="I630" i="48"/>
  <c r="J630" i="48"/>
  <c r="K630" i="48"/>
  <c r="L630" i="48"/>
  <c r="M630" i="48"/>
  <c r="I631" i="48"/>
  <c r="J631" i="48"/>
  <c r="K631" i="48"/>
  <c r="L631" i="48"/>
  <c r="M631" i="48"/>
  <c r="I632" i="48"/>
  <c r="J632" i="48"/>
  <c r="K632" i="48"/>
  <c r="L632" i="48"/>
  <c r="M632" i="48"/>
  <c r="I633" i="48"/>
  <c r="J633" i="48"/>
  <c r="K633" i="48"/>
  <c r="L633" i="48"/>
  <c r="M633" i="48"/>
  <c r="I634" i="48"/>
  <c r="J634" i="48"/>
  <c r="K634" i="48"/>
  <c r="L634" i="48"/>
  <c r="M634" i="48"/>
  <c r="I635" i="48"/>
  <c r="J635" i="48"/>
  <c r="K635" i="48"/>
  <c r="L635" i="48"/>
  <c r="M635" i="48"/>
  <c r="I636" i="48"/>
  <c r="J636" i="48"/>
  <c r="K636" i="48"/>
  <c r="L636" i="48"/>
  <c r="M636" i="48"/>
  <c r="I637" i="48"/>
  <c r="J637" i="48"/>
  <c r="K637" i="48"/>
  <c r="L637" i="48"/>
  <c r="M637" i="48"/>
  <c r="I638" i="48"/>
  <c r="J638" i="48"/>
  <c r="K638" i="48"/>
  <c r="L638" i="48"/>
  <c r="M638" i="48"/>
  <c r="I639" i="48"/>
  <c r="J639" i="48"/>
  <c r="K639" i="48"/>
  <c r="L639" i="48"/>
  <c r="M639" i="48"/>
  <c r="I640" i="48"/>
  <c r="J640" i="48"/>
  <c r="K640" i="48"/>
  <c r="L640" i="48"/>
  <c r="M640" i="48"/>
  <c r="I641" i="48"/>
  <c r="J641" i="48"/>
  <c r="K641" i="48"/>
  <c r="L641" i="48"/>
  <c r="M641" i="48"/>
  <c r="I642" i="48"/>
  <c r="J642" i="48"/>
  <c r="K642" i="48"/>
  <c r="L642" i="48"/>
  <c r="M642" i="48"/>
  <c r="I643" i="48"/>
  <c r="J643" i="48"/>
  <c r="K643" i="48"/>
  <c r="L643" i="48"/>
  <c r="M643" i="48"/>
  <c r="I644" i="48"/>
  <c r="J644" i="48"/>
  <c r="K644" i="48"/>
  <c r="L644" i="48"/>
  <c r="M644" i="48"/>
  <c r="I645" i="48"/>
  <c r="J645" i="48"/>
  <c r="K645" i="48"/>
  <c r="L645" i="48"/>
  <c r="M645" i="48"/>
  <c r="I646" i="48"/>
  <c r="J646" i="48"/>
  <c r="K646" i="48"/>
  <c r="L646" i="48"/>
  <c r="M646" i="48"/>
  <c r="I647" i="48"/>
  <c r="J647" i="48"/>
  <c r="K647" i="48"/>
  <c r="L647" i="48"/>
  <c r="M647" i="48"/>
  <c r="I648" i="48"/>
  <c r="J648" i="48"/>
  <c r="K648" i="48"/>
  <c r="L648" i="48"/>
  <c r="M648" i="48"/>
  <c r="I649" i="48"/>
  <c r="J649" i="48"/>
  <c r="K649" i="48"/>
  <c r="L649" i="48"/>
  <c r="M649" i="48"/>
  <c r="I650" i="48"/>
  <c r="J650" i="48"/>
  <c r="K650" i="48"/>
  <c r="L650" i="48"/>
  <c r="M650" i="48"/>
  <c r="I651" i="48"/>
  <c r="J651" i="48"/>
  <c r="K651" i="48"/>
  <c r="L651" i="48"/>
  <c r="M651" i="48"/>
  <c r="I652" i="48"/>
  <c r="J652" i="48"/>
  <c r="K652" i="48"/>
  <c r="L652" i="48"/>
  <c r="M652" i="48"/>
  <c r="I653" i="48"/>
  <c r="J653" i="48"/>
  <c r="K653" i="48"/>
  <c r="L653" i="48"/>
  <c r="M653" i="48"/>
  <c r="I654" i="48"/>
  <c r="J654" i="48"/>
  <c r="K654" i="48"/>
  <c r="L654" i="48"/>
  <c r="M654" i="48"/>
  <c r="I655" i="48"/>
  <c r="J655" i="48"/>
  <c r="K655" i="48"/>
  <c r="L655" i="48"/>
  <c r="M655" i="48"/>
  <c r="I656" i="48"/>
  <c r="J656" i="48"/>
  <c r="K656" i="48"/>
  <c r="L656" i="48"/>
  <c r="M656" i="48"/>
  <c r="I657" i="48"/>
  <c r="J657" i="48"/>
  <c r="K657" i="48"/>
  <c r="L657" i="48"/>
  <c r="M657" i="48"/>
  <c r="I658" i="48"/>
  <c r="J658" i="48"/>
  <c r="K658" i="48"/>
  <c r="L658" i="48"/>
  <c r="M658" i="48"/>
  <c r="I659" i="48"/>
  <c r="J659" i="48"/>
  <c r="K659" i="48"/>
  <c r="L659" i="48"/>
  <c r="M659" i="48"/>
  <c r="I660" i="48"/>
  <c r="J660" i="48"/>
  <c r="K660" i="48"/>
  <c r="L660" i="48"/>
  <c r="M660" i="48"/>
  <c r="I661" i="48"/>
  <c r="J661" i="48"/>
  <c r="K661" i="48"/>
  <c r="L661" i="48"/>
  <c r="M661" i="48"/>
  <c r="I662" i="48"/>
  <c r="J662" i="48"/>
  <c r="K662" i="48"/>
  <c r="L662" i="48"/>
  <c r="M662" i="48"/>
  <c r="I663" i="48"/>
  <c r="J663" i="48"/>
  <c r="K663" i="48"/>
  <c r="L663" i="48"/>
  <c r="M663" i="48"/>
  <c r="I664" i="48"/>
  <c r="J664" i="48"/>
  <c r="K664" i="48"/>
  <c r="L664" i="48"/>
  <c r="M664" i="48"/>
  <c r="I665" i="48"/>
  <c r="J665" i="48"/>
  <c r="K665" i="48"/>
  <c r="L665" i="48"/>
  <c r="M665" i="48"/>
  <c r="I666" i="48"/>
  <c r="J666" i="48"/>
  <c r="K666" i="48"/>
  <c r="L666" i="48"/>
  <c r="M666" i="48"/>
  <c r="I667" i="48"/>
  <c r="J667" i="48"/>
  <c r="K667" i="48"/>
  <c r="L667" i="48"/>
  <c r="M667" i="48"/>
  <c r="I668" i="48"/>
  <c r="J668" i="48"/>
  <c r="K668" i="48"/>
  <c r="L668" i="48"/>
  <c r="M668" i="48"/>
  <c r="I669" i="48"/>
  <c r="J669" i="48"/>
  <c r="K669" i="48"/>
  <c r="L669" i="48"/>
  <c r="M669" i="48"/>
  <c r="I670" i="48"/>
  <c r="J670" i="48"/>
  <c r="K670" i="48"/>
  <c r="L670" i="48"/>
  <c r="M670" i="48"/>
  <c r="I671" i="48"/>
  <c r="J671" i="48"/>
  <c r="K671" i="48"/>
  <c r="L671" i="48"/>
  <c r="M671" i="48"/>
  <c r="I672" i="48"/>
  <c r="J672" i="48"/>
  <c r="K672" i="48"/>
  <c r="L672" i="48"/>
  <c r="M672" i="48"/>
  <c r="I673" i="48"/>
  <c r="J673" i="48"/>
  <c r="K673" i="48"/>
  <c r="L673" i="48"/>
  <c r="M673" i="48"/>
  <c r="I674" i="48"/>
  <c r="J674" i="48"/>
  <c r="K674" i="48"/>
  <c r="L674" i="48"/>
  <c r="M674" i="48"/>
  <c r="I675" i="48"/>
  <c r="J675" i="48"/>
  <c r="K675" i="48"/>
  <c r="L675" i="48"/>
  <c r="M675" i="48"/>
  <c r="I676" i="48"/>
  <c r="J676" i="48"/>
  <c r="K676" i="48"/>
  <c r="L676" i="48"/>
  <c r="M676" i="48"/>
  <c r="I677" i="48"/>
  <c r="J677" i="48"/>
  <c r="K677" i="48"/>
  <c r="L677" i="48"/>
  <c r="M677" i="48"/>
  <c r="I678" i="48"/>
  <c r="J678" i="48"/>
  <c r="K678" i="48"/>
  <c r="L678" i="48"/>
  <c r="M678" i="48"/>
  <c r="I679" i="48"/>
  <c r="J679" i="48"/>
  <c r="K679" i="48"/>
  <c r="L679" i="48"/>
  <c r="M679" i="48"/>
  <c r="I680" i="48"/>
  <c r="J680" i="48"/>
  <c r="K680" i="48"/>
  <c r="L680" i="48"/>
  <c r="M680" i="48"/>
  <c r="I681" i="48"/>
  <c r="J681" i="48"/>
  <c r="K681" i="48"/>
  <c r="L681" i="48"/>
  <c r="M681" i="48"/>
  <c r="I682" i="48"/>
  <c r="J682" i="48"/>
  <c r="K682" i="48"/>
  <c r="L682" i="48"/>
  <c r="M682" i="48"/>
  <c r="I683" i="48"/>
  <c r="J683" i="48"/>
  <c r="K683" i="48"/>
  <c r="L683" i="48"/>
  <c r="M683" i="48"/>
  <c r="I684" i="48"/>
  <c r="J684" i="48"/>
  <c r="K684" i="48"/>
  <c r="L684" i="48"/>
  <c r="M684" i="48"/>
  <c r="I685" i="48"/>
  <c r="J685" i="48"/>
  <c r="K685" i="48"/>
  <c r="L685" i="48"/>
  <c r="M685" i="48"/>
  <c r="I686" i="48"/>
  <c r="J686" i="48"/>
  <c r="K686" i="48"/>
  <c r="L686" i="48"/>
  <c r="M686" i="48"/>
  <c r="I687" i="48"/>
  <c r="J687" i="48"/>
  <c r="K687" i="48"/>
  <c r="L687" i="48"/>
  <c r="M687" i="48"/>
  <c r="I688" i="48"/>
  <c r="J688" i="48"/>
  <c r="K688" i="48"/>
  <c r="L688" i="48"/>
  <c r="M688" i="48"/>
  <c r="I689" i="48"/>
  <c r="J689" i="48"/>
  <c r="K689" i="48"/>
  <c r="L689" i="48"/>
  <c r="M689" i="48"/>
  <c r="I690" i="48"/>
  <c r="J690" i="48"/>
  <c r="K690" i="48"/>
  <c r="L690" i="48"/>
  <c r="M690" i="48"/>
  <c r="I691" i="48"/>
  <c r="J691" i="48"/>
  <c r="K691" i="48"/>
  <c r="L691" i="48"/>
  <c r="M691" i="48"/>
  <c r="I692" i="48"/>
  <c r="J692" i="48"/>
  <c r="K692" i="48"/>
  <c r="L692" i="48"/>
  <c r="M692" i="48"/>
  <c r="I693" i="48"/>
  <c r="J693" i="48"/>
  <c r="K693" i="48"/>
  <c r="L693" i="48"/>
  <c r="M693" i="48"/>
  <c r="I694" i="48"/>
  <c r="J694" i="48"/>
  <c r="K694" i="48"/>
  <c r="L694" i="48"/>
  <c r="M694" i="48"/>
  <c r="I695" i="48"/>
  <c r="J695" i="48"/>
  <c r="K695" i="48"/>
  <c r="L695" i="48"/>
  <c r="M695" i="48"/>
  <c r="I696" i="48"/>
  <c r="J696" i="48"/>
  <c r="K696" i="48"/>
  <c r="L696" i="48"/>
  <c r="M696" i="48"/>
  <c r="I697" i="48"/>
  <c r="J697" i="48"/>
  <c r="K697" i="48"/>
  <c r="L697" i="48"/>
  <c r="M697" i="48"/>
  <c r="I698" i="48"/>
  <c r="J698" i="48"/>
  <c r="K698" i="48"/>
  <c r="L698" i="48"/>
  <c r="M698" i="48"/>
  <c r="I699" i="48"/>
  <c r="J699" i="48"/>
  <c r="K699" i="48"/>
  <c r="L699" i="48"/>
  <c r="M699" i="48"/>
  <c r="I700" i="48"/>
  <c r="J700" i="48"/>
  <c r="K700" i="48"/>
  <c r="L700" i="48"/>
  <c r="M700" i="48"/>
  <c r="I701" i="48"/>
  <c r="J701" i="48"/>
  <c r="K701" i="48"/>
  <c r="L701" i="48"/>
  <c r="M701" i="48"/>
  <c r="I702" i="48"/>
  <c r="J702" i="48"/>
  <c r="K702" i="48"/>
  <c r="L702" i="48"/>
  <c r="M702" i="48"/>
  <c r="I703" i="48"/>
  <c r="J703" i="48"/>
  <c r="K703" i="48"/>
  <c r="L703" i="48"/>
  <c r="M703" i="48"/>
  <c r="I704" i="48"/>
  <c r="J704" i="48"/>
  <c r="K704" i="48"/>
  <c r="L704" i="48"/>
  <c r="M704" i="48"/>
  <c r="I705" i="48"/>
  <c r="J705" i="48"/>
  <c r="K705" i="48"/>
  <c r="L705" i="48"/>
  <c r="M705" i="48"/>
  <c r="I706" i="48"/>
  <c r="J706" i="48"/>
  <c r="K706" i="48"/>
  <c r="L706" i="48"/>
  <c r="M706" i="48"/>
  <c r="I707" i="48"/>
  <c r="J707" i="48"/>
  <c r="K707" i="48"/>
  <c r="L707" i="48"/>
  <c r="M707" i="48"/>
  <c r="I708" i="48"/>
  <c r="J708" i="48"/>
  <c r="K708" i="48"/>
  <c r="L708" i="48"/>
  <c r="M708" i="48"/>
  <c r="I709" i="48"/>
  <c r="J709" i="48"/>
  <c r="K709" i="48"/>
  <c r="L709" i="48"/>
  <c r="M709" i="48"/>
  <c r="I710" i="48"/>
  <c r="J710" i="48"/>
  <c r="K710" i="48"/>
  <c r="L710" i="48"/>
  <c r="M710" i="48"/>
  <c r="I711" i="48"/>
  <c r="J711" i="48"/>
  <c r="K711" i="48"/>
  <c r="L711" i="48"/>
  <c r="M711" i="48"/>
  <c r="I712" i="48"/>
  <c r="J712" i="48"/>
  <c r="K712" i="48"/>
  <c r="L712" i="48"/>
  <c r="M712" i="48"/>
  <c r="I713" i="48"/>
  <c r="J713" i="48"/>
  <c r="K713" i="48"/>
  <c r="L713" i="48"/>
  <c r="M713" i="48"/>
  <c r="I714" i="48"/>
  <c r="J714" i="48"/>
  <c r="K714" i="48"/>
  <c r="L714" i="48"/>
  <c r="M714" i="48"/>
  <c r="I715" i="48"/>
  <c r="J715" i="48"/>
  <c r="K715" i="48"/>
  <c r="L715" i="48"/>
  <c r="M715" i="48"/>
  <c r="I716" i="48"/>
  <c r="J716" i="48"/>
  <c r="K716" i="48"/>
  <c r="L716" i="48"/>
  <c r="M716" i="48"/>
  <c r="I717" i="48"/>
  <c r="J717" i="48"/>
  <c r="K717" i="48"/>
  <c r="L717" i="48"/>
  <c r="M717" i="48"/>
  <c r="I718" i="48"/>
  <c r="J718" i="48"/>
  <c r="K718" i="48"/>
  <c r="L718" i="48"/>
  <c r="M718" i="48"/>
  <c r="I719" i="48"/>
  <c r="J719" i="48"/>
  <c r="K719" i="48"/>
  <c r="L719" i="48"/>
  <c r="M719" i="48"/>
  <c r="I720" i="48"/>
  <c r="J720" i="48"/>
  <c r="K720" i="48"/>
  <c r="L720" i="48"/>
  <c r="M720" i="48"/>
  <c r="I721" i="48"/>
  <c r="J721" i="48"/>
  <c r="K721" i="48"/>
  <c r="L721" i="48"/>
  <c r="M721" i="48"/>
  <c r="I722" i="48"/>
  <c r="J722" i="48"/>
  <c r="K722" i="48"/>
  <c r="L722" i="48"/>
  <c r="M722" i="48"/>
  <c r="I723" i="48"/>
  <c r="J723" i="48"/>
  <c r="K723" i="48"/>
  <c r="L723" i="48"/>
  <c r="M723" i="48"/>
  <c r="I724" i="48"/>
  <c r="J724" i="48"/>
  <c r="K724" i="48"/>
  <c r="L724" i="48"/>
  <c r="M724" i="48"/>
  <c r="I725" i="48"/>
  <c r="J725" i="48"/>
  <c r="K725" i="48"/>
  <c r="L725" i="48"/>
  <c r="M725" i="48"/>
  <c r="I726" i="48"/>
  <c r="J726" i="48"/>
  <c r="K726" i="48"/>
  <c r="L726" i="48"/>
  <c r="M726" i="48"/>
  <c r="I727" i="48"/>
  <c r="J727" i="48"/>
  <c r="K727" i="48"/>
  <c r="L727" i="48"/>
  <c r="M727" i="48"/>
  <c r="I728" i="48"/>
  <c r="J728" i="48"/>
  <c r="K728" i="48"/>
  <c r="L728" i="48"/>
  <c r="M728" i="48"/>
  <c r="I729" i="48"/>
  <c r="J729" i="48"/>
  <c r="K729" i="48"/>
  <c r="L729" i="48"/>
  <c r="M729" i="48"/>
  <c r="I730" i="48"/>
  <c r="J730" i="48"/>
  <c r="K730" i="48"/>
  <c r="L730" i="48"/>
  <c r="M730" i="48"/>
  <c r="I731" i="48"/>
  <c r="J731" i="48"/>
  <c r="K731" i="48"/>
  <c r="L731" i="48"/>
  <c r="M731" i="48"/>
  <c r="I732" i="48"/>
  <c r="J732" i="48"/>
  <c r="K732" i="48"/>
  <c r="L732" i="48"/>
  <c r="M732" i="48"/>
  <c r="I733" i="48"/>
  <c r="J733" i="48"/>
  <c r="K733" i="48"/>
  <c r="L733" i="48"/>
  <c r="M733" i="48"/>
  <c r="I734" i="48"/>
  <c r="J734" i="48"/>
  <c r="K734" i="48"/>
  <c r="L734" i="48"/>
  <c r="M734" i="48"/>
  <c r="I735" i="48"/>
  <c r="J735" i="48"/>
  <c r="K735" i="48"/>
  <c r="L735" i="48"/>
  <c r="M735" i="48"/>
  <c r="I736" i="48"/>
  <c r="J736" i="48"/>
  <c r="K736" i="48"/>
  <c r="L736" i="48"/>
  <c r="M736" i="48"/>
  <c r="I737" i="48"/>
  <c r="J737" i="48"/>
  <c r="K737" i="48"/>
  <c r="L737" i="48"/>
  <c r="M737" i="48"/>
  <c r="I738" i="48"/>
  <c r="J738" i="48"/>
  <c r="K738" i="48"/>
  <c r="L738" i="48"/>
  <c r="M738" i="48"/>
  <c r="I739" i="48"/>
  <c r="J739" i="48"/>
  <c r="K739" i="48"/>
  <c r="L739" i="48"/>
  <c r="M739" i="48"/>
  <c r="I740" i="48"/>
  <c r="J740" i="48"/>
  <c r="K740" i="48"/>
  <c r="L740" i="48"/>
  <c r="M740" i="48"/>
  <c r="I741" i="48"/>
  <c r="J741" i="48"/>
  <c r="K741" i="48"/>
  <c r="L741" i="48"/>
  <c r="M741" i="48"/>
  <c r="I742" i="48"/>
  <c r="J742" i="48"/>
  <c r="K742" i="48"/>
  <c r="L742" i="48"/>
  <c r="M742" i="48"/>
  <c r="I743" i="48"/>
  <c r="J743" i="48"/>
  <c r="K743" i="48"/>
  <c r="L743" i="48"/>
  <c r="M743" i="48"/>
  <c r="I744" i="48"/>
  <c r="J744" i="48"/>
  <c r="K744" i="48"/>
  <c r="L744" i="48"/>
  <c r="M744" i="48"/>
  <c r="I745" i="48"/>
  <c r="J745" i="48"/>
  <c r="K745" i="48"/>
  <c r="L745" i="48"/>
  <c r="M745" i="48"/>
  <c r="I746" i="48"/>
  <c r="J746" i="48"/>
  <c r="K746" i="48"/>
  <c r="L746" i="48"/>
  <c r="M746" i="48"/>
  <c r="I747" i="48"/>
  <c r="J747" i="48"/>
  <c r="K747" i="48"/>
  <c r="L747" i="48"/>
  <c r="M747" i="48"/>
  <c r="I748" i="48"/>
  <c r="J748" i="48"/>
  <c r="K748" i="48"/>
  <c r="L748" i="48"/>
  <c r="M748" i="48"/>
  <c r="I749" i="48"/>
  <c r="J749" i="48"/>
  <c r="K749" i="48"/>
  <c r="L749" i="48"/>
  <c r="M749" i="48"/>
  <c r="I750" i="48"/>
  <c r="J750" i="48"/>
  <c r="K750" i="48"/>
  <c r="L750" i="48"/>
  <c r="M750" i="48"/>
  <c r="I751" i="48"/>
  <c r="J751" i="48"/>
  <c r="K751" i="48"/>
  <c r="L751" i="48"/>
  <c r="M751" i="48"/>
  <c r="I752" i="48"/>
  <c r="J752" i="48"/>
  <c r="K752" i="48"/>
  <c r="L752" i="48"/>
  <c r="M752" i="48"/>
  <c r="I753" i="48"/>
  <c r="J753" i="48"/>
  <c r="K753" i="48"/>
  <c r="L753" i="48"/>
  <c r="M753" i="48"/>
  <c r="I754" i="48"/>
  <c r="J754" i="48"/>
  <c r="K754" i="48"/>
  <c r="L754" i="48"/>
  <c r="M754" i="48"/>
  <c r="I755" i="48"/>
  <c r="J755" i="48"/>
  <c r="K755" i="48"/>
  <c r="L755" i="48"/>
  <c r="M755" i="48"/>
  <c r="I756" i="48"/>
  <c r="J756" i="48"/>
  <c r="K756" i="48"/>
  <c r="L756" i="48"/>
  <c r="M756" i="48"/>
  <c r="I757" i="48"/>
  <c r="J757" i="48"/>
  <c r="K757" i="48"/>
  <c r="L757" i="48"/>
  <c r="M757" i="48"/>
  <c r="I758" i="48"/>
  <c r="J758" i="48"/>
  <c r="K758" i="48"/>
  <c r="L758" i="48"/>
  <c r="M758" i="48"/>
  <c r="I759" i="48"/>
  <c r="J759" i="48"/>
  <c r="K759" i="48"/>
  <c r="L759" i="48"/>
  <c r="M759" i="48"/>
  <c r="I760" i="48"/>
  <c r="J760" i="48"/>
  <c r="K760" i="48"/>
  <c r="L760" i="48"/>
  <c r="M760" i="48"/>
  <c r="I761" i="48"/>
  <c r="J761" i="48"/>
  <c r="K761" i="48"/>
  <c r="L761" i="48"/>
  <c r="M761" i="48"/>
  <c r="I762" i="48"/>
  <c r="J762" i="48"/>
  <c r="K762" i="48"/>
  <c r="L762" i="48"/>
  <c r="M762" i="48"/>
  <c r="I763" i="48"/>
  <c r="J763" i="48"/>
  <c r="K763" i="48"/>
  <c r="L763" i="48"/>
  <c r="M763" i="48"/>
  <c r="I764" i="48"/>
  <c r="J764" i="48"/>
  <c r="K764" i="48"/>
  <c r="L764" i="48"/>
  <c r="M764" i="48"/>
  <c r="I765" i="48"/>
  <c r="J765" i="48"/>
  <c r="K765" i="48"/>
  <c r="L765" i="48"/>
  <c r="M765" i="48"/>
  <c r="I766" i="48"/>
  <c r="J766" i="48"/>
  <c r="K766" i="48"/>
  <c r="L766" i="48"/>
  <c r="M766" i="48"/>
  <c r="I767" i="48"/>
  <c r="J767" i="48"/>
  <c r="K767" i="48"/>
  <c r="L767" i="48"/>
  <c r="M767" i="48"/>
  <c r="I768" i="48"/>
  <c r="J768" i="48"/>
  <c r="K768" i="48"/>
  <c r="L768" i="48"/>
  <c r="M768" i="48"/>
  <c r="I769" i="48"/>
  <c r="J769" i="48"/>
  <c r="K769" i="48"/>
  <c r="L769" i="48"/>
  <c r="M769" i="48"/>
  <c r="I770" i="48"/>
  <c r="J770" i="48"/>
  <c r="K770" i="48"/>
  <c r="L770" i="48"/>
  <c r="M770" i="48"/>
  <c r="I771" i="48"/>
  <c r="J771" i="48"/>
  <c r="K771" i="48"/>
  <c r="L771" i="48"/>
  <c r="M771" i="48"/>
  <c r="I772" i="48"/>
  <c r="J772" i="48"/>
  <c r="K772" i="48"/>
  <c r="L772" i="48"/>
  <c r="M772" i="48"/>
  <c r="I773" i="48"/>
  <c r="J773" i="48"/>
  <c r="K773" i="48"/>
  <c r="L773" i="48"/>
  <c r="M773" i="48"/>
  <c r="I774" i="48"/>
  <c r="J774" i="48"/>
  <c r="K774" i="48"/>
  <c r="L774" i="48"/>
  <c r="M774" i="48"/>
  <c r="I775" i="48"/>
  <c r="J775" i="48"/>
  <c r="K775" i="48"/>
  <c r="L775" i="48"/>
  <c r="M775" i="48"/>
  <c r="I776" i="48"/>
  <c r="J776" i="48"/>
  <c r="K776" i="48"/>
  <c r="L776" i="48"/>
  <c r="M776" i="48"/>
  <c r="I777" i="48"/>
  <c r="J777" i="48"/>
  <c r="K777" i="48"/>
  <c r="L777" i="48"/>
  <c r="M777" i="48"/>
  <c r="I778" i="48"/>
  <c r="J778" i="48"/>
  <c r="K778" i="48"/>
  <c r="L778" i="48"/>
  <c r="M778" i="48"/>
  <c r="I779" i="48"/>
  <c r="J779" i="48"/>
  <c r="K779" i="48"/>
  <c r="L779" i="48"/>
  <c r="M779" i="48"/>
  <c r="I780" i="48"/>
  <c r="J780" i="48"/>
  <c r="K780" i="48"/>
  <c r="L780" i="48"/>
  <c r="M780" i="48"/>
  <c r="I781" i="48"/>
  <c r="J781" i="48"/>
  <c r="K781" i="48"/>
  <c r="L781" i="48"/>
  <c r="M781" i="48"/>
  <c r="I782" i="48"/>
  <c r="J782" i="48"/>
  <c r="K782" i="48"/>
  <c r="L782" i="48"/>
  <c r="M782" i="48"/>
  <c r="I783" i="48"/>
  <c r="J783" i="48"/>
  <c r="K783" i="48"/>
  <c r="L783" i="48"/>
  <c r="M783" i="48"/>
  <c r="I784" i="48"/>
  <c r="J784" i="48"/>
  <c r="K784" i="48"/>
  <c r="L784" i="48"/>
  <c r="M784" i="48"/>
  <c r="I785" i="48"/>
  <c r="J785" i="48"/>
  <c r="K785" i="48"/>
  <c r="L785" i="48"/>
  <c r="M785" i="48"/>
  <c r="I786" i="48"/>
  <c r="J786" i="48"/>
  <c r="K786" i="48"/>
  <c r="L786" i="48"/>
  <c r="M786" i="48"/>
  <c r="I787" i="48"/>
  <c r="J787" i="48"/>
  <c r="K787" i="48"/>
  <c r="L787" i="48"/>
  <c r="M787" i="48"/>
  <c r="I788" i="48"/>
  <c r="J788" i="48"/>
  <c r="K788" i="48"/>
  <c r="L788" i="48"/>
  <c r="M788" i="48"/>
  <c r="I789" i="48"/>
  <c r="J789" i="48"/>
  <c r="K789" i="48"/>
  <c r="L789" i="48"/>
  <c r="M789" i="48"/>
  <c r="I790" i="48"/>
  <c r="J790" i="48"/>
  <c r="K790" i="48"/>
  <c r="L790" i="48"/>
  <c r="M790" i="48"/>
  <c r="I791" i="48"/>
  <c r="J791" i="48"/>
  <c r="K791" i="48"/>
  <c r="L791" i="48"/>
  <c r="M791" i="48"/>
  <c r="I792" i="48"/>
  <c r="J792" i="48"/>
  <c r="K792" i="48"/>
  <c r="L792" i="48"/>
  <c r="M792" i="48"/>
  <c r="I793" i="48"/>
  <c r="J793" i="48"/>
  <c r="K793" i="48"/>
  <c r="L793" i="48"/>
  <c r="M793" i="48"/>
  <c r="I794" i="48"/>
  <c r="J794" i="48"/>
  <c r="K794" i="48"/>
  <c r="L794" i="48"/>
  <c r="M794" i="48"/>
  <c r="I795" i="48"/>
  <c r="J795" i="48"/>
  <c r="K795" i="48"/>
  <c r="L795" i="48"/>
  <c r="M795" i="48"/>
  <c r="I796" i="48"/>
  <c r="J796" i="48"/>
  <c r="K796" i="48"/>
  <c r="L796" i="48"/>
  <c r="M796" i="48"/>
  <c r="I797" i="48"/>
  <c r="J797" i="48"/>
  <c r="K797" i="48"/>
  <c r="L797" i="48"/>
  <c r="M797" i="48"/>
  <c r="I798" i="48"/>
  <c r="J798" i="48"/>
  <c r="K798" i="48"/>
  <c r="L798" i="48"/>
  <c r="M798" i="48"/>
  <c r="I799" i="48"/>
  <c r="J799" i="48"/>
  <c r="K799" i="48"/>
  <c r="L799" i="48"/>
  <c r="M799" i="48"/>
  <c r="I800" i="48"/>
  <c r="J800" i="48"/>
  <c r="K800" i="48"/>
  <c r="L800" i="48"/>
  <c r="M800" i="48"/>
  <c r="I801" i="48"/>
  <c r="J801" i="48"/>
  <c r="K801" i="48"/>
  <c r="L801" i="48"/>
  <c r="M801" i="48"/>
  <c r="I802" i="48"/>
  <c r="J802" i="48"/>
  <c r="K802" i="48"/>
  <c r="L802" i="48"/>
  <c r="M802" i="48"/>
  <c r="I803" i="48"/>
  <c r="J803" i="48"/>
  <c r="K803" i="48"/>
  <c r="L803" i="48"/>
  <c r="M803" i="48"/>
  <c r="I804" i="48"/>
  <c r="J804" i="48"/>
  <c r="K804" i="48"/>
  <c r="L804" i="48"/>
  <c r="M804" i="48"/>
  <c r="I805" i="48"/>
  <c r="J805" i="48"/>
  <c r="K805" i="48"/>
  <c r="L805" i="48"/>
  <c r="M805" i="48"/>
  <c r="I806" i="48"/>
  <c r="J806" i="48"/>
  <c r="K806" i="48"/>
  <c r="L806" i="48"/>
  <c r="M806" i="48"/>
  <c r="I807" i="48"/>
  <c r="J807" i="48"/>
  <c r="K807" i="48"/>
  <c r="L807" i="48"/>
  <c r="M807" i="48"/>
  <c r="I808" i="48"/>
  <c r="J808" i="48"/>
  <c r="K808" i="48"/>
  <c r="L808" i="48"/>
  <c r="M808" i="48"/>
  <c r="I809" i="48"/>
  <c r="J809" i="48"/>
  <c r="K809" i="48"/>
  <c r="L809" i="48"/>
  <c r="M809" i="48"/>
  <c r="I810" i="48"/>
  <c r="J810" i="48"/>
  <c r="K810" i="48"/>
  <c r="L810" i="48"/>
  <c r="M810" i="48"/>
  <c r="I811" i="48"/>
  <c r="J811" i="48"/>
  <c r="K811" i="48"/>
  <c r="L811" i="48"/>
  <c r="M811" i="48"/>
  <c r="I812" i="48"/>
  <c r="J812" i="48"/>
  <c r="K812" i="48"/>
  <c r="L812" i="48"/>
  <c r="M812" i="48"/>
  <c r="I813" i="48"/>
  <c r="J813" i="48"/>
  <c r="K813" i="48"/>
  <c r="L813" i="48"/>
  <c r="M813" i="48"/>
  <c r="I814" i="48"/>
  <c r="J814" i="48"/>
  <c r="K814" i="48"/>
  <c r="L814" i="48"/>
  <c r="M814" i="48"/>
  <c r="I815" i="48"/>
  <c r="J815" i="48"/>
  <c r="K815" i="48"/>
  <c r="L815" i="48"/>
  <c r="M815" i="48"/>
  <c r="I816" i="48"/>
  <c r="J816" i="48"/>
  <c r="K816" i="48"/>
  <c r="L816" i="48"/>
  <c r="M816" i="48"/>
  <c r="I817" i="48"/>
  <c r="J817" i="48"/>
  <c r="K817" i="48"/>
  <c r="L817" i="48"/>
  <c r="M817" i="48"/>
  <c r="I818" i="48"/>
  <c r="J818" i="48"/>
  <c r="K818" i="48"/>
  <c r="L818" i="48"/>
  <c r="M818" i="48"/>
  <c r="I819" i="48"/>
  <c r="J819" i="48"/>
  <c r="K819" i="48"/>
  <c r="L819" i="48"/>
  <c r="M819" i="48"/>
  <c r="I820" i="48"/>
  <c r="J820" i="48"/>
  <c r="K820" i="48"/>
  <c r="L820" i="48"/>
  <c r="M820" i="48"/>
  <c r="I821" i="48"/>
  <c r="J821" i="48"/>
  <c r="K821" i="48"/>
  <c r="L821" i="48"/>
  <c r="M821" i="48"/>
  <c r="I822" i="48"/>
  <c r="J822" i="48"/>
  <c r="K822" i="48"/>
  <c r="L822" i="48"/>
  <c r="M822" i="48"/>
  <c r="I823" i="48"/>
  <c r="J823" i="48"/>
  <c r="K823" i="48"/>
  <c r="L823" i="48"/>
  <c r="M823" i="48"/>
  <c r="I824" i="48"/>
  <c r="J824" i="48"/>
  <c r="K824" i="48"/>
  <c r="L824" i="48"/>
  <c r="M824" i="48"/>
  <c r="I825" i="48"/>
  <c r="J825" i="48"/>
  <c r="K825" i="48"/>
  <c r="L825" i="48"/>
  <c r="M825" i="48"/>
  <c r="I826" i="48"/>
  <c r="J826" i="48"/>
  <c r="K826" i="48"/>
  <c r="L826" i="48"/>
  <c r="M826" i="48"/>
  <c r="I827" i="48"/>
  <c r="J827" i="48"/>
  <c r="K827" i="48"/>
  <c r="L827" i="48"/>
  <c r="M827" i="48"/>
  <c r="I828" i="48"/>
  <c r="J828" i="48"/>
  <c r="K828" i="48"/>
  <c r="L828" i="48"/>
  <c r="M828" i="48"/>
  <c r="I829" i="48"/>
  <c r="J829" i="48"/>
  <c r="K829" i="48"/>
  <c r="L829" i="48"/>
  <c r="M829" i="48"/>
  <c r="I830" i="48"/>
  <c r="J830" i="48"/>
  <c r="K830" i="48"/>
  <c r="L830" i="48"/>
  <c r="M830" i="48"/>
  <c r="I831" i="48"/>
  <c r="J831" i="48"/>
  <c r="K831" i="48"/>
  <c r="L831" i="48"/>
  <c r="M831" i="48"/>
  <c r="I832" i="48"/>
  <c r="J832" i="48"/>
  <c r="K832" i="48"/>
  <c r="L832" i="48"/>
  <c r="M832" i="48"/>
  <c r="I833" i="48"/>
  <c r="J833" i="48"/>
  <c r="K833" i="48"/>
  <c r="L833" i="48"/>
  <c r="M833" i="48"/>
  <c r="I834" i="48"/>
  <c r="J834" i="48"/>
  <c r="K834" i="48"/>
  <c r="L834" i="48"/>
  <c r="M834" i="48"/>
  <c r="I835" i="48"/>
  <c r="J835" i="48"/>
  <c r="K835" i="48"/>
  <c r="L835" i="48"/>
  <c r="M835" i="48"/>
  <c r="I836" i="48"/>
  <c r="J836" i="48"/>
  <c r="K836" i="48"/>
  <c r="L836" i="48"/>
  <c r="M836" i="48"/>
  <c r="I837" i="48"/>
  <c r="J837" i="48"/>
  <c r="K837" i="48"/>
  <c r="L837" i="48"/>
  <c r="M837" i="48"/>
  <c r="I838" i="48"/>
  <c r="J838" i="48"/>
  <c r="K838" i="48"/>
  <c r="L838" i="48"/>
  <c r="M838" i="48"/>
  <c r="I839" i="48"/>
  <c r="J839" i="48"/>
  <c r="K839" i="48"/>
  <c r="L839" i="48"/>
  <c r="M839" i="48"/>
  <c r="I840" i="48"/>
  <c r="J840" i="48"/>
  <c r="K840" i="48"/>
  <c r="L840" i="48"/>
  <c r="M840" i="48"/>
  <c r="I841" i="48"/>
  <c r="J841" i="48"/>
  <c r="K841" i="48"/>
  <c r="L841" i="48"/>
  <c r="M841" i="48"/>
  <c r="I842" i="48"/>
  <c r="J842" i="48"/>
  <c r="K842" i="48"/>
  <c r="L842" i="48"/>
  <c r="M842" i="48"/>
  <c r="I843" i="48"/>
  <c r="J843" i="48"/>
  <c r="K843" i="48"/>
  <c r="L843" i="48"/>
  <c r="M843" i="48"/>
  <c r="I844" i="48"/>
  <c r="J844" i="48"/>
  <c r="K844" i="48"/>
  <c r="L844" i="48"/>
  <c r="M844" i="48"/>
  <c r="I845" i="48"/>
  <c r="J845" i="48"/>
  <c r="K845" i="48"/>
  <c r="L845" i="48"/>
  <c r="M845" i="48"/>
  <c r="I846" i="48"/>
  <c r="J846" i="48"/>
  <c r="K846" i="48"/>
  <c r="L846" i="48"/>
  <c r="M846" i="48"/>
  <c r="I847" i="48"/>
  <c r="J847" i="48"/>
  <c r="K847" i="48"/>
  <c r="L847" i="48"/>
  <c r="M847" i="48"/>
  <c r="I848" i="48"/>
  <c r="J848" i="48"/>
  <c r="K848" i="48"/>
  <c r="L848" i="48"/>
  <c r="M848" i="48"/>
  <c r="I849" i="48"/>
  <c r="J849" i="48"/>
  <c r="K849" i="48"/>
  <c r="L849" i="48"/>
  <c r="M849" i="48"/>
  <c r="I850" i="48"/>
  <c r="J850" i="48"/>
  <c r="K850" i="48"/>
  <c r="L850" i="48"/>
  <c r="M850" i="48"/>
  <c r="I851" i="48"/>
  <c r="J851" i="48"/>
  <c r="K851" i="48"/>
  <c r="L851" i="48"/>
  <c r="M851" i="48"/>
  <c r="I852" i="48"/>
  <c r="J852" i="48"/>
  <c r="K852" i="48"/>
  <c r="L852" i="48"/>
  <c r="M852" i="48"/>
  <c r="I853" i="48"/>
  <c r="J853" i="48"/>
  <c r="K853" i="48"/>
  <c r="L853" i="48"/>
  <c r="M853" i="48"/>
  <c r="I854" i="48"/>
  <c r="J854" i="48"/>
  <c r="K854" i="48"/>
  <c r="L854" i="48"/>
  <c r="M854" i="48"/>
  <c r="I855" i="48"/>
  <c r="J855" i="48"/>
  <c r="K855" i="48"/>
  <c r="L855" i="48"/>
  <c r="M855" i="48"/>
  <c r="I856" i="48"/>
  <c r="J856" i="48"/>
  <c r="K856" i="48"/>
  <c r="L856" i="48"/>
  <c r="M856" i="48"/>
  <c r="I857" i="48"/>
  <c r="J857" i="48"/>
  <c r="K857" i="48"/>
  <c r="L857" i="48"/>
  <c r="M857" i="48"/>
  <c r="I858" i="48"/>
  <c r="J858" i="48"/>
  <c r="K858" i="48"/>
  <c r="L858" i="48"/>
  <c r="M858" i="48"/>
  <c r="I859" i="48"/>
  <c r="J859" i="48"/>
  <c r="K859" i="48"/>
  <c r="L859" i="48"/>
  <c r="M859" i="48"/>
  <c r="I860" i="48"/>
  <c r="J860" i="48"/>
  <c r="K860" i="48"/>
  <c r="L860" i="48"/>
  <c r="M860" i="48"/>
  <c r="I861" i="48"/>
  <c r="J861" i="48"/>
  <c r="K861" i="48"/>
  <c r="L861" i="48"/>
  <c r="M861" i="48"/>
  <c r="I862" i="48"/>
  <c r="J862" i="48"/>
  <c r="K862" i="48"/>
  <c r="L862" i="48"/>
  <c r="M862" i="48"/>
  <c r="I863" i="48"/>
  <c r="J863" i="48"/>
  <c r="K863" i="48"/>
  <c r="L863" i="48"/>
  <c r="M863" i="48"/>
  <c r="I864" i="48"/>
  <c r="J864" i="48"/>
  <c r="K864" i="48"/>
  <c r="L864" i="48"/>
  <c r="M864" i="48"/>
  <c r="I865" i="48"/>
  <c r="J865" i="48"/>
  <c r="K865" i="48"/>
  <c r="L865" i="48"/>
  <c r="M865" i="48"/>
  <c r="I866" i="48"/>
  <c r="J866" i="48"/>
  <c r="K866" i="48"/>
  <c r="L866" i="48"/>
  <c r="M866" i="48"/>
  <c r="I867" i="48"/>
  <c r="J867" i="48"/>
  <c r="K867" i="48"/>
  <c r="L867" i="48"/>
  <c r="M867" i="48"/>
  <c r="I868" i="48"/>
  <c r="J868" i="48"/>
  <c r="K868" i="48"/>
  <c r="L868" i="48"/>
  <c r="M868" i="48"/>
  <c r="I869" i="48"/>
  <c r="J869" i="48"/>
  <c r="K869" i="48"/>
  <c r="L869" i="48"/>
  <c r="M869" i="48"/>
  <c r="I870" i="48"/>
  <c r="J870" i="48"/>
  <c r="K870" i="48"/>
  <c r="L870" i="48"/>
  <c r="M870" i="48"/>
  <c r="I871" i="48"/>
  <c r="J871" i="48"/>
  <c r="K871" i="48"/>
  <c r="L871" i="48"/>
  <c r="M871" i="48"/>
  <c r="I872" i="48"/>
  <c r="J872" i="48"/>
  <c r="K872" i="48"/>
  <c r="L872" i="48"/>
  <c r="M872" i="48"/>
  <c r="I873" i="48"/>
  <c r="J873" i="48"/>
  <c r="K873" i="48"/>
  <c r="L873" i="48"/>
  <c r="M873" i="48"/>
  <c r="I874" i="48"/>
  <c r="J874" i="48"/>
  <c r="K874" i="48"/>
  <c r="L874" i="48"/>
  <c r="M874" i="48"/>
  <c r="I875" i="48"/>
  <c r="J875" i="48"/>
  <c r="K875" i="48"/>
  <c r="L875" i="48"/>
  <c r="M875" i="48"/>
  <c r="I876" i="48"/>
  <c r="J876" i="48"/>
  <c r="K876" i="48"/>
  <c r="L876" i="48"/>
  <c r="M876" i="48"/>
  <c r="I877" i="48"/>
  <c r="J877" i="48"/>
  <c r="K877" i="48"/>
  <c r="L877" i="48"/>
  <c r="M877" i="48"/>
  <c r="I878" i="48"/>
  <c r="J878" i="48"/>
  <c r="K878" i="48"/>
  <c r="L878" i="48"/>
  <c r="M878" i="48"/>
  <c r="I879" i="48"/>
  <c r="J879" i="48"/>
  <c r="K879" i="48"/>
  <c r="L879" i="48"/>
  <c r="M879" i="48"/>
  <c r="I880" i="48"/>
  <c r="J880" i="48"/>
  <c r="K880" i="48"/>
  <c r="L880" i="48"/>
  <c r="M880" i="48"/>
  <c r="I881" i="48"/>
  <c r="J881" i="48"/>
  <c r="K881" i="48"/>
  <c r="L881" i="48"/>
  <c r="M881" i="48"/>
  <c r="I882" i="48"/>
  <c r="J882" i="48"/>
  <c r="K882" i="48"/>
  <c r="L882" i="48"/>
  <c r="M882" i="48"/>
  <c r="I883" i="48"/>
  <c r="J883" i="48"/>
  <c r="K883" i="48"/>
  <c r="L883" i="48"/>
  <c r="M883" i="48"/>
  <c r="I884" i="48"/>
  <c r="J884" i="48"/>
  <c r="K884" i="48"/>
  <c r="L884" i="48"/>
  <c r="M884" i="48"/>
  <c r="I885" i="48"/>
  <c r="J885" i="48"/>
  <c r="K885" i="48"/>
  <c r="L885" i="48"/>
  <c r="M885" i="48"/>
  <c r="I886" i="48"/>
  <c r="J886" i="48"/>
  <c r="K886" i="48"/>
  <c r="L886" i="48"/>
  <c r="M886" i="48"/>
  <c r="I887" i="48"/>
  <c r="J887" i="48"/>
  <c r="K887" i="48"/>
  <c r="L887" i="48"/>
  <c r="M887" i="48"/>
  <c r="I888" i="48"/>
  <c r="J888" i="48"/>
  <c r="K888" i="48"/>
  <c r="L888" i="48"/>
  <c r="M888" i="48"/>
  <c r="I889" i="48"/>
  <c r="J889" i="48"/>
  <c r="K889" i="48"/>
  <c r="L889" i="48"/>
  <c r="M889" i="48"/>
  <c r="I890" i="48"/>
  <c r="J890" i="48"/>
  <c r="K890" i="48"/>
  <c r="L890" i="48"/>
  <c r="M890" i="48"/>
  <c r="I891" i="48"/>
  <c r="J891" i="48"/>
  <c r="K891" i="48"/>
  <c r="L891" i="48"/>
  <c r="M891" i="48"/>
  <c r="I892" i="48"/>
  <c r="J892" i="48"/>
  <c r="K892" i="48"/>
  <c r="L892" i="48"/>
  <c r="M892" i="48"/>
  <c r="I893" i="48"/>
  <c r="J893" i="48"/>
  <c r="K893" i="48"/>
  <c r="L893" i="48"/>
  <c r="M893" i="48"/>
  <c r="I894" i="48"/>
  <c r="J894" i="48"/>
  <c r="K894" i="48"/>
  <c r="L894" i="48"/>
  <c r="M894" i="48"/>
  <c r="I895" i="48"/>
  <c r="J895" i="48"/>
  <c r="K895" i="48"/>
  <c r="L895" i="48"/>
  <c r="M895" i="48"/>
  <c r="I896" i="48"/>
  <c r="J896" i="48"/>
  <c r="K896" i="48"/>
  <c r="L896" i="48"/>
  <c r="M896" i="48"/>
  <c r="I897" i="48"/>
  <c r="J897" i="48"/>
  <c r="K897" i="48"/>
  <c r="L897" i="48"/>
  <c r="M897" i="48"/>
  <c r="I898" i="48"/>
  <c r="J898" i="48"/>
  <c r="K898" i="48"/>
  <c r="L898" i="48"/>
  <c r="M898" i="48"/>
  <c r="I899" i="48"/>
  <c r="J899" i="48"/>
  <c r="K899" i="48"/>
  <c r="L899" i="48"/>
  <c r="M899" i="48"/>
  <c r="I900" i="48"/>
  <c r="J900" i="48"/>
  <c r="K900" i="48"/>
  <c r="L900" i="48"/>
  <c r="M900" i="48"/>
  <c r="I901" i="48"/>
  <c r="J901" i="48"/>
  <c r="K901" i="48"/>
  <c r="L901" i="48"/>
  <c r="M901" i="48"/>
  <c r="I902" i="48"/>
  <c r="J902" i="48"/>
  <c r="K902" i="48"/>
  <c r="L902" i="48"/>
  <c r="M902" i="48"/>
  <c r="I903" i="48"/>
  <c r="J903" i="48"/>
  <c r="K903" i="48"/>
  <c r="L903" i="48"/>
  <c r="M903" i="48"/>
  <c r="I904" i="48"/>
  <c r="J904" i="48"/>
  <c r="K904" i="48"/>
  <c r="L904" i="48"/>
  <c r="M904" i="48"/>
  <c r="I905" i="48"/>
  <c r="J905" i="48"/>
  <c r="K905" i="48"/>
  <c r="L905" i="48"/>
  <c r="M905" i="48"/>
  <c r="I906" i="48"/>
  <c r="J906" i="48"/>
  <c r="K906" i="48"/>
  <c r="L906" i="48"/>
  <c r="M906" i="48"/>
  <c r="I907" i="48"/>
  <c r="J907" i="48"/>
  <c r="K907" i="48"/>
  <c r="L907" i="48"/>
  <c r="M907" i="48"/>
  <c r="I908" i="48"/>
  <c r="J908" i="48"/>
  <c r="K908" i="48"/>
  <c r="L908" i="48"/>
  <c r="M908" i="48"/>
  <c r="I909" i="48"/>
  <c r="J909" i="48"/>
  <c r="K909" i="48"/>
  <c r="L909" i="48"/>
  <c r="M909" i="48"/>
  <c r="I910" i="48"/>
  <c r="J910" i="48"/>
  <c r="K910" i="48"/>
  <c r="L910" i="48"/>
  <c r="M910" i="48"/>
  <c r="I911" i="48"/>
  <c r="J911" i="48"/>
  <c r="K911" i="48"/>
  <c r="L911" i="48"/>
  <c r="M911" i="48"/>
  <c r="I912" i="48"/>
  <c r="J912" i="48"/>
  <c r="K912" i="48"/>
  <c r="L912" i="48"/>
  <c r="M912" i="48"/>
  <c r="I913" i="48"/>
  <c r="J913" i="48"/>
  <c r="K913" i="48"/>
  <c r="L913" i="48"/>
  <c r="M913" i="48"/>
  <c r="I914" i="48"/>
  <c r="J914" i="48"/>
  <c r="K914" i="48"/>
  <c r="L914" i="48"/>
  <c r="M914" i="48"/>
  <c r="I915" i="48"/>
  <c r="J915" i="48"/>
  <c r="K915" i="48"/>
  <c r="L915" i="48"/>
  <c r="M915" i="48"/>
  <c r="I916" i="48"/>
  <c r="J916" i="48"/>
  <c r="K916" i="48"/>
  <c r="L916" i="48"/>
  <c r="M916" i="48"/>
  <c r="I917" i="48"/>
  <c r="J917" i="48"/>
  <c r="K917" i="48"/>
  <c r="L917" i="48"/>
  <c r="M917" i="48"/>
  <c r="I918" i="48"/>
  <c r="J918" i="48"/>
  <c r="K918" i="48"/>
  <c r="L918" i="48"/>
  <c r="M918" i="48"/>
  <c r="I919" i="48"/>
  <c r="J919" i="48"/>
  <c r="K919" i="48"/>
  <c r="L919" i="48"/>
  <c r="M919" i="48"/>
  <c r="I920" i="48"/>
  <c r="J920" i="48"/>
  <c r="K920" i="48"/>
  <c r="L920" i="48"/>
  <c r="M920" i="48"/>
  <c r="I921" i="48"/>
  <c r="J921" i="48"/>
  <c r="K921" i="48"/>
  <c r="L921" i="48"/>
  <c r="M921" i="48"/>
  <c r="I922" i="48"/>
  <c r="J922" i="48"/>
  <c r="K922" i="48"/>
  <c r="L922" i="48"/>
  <c r="M922" i="48"/>
  <c r="I923" i="48"/>
  <c r="J923" i="48"/>
  <c r="K923" i="48"/>
  <c r="L923" i="48"/>
  <c r="M923" i="48"/>
  <c r="I924" i="48"/>
  <c r="J924" i="48"/>
  <c r="K924" i="48"/>
  <c r="L924" i="48"/>
  <c r="M924" i="48"/>
  <c r="I925" i="48"/>
  <c r="J925" i="48"/>
  <c r="K925" i="48"/>
  <c r="L925" i="48"/>
  <c r="M925" i="48"/>
  <c r="I926" i="48"/>
  <c r="J926" i="48"/>
  <c r="K926" i="48"/>
  <c r="L926" i="48"/>
  <c r="M926" i="48"/>
  <c r="I927" i="48"/>
  <c r="J927" i="48"/>
  <c r="K927" i="48"/>
  <c r="L927" i="48"/>
  <c r="M927" i="48"/>
  <c r="I928" i="48"/>
  <c r="J928" i="48"/>
  <c r="K928" i="48"/>
  <c r="L928" i="48"/>
  <c r="M928" i="48"/>
  <c r="I929" i="48"/>
  <c r="J929" i="48"/>
  <c r="K929" i="48"/>
  <c r="L929" i="48"/>
  <c r="M929" i="48"/>
  <c r="I930" i="48"/>
  <c r="J930" i="48"/>
  <c r="K930" i="48"/>
  <c r="L930" i="48"/>
  <c r="M930" i="48"/>
  <c r="I931" i="48"/>
  <c r="J931" i="48"/>
  <c r="K931" i="48"/>
  <c r="L931" i="48"/>
  <c r="M931" i="48"/>
  <c r="I932" i="48"/>
  <c r="J932" i="48"/>
  <c r="K932" i="48"/>
  <c r="L932" i="48"/>
  <c r="M932" i="48"/>
  <c r="I933" i="48"/>
  <c r="J933" i="48"/>
  <c r="K933" i="48"/>
  <c r="L933" i="48"/>
  <c r="M933" i="48"/>
  <c r="I934" i="48"/>
  <c r="J934" i="48"/>
  <c r="K934" i="48"/>
  <c r="L934" i="48"/>
  <c r="M934" i="48"/>
  <c r="I935" i="48"/>
  <c r="J935" i="48"/>
  <c r="K935" i="48"/>
  <c r="L935" i="48"/>
  <c r="M935" i="48"/>
  <c r="I936" i="48"/>
  <c r="J936" i="48"/>
  <c r="K936" i="48"/>
  <c r="L936" i="48"/>
  <c r="M936" i="48"/>
  <c r="I937" i="48"/>
  <c r="J937" i="48"/>
  <c r="K937" i="48"/>
  <c r="L937" i="48"/>
  <c r="M937" i="48"/>
  <c r="I938" i="48"/>
  <c r="J938" i="48"/>
  <c r="K938" i="48"/>
  <c r="L938" i="48"/>
  <c r="M938" i="48"/>
  <c r="I939" i="48"/>
  <c r="J939" i="48"/>
  <c r="K939" i="48"/>
  <c r="L939" i="48"/>
  <c r="M939" i="48"/>
  <c r="I940" i="48"/>
  <c r="J940" i="48"/>
  <c r="K940" i="48"/>
  <c r="L940" i="48"/>
  <c r="M940" i="48"/>
  <c r="I941" i="48"/>
  <c r="J941" i="48"/>
  <c r="K941" i="48"/>
  <c r="L941" i="48"/>
  <c r="M941" i="48"/>
  <c r="I942" i="48"/>
  <c r="J942" i="48"/>
  <c r="K942" i="48"/>
  <c r="L942" i="48"/>
  <c r="M942" i="48"/>
  <c r="I943" i="48"/>
  <c r="J943" i="48"/>
  <c r="K943" i="48"/>
  <c r="L943" i="48"/>
  <c r="M943" i="48"/>
  <c r="I944" i="48"/>
  <c r="J944" i="48"/>
  <c r="K944" i="48"/>
  <c r="L944" i="48"/>
  <c r="M944" i="48"/>
  <c r="I945" i="48"/>
  <c r="J945" i="48"/>
  <c r="K945" i="48"/>
  <c r="L945" i="48"/>
  <c r="M945" i="48"/>
  <c r="I946" i="48"/>
  <c r="J946" i="48"/>
  <c r="K946" i="48"/>
  <c r="L946" i="48"/>
  <c r="M946" i="48"/>
  <c r="I947" i="48"/>
  <c r="J947" i="48"/>
  <c r="K947" i="48"/>
  <c r="L947" i="48"/>
  <c r="M947" i="48"/>
  <c r="I948" i="48"/>
  <c r="J948" i="48"/>
  <c r="K948" i="48"/>
  <c r="L948" i="48"/>
  <c r="M948" i="48"/>
  <c r="I949" i="48"/>
  <c r="J949" i="48"/>
  <c r="K949" i="48"/>
  <c r="L949" i="48"/>
  <c r="M949" i="48"/>
  <c r="I950" i="48"/>
  <c r="J950" i="48"/>
  <c r="K950" i="48"/>
  <c r="L950" i="48"/>
  <c r="M950" i="48"/>
  <c r="I951" i="48"/>
  <c r="J951" i="48"/>
  <c r="K951" i="48"/>
  <c r="L951" i="48"/>
  <c r="M951" i="48"/>
  <c r="I952" i="48"/>
  <c r="J952" i="48"/>
  <c r="K952" i="48"/>
  <c r="L952" i="48"/>
  <c r="M952" i="48"/>
  <c r="I953" i="48"/>
  <c r="J953" i="48"/>
  <c r="K953" i="48"/>
  <c r="L953" i="48"/>
  <c r="M953" i="48"/>
  <c r="I954" i="48"/>
  <c r="J954" i="48"/>
  <c r="K954" i="48"/>
  <c r="L954" i="48"/>
  <c r="M954" i="48"/>
  <c r="I955" i="48"/>
  <c r="J955" i="48"/>
  <c r="K955" i="48"/>
  <c r="L955" i="48"/>
  <c r="M955" i="48"/>
  <c r="I956" i="48"/>
  <c r="J956" i="48"/>
  <c r="K956" i="48"/>
  <c r="L956" i="48"/>
  <c r="M956" i="48"/>
  <c r="I957" i="48"/>
  <c r="J957" i="48"/>
  <c r="K957" i="48"/>
  <c r="L957" i="48"/>
  <c r="M957" i="48"/>
  <c r="I958" i="48"/>
  <c r="J958" i="48"/>
  <c r="K958" i="48"/>
  <c r="L958" i="48"/>
  <c r="M958" i="48"/>
  <c r="I959" i="48"/>
  <c r="J959" i="48"/>
  <c r="K959" i="48"/>
  <c r="L959" i="48"/>
  <c r="M959" i="48"/>
  <c r="I960" i="48"/>
  <c r="J960" i="48"/>
  <c r="K960" i="48"/>
  <c r="L960" i="48"/>
  <c r="M960" i="48"/>
  <c r="I961" i="48"/>
  <c r="J961" i="48"/>
  <c r="K961" i="48"/>
  <c r="L961" i="48"/>
  <c r="M961" i="48"/>
  <c r="I962" i="48"/>
  <c r="J962" i="48"/>
  <c r="K962" i="48"/>
  <c r="L962" i="48"/>
  <c r="M962" i="48"/>
  <c r="I963" i="48"/>
  <c r="J963" i="48"/>
  <c r="K963" i="48"/>
  <c r="L963" i="48"/>
  <c r="M963" i="48"/>
  <c r="I964" i="48"/>
  <c r="J964" i="48"/>
  <c r="K964" i="48"/>
  <c r="L964" i="48"/>
  <c r="M964" i="48"/>
  <c r="I965" i="48"/>
  <c r="J965" i="48"/>
  <c r="K965" i="48"/>
  <c r="L965" i="48"/>
  <c r="M965" i="48"/>
  <c r="I966" i="48"/>
  <c r="J966" i="48"/>
  <c r="K966" i="48"/>
  <c r="L966" i="48"/>
  <c r="M966" i="48"/>
  <c r="I967" i="48"/>
  <c r="J967" i="48"/>
  <c r="K967" i="48"/>
  <c r="L967" i="48"/>
  <c r="M967" i="48"/>
  <c r="I968" i="48"/>
  <c r="J968" i="48"/>
  <c r="K968" i="48"/>
  <c r="L968" i="48"/>
  <c r="M968" i="48"/>
  <c r="I969" i="48"/>
  <c r="J969" i="48"/>
  <c r="K969" i="48"/>
  <c r="L969" i="48"/>
  <c r="M969" i="48"/>
  <c r="I970" i="48"/>
  <c r="J970" i="48"/>
  <c r="K970" i="48"/>
  <c r="L970" i="48"/>
  <c r="M970" i="48"/>
  <c r="I971" i="48"/>
  <c r="J971" i="48"/>
  <c r="K971" i="48"/>
  <c r="L971" i="48"/>
  <c r="M971" i="48"/>
  <c r="I972" i="48"/>
  <c r="J972" i="48"/>
  <c r="K972" i="48"/>
  <c r="L972" i="48"/>
  <c r="M972" i="48"/>
  <c r="I973" i="48"/>
  <c r="J973" i="48"/>
  <c r="K973" i="48"/>
  <c r="L973" i="48"/>
  <c r="M973" i="48"/>
  <c r="I974" i="48"/>
  <c r="J974" i="48"/>
  <c r="K974" i="48"/>
  <c r="L974" i="48"/>
  <c r="M974" i="48"/>
  <c r="I975" i="48"/>
  <c r="J975" i="48"/>
  <c r="K975" i="48"/>
  <c r="L975" i="48"/>
  <c r="M975" i="48"/>
  <c r="I976" i="48"/>
  <c r="J976" i="48"/>
  <c r="K976" i="48"/>
  <c r="L976" i="48"/>
  <c r="M976" i="48"/>
  <c r="I977" i="48"/>
  <c r="J977" i="48"/>
  <c r="K977" i="48"/>
  <c r="L977" i="48"/>
  <c r="M977" i="48"/>
  <c r="I978" i="48"/>
  <c r="J978" i="48"/>
  <c r="K978" i="48"/>
  <c r="L978" i="48"/>
  <c r="M978" i="48"/>
  <c r="I979" i="48"/>
  <c r="J979" i="48"/>
  <c r="K979" i="48"/>
  <c r="L979" i="48"/>
  <c r="M979" i="48"/>
  <c r="I980" i="48"/>
  <c r="J980" i="48"/>
  <c r="K980" i="48"/>
  <c r="L980" i="48"/>
  <c r="M980" i="48"/>
  <c r="I981" i="48"/>
  <c r="J981" i="48"/>
  <c r="K981" i="48"/>
  <c r="L981" i="48"/>
  <c r="M981" i="48"/>
  <c r="I982" i="48"/>
  <c r="J982" i="48"/>
  <c r="K982" i="48"/>
  <c r="L982" i="48"/>
  <c r="M982" i="48"/>
  <c r="I983" i="48"/>
  <c r="J983" i="48"/>
  <c r="K983" i="48"/>
  <c r="L983" i="48"/>
  <c r="M983" i="48"/>
  <c r="I984" i="48"/>
  <c r="J984" i="48"/>
  <c r="K984" i="48"/>
  <c r="L984" i="48"/>
  <c r="M984" i="48"/>
  <c r="I985" i="48"/>
  <c r="J985" i="48"/>
  <c r="K985" i="48"/>
  <c r="L985" i="48"/>
  <c r="M985" i="48"/>
  <c r="I986" i="48"/>
  <c r="J986" i="48"/>
  <c r="K986" i="48"/>
  <c r="L986" i="48"/>
  <c r="M986" i="48"/>
  <c r="I987" i="48"/>
  <c r="J987" i="48"/>
  <c r="K987" i="48"/>
  <c r="L987" i="48"/>
  <c r="M987" i="48"/>
  <c r="I988" i="48"/>
  <c r="J988" i="48"/>
  <c r="K988" i="48"/>
  <c r="L988" i="48"/>
  <c r="M988" i="48"/>
  <c r="I989" i="48"/>
  <c r="J989" i="48"/>
  <c r="K989" i="48"/>
  <c r="L989" i="48"/>
  <c r="M989" i="48"/>
  <c r="I990" i="48"/>
  <c r="J990" i="48"/>
  <c r="K990" i="48"/>
  <c r="L990" i="48"/>
  <c r="M990" i="48"/>
  <c r="I991" i="48"/>
  <c r="J991" i="48"/>
  <c r="K991" i="48"/>
  <c r="L991" i="48"/>
  <c r="M991" i="48"/>
  <c r="I992" i="48"/>
  <c r="J992" i="48"/>
  <c r="K992" i="48"/>
  <c r="L992" i="48"/>
  <c r="M992" i="48"/>
  <c r="I993" i="48"/>
  <c r="J993" i="48"/>
  <c r="K993" i="48"/>
  <c r="L993" i="48"/>
  <c r="M993" i="48"/>
  <c r="I994" i="48"/>
  <c r="J994" i="48"/>
  <c r="K994" i="48"/>
  <c r="L994" i="48"/>
  <c r="M994" i="48"/>
  <c r="I995" i="48"/>
  <c r="J995" i="48"/>
  <c r="K995" i="48"/>
  <c r="L995" i="48"/>
  <c r="M995" i="48"/>
  <c r="I996" i="48"/>
  <c r="J996" i="48"/>
  <c r="K996" i="48"/>
  <c r="L996" i="48"/>
  <c r="M996" i="48"/>
  <c r="I997" i="48"/>
  <c r="J997" i="48"/>
  <c r="K997" i="48"/>
  <c r="L997" i="48"/>
  <c r="M997" i="48"/>
  <c r="I998" i="48"/>
  <c r="J998" i="48"/>
  <c r="K998" i="48"/>
  <c r="L998" i="48"/>
  <c r="M998" i="48"/>
  <c r="I999" i="48"/>
  <c r="J999" i="48"/>
  <c r="K999" i="48"/>
  <c r="L999" i="48"/>
  <c r="M999" i="48"/>
  <c r="I1000" i="48"/>
  <c r="J1000" i="48"/>
  <c r="K1000" i="48"/>
  <c r="L1000" i="48"/>
  <c r="M1000" i="48"/>
  <c r="I1001" i="48"/>
  <c r="J1001" i="48"/>
  <c r="K1001" i="48"/>
  <c r="L1001" i="48"/>
  <c r="M1001" i="48"/>
  <c r="I1002" i="48"/>
  <c r="J1002" i="48"/>
  <c r="K1002" i="48"/>
  <c r="L1002" i="48"/>
  <c r="M1002" i="48"/>
  <c r="I1003" i="48"/>
  <c r="J1003" i="48"/>
  <c r="K1003" i="48"/>
  <c r="L1003" i="48"/>
  <c r="M1003" i="48"/>
  <c r="I1004" i="48"/>
  <c r="J1004" i="48"/>
  <c r="K1004" i="48"/>
  <c r="L1004" i="48"/>
  <c r="M1004" i="48"/>
  <c r="I1005" i="48"/>
  <c r="J1005" i="48"/>
  <c r="K1005" i="48"/>
  <c r="L1005" i="48"/>
  <c r="M1005" i="48"/>
  <c r="I1006" i="48"/>
  <c r="J1006" i="48"/>
  <c r="K1006" i="48"/>
  <c r="L1006" i="48"/>
  <c r="M1006" i="48"/>
  <c r="I1007" i="48"/>
  <c r="J1007" i="48"/>
  <c r="K1007" i="48"/>
  <c r="L1007" i="48"/>
  <c r="M1007" i="48"/>
  <c r="I1008" i="48"/>
  <c r="J1008" i="48"/>
  <c r="K1008" i="48"/>
  <c r="L1008" i="48"/>
  <c r="M1008" i="48"/>
  <c r="I1009" i="48"/>
  <c r="J1009" i="48"/>
  <c r="K1009" i="48"/>
  <c r="L1009" i="48"/>
  <c r="M1009" i="48"/>
  <c r="I1010" i="48"/>
  <c r="J1010" i="48"/>
  <c r="K1010" i="48"/>
  <c r="L1010" i="48"/>
  <c r="M1010" i="48"/>
  <c r="I1011" i="48"/>
  <c r="J1011" i="48"/>
  <c r="K1011" i="48"/>
  <c r="L1011" i="48"/>
  <c r="M1011" i="48"/>
  <c r="I1012" i="48"/>
  <c r="J1012" i="48"/>
  <c r="K1012" i="48"/>
  <c r="L1012" i="48"/>
  <c r="M1012" i="48"/>
  <c r="I1013" i="48"/>
  <c r="J1013" i="48"/>
  <c r="K1013" i="48"/>
  <c r="L1013" i="48"/>
  <c r="M1013" i="48"/>
  <c r="I1014" i="48"/>
  <c r="J1014" i="48"/>
  <c r="K1014" i="48"/>
  <c r="L1014" i="48"/>
  <c r="M1014" i="48"/>
  <c r="I1015" i="48"/>
  <c r="J1015" i="48"/>
  <c r="K1015" i="48"/>
  <c r="L1015" i="48"/>
  <c r="M1015" i="48"/>
  <c r="I1016" i="48"/>
  <c r="J1016" i="48"/>
  <c r="K1016" i="48"/>
  <c r="L1016" i="48"/>
  <c r="M1016" i="48"/>
  <c r="I1017" i="48"/>
  <c r="J1017" i="48"/>
  <c r="K1017" i="48"/>
  <c r="L1017" i="48"/>
  <c r="M1017" i="48"/>
  <c r="I1018" i="48"/>
  <c r="J1018" i="48"/>
  <c r="K1018" i="48"/>
  <c r="L1018" i="48"/>
  <c r="M1018" i="48"/>
  <c r="I1019" i="48"/>
  <c r="J1019" i="48"/>
  <c r="K1019" i="48"/>
  <c r="L1019" i="48"/>
  <c r="M1019" i="48"/>
  <c r="I1020" i="48"/>
  <c r="J1020" i="48"/>
  <c r="K1020" i="48"/>
  <c r="L1020" i="48"/>
  <c r="M1020" i="48"/>
  <c r="I1021" i="48"/>
  <c r="J1021" i="48"/>
  <c r="K1021" i="48"/>
  <c r="L1021" i="48"/>
  <c r="M1021" i="48"/>
  <c r="I1022" i="48"/>
  <c r="J1022" i="48"/>
  <c r="K1022" i="48"/>
  <c r="L1022" i="48"/>
  <c r="M1022" i="48"/>
  <c r="I1023" i="48"/>
  <c r="J1023" i="48"/>
  <c r="K1023" i="48"/>
  <c r="L1023" i="48"/>
  <c r="M1023" i="48"/>
  <c r="I1024" i="48"/>
  <c r="J1024" i="48"/>
  <c r="K1024" i="48"/>
  <c r="L1024" i="48"/>
  <c r="M1024" i="48"/>
  <c r="I1025" i="48"/>
  <c r="J1025" i="48"/>
  <c r="K1025" i="48"/>
  <c r="L1025" i="48"/>
  <c r="M1025" i="48"/>
  <c r="I1026" i="48"/>
  <c r="J1026" i="48"/>
  <c r="K1026" i="48"/>
  <c r="L1026" i="48"/>
  <c r="M1026" i="48"/>
  <c r="I1027" i="48"/>
  <c r="J1027" i="48"/>
  <c r="K1027" i="48"/>
  <c r="L1027" i="48"/>
  <c r="M1027" i="48"/>
  <c r="I1028" i="48"/>
  <c r="J1028" i="48"/>
  <c r="K1028" i="48"/>
  <c r="L1028" i="48"/>
  <c r="M1028" i="48"/>
  <c r="I1029" i="48"/>
  <c r="J1029" i="48"/>
  <c r="K1029" i="48"/>
  <c r="L1029" i="48"/>
  <c r="M1029" i="48"/>
  <c r="I1030" i="48"/>
  <c r="J1030" i="48"/>
  <c r="K1030" i="48"/>
  <c r="L1030" i="48"/>
  <c r="M1030" i="48"/>
  <c r="I1031" i="48"/>
  <c r="J1031" i="48"/>
  <c r="K1031" i="48"/>
  <c r="L1031" i="48"/>
  <c r="M1031" i="48"/>
  <c r="I1032" i="48"/>
  <c r="J1032" i="48"/>
  <c r="K1032" i="48"/>
  <c r="L1032" i="48"/>
  <c r="M1032" i="48"/>
  <c r="I1033" i="48"/>
  <c r="J1033" i="48"/>
  <c r="K1033" i="48"/>
  <c r="L1033" i="48"/>
  <c r="M1033" i="48"/>
  <c r="I1034" i="48"/>
  <c r="J1034" i="48"/>
  <c r="K1034" i="48"/>
  <c r="L1034" i="48"/>
  <c r="M1034" i="48"/>
  <c r="I1035" i="48"/>
  <c r="J1035" i="48"/>
  <c r="K1035" i="48"/>
  <c r="L1035" i="48"/>
  <c r="M1035" i="48"/>
  <c r="I1036" i="48"/>
  <c r="J1036" i="48"/>
  <c r="K1036" i="48"/>
  <c r="L1036" i="48"/>
  <c r="M1036" i="48"/>
  <c r="I1037" i="48"/>
  <c r="J1037" i="48"/>
  <c r="K1037" i="48"/>
  <c r="L1037" i="48"/>
  <c r="M1037" i="48"/>
  <c r="I1038" i="48"/>
  <c r="J1038" i="48"/>
  <c r="K1038" i="48"/>
  <c r="L1038" i="48"/>
  <c r="M1038" i="48"/>
  <c r="I1039" i="48"/>
  <c r="J1039" i="48"/>
  <c r="K1039" i="48"/>
  <c r="L1039" i="48"/>
  <c r="M1039" i="48"/>
  <c r="I1040" i="48"/>
  <c r="J1040" i="48"/>
  <c r="K1040" i="48"/>
  <c r="L1040" i="48"/>
  <c r="M1040" i="48"/>
  <c r="I1041" i="48"/>
  <c r="J1041" i="48"/>
  <c r="K1041" i="48"/>
  <c r="L1041" i="48"/>
  <c r="M1041" i="48"/>
  <c r="I1042" i="48"/>
  <c r="J1042" i="48"/>
  <c r="K1042" i="48"/>
  <c r="L1042" i="48"/>
  <c r="M1042" i="48"/>
  <c r="I1043" i="48"/>
  <c r="J1043" i="48"/>
  <c r="K1043" i="48"/>
  <c r="L1043" i="48"/>
  <c r="M1043" i="48"/>
  <c r="I1044" i="48"/>
  <c r="J1044" i="48"/>
  <c r="K1044" i="48"/>
  <c r="L1044" i="48"/>
  <c r="M1044" i="48"/>
  <c r="I1045" i="48"/>
  <c r="J1045" i="48"/>
  <c r="K1045" i="48"/>
  <c r="L1045" i="48"/>
  <c r="M1045" i="48"/>
  <c r="I1046" i="48"/>
  <c r="J1046" i="48"/>
  <c r="K1046" i="48"/>
  <c r="L1046" i="48"/>
  <c r="M1046" i="48"/>
  <c r="I1047" i="48"/>
  <c r="J1047" i="48"/>
  <c r="K1047" i="48"/>
  <c r="L1047" i="48"/>
  <c r="M1047" i="48"/>
  <c r="I1048" i="48"/>
  <c r="J1048" i="48"/>
  <c r="K1048" i="48"/>
  <c r="L1048" i="48"/>
  <c r="M1048" i="48"/>
  <c r="I1049" i="48"/>
  <c r="J1049" i="48"/>
  <c r="K1049" i="48"/>
  <c r="L1049" i="48"/>
  <c r="M1049" i="48"/>
  <c r="I1050" i="48"/>
  <c r="J1050" i="48"/>
  <c r="K1050" i="48"/>
  <c r="L1050" i="48"/>
  <c r="M1050" i="48"/>
  <c r="I1051" i="48"/>
  <c r="J1051" i="48"/>
  <c r="K1051" i="48"/>
  <c r="L1051" i="48"/>
  <c r="M1051" i="48"/>
  <c r="I1052" i="48"/>
  <c r="J1052" i="48"/>
  <c r="K1052" i="48"/>
  <c r="L1052" i="48"/>
  <c r="M1052" i="48"/>
  <c r="I1053" i="48"/>
  <c r="J1053" i="48"/>
  <c r="K1053" i="48"/>
  <c r="L1053" i="48"/>
  <c r="M1053" i="48"/>
  <c r="I1054" i="48"/>
  <c r="J1054" i="48"/>
  <c r="K1054" i="48"/>
  <c r="L1054" i="48"/>
  <c r="M1054" i="48"/>
  <c r="I1055" i="48"/>
  <c r="J1055" i="48"/>
  <c r="K1055" i="48"/>
  <c r="L1055" i="48"/>
  <c r="M1055" i="48"/>
  <c r="I1056" i="48"/>
  <c r="J1056" i="48"/>
  <c r="K1056" i="48"/>
  <c r="L1056" i="48"/>
  <c r="M1056" i="48"/>
  <c r="I1057" i="48"/>
  <c r="J1057" i="48"/>
  <c r="K1057" i="48"/>
  <c r="L1057" i="48"/>
  <c r="M1057" i="48"/>
  <c r="I1058" i="48"/>
  <c r="J1058" i="48"/>
  <c r="K1058" i="48"/>
  <c r="L1058" i="48"/>
  <c r="M1058" i="48"/>
  <c r="I1059" i="48"/>
  <c r="J1059" i="48"/>
  <c r="K1059" i="48"/>
  <c r="L1059" i="48"/>
  <c r="M1059" i="48"/>
  <c r="I1060" i="48"/>
  <c r="J1060" i="48"/>
  <c r="K1060" i="48"/>
  <c r="L1060" i="48"/>
  <c r="M1060" i="48"/>
  <c r="I1061" i="48"/>
  <c r="J1061" i="48"/>
  <c r="K1061" i="48"/>
  <c r="L1061" i="48"/>
  <c r="M1061" i="48"/>
  <c r="I1062" i="48"/>
  <c r="J1062" i="48"/>
  <c r="K1062" i="48"/>
  <c r="L1062" i="48"/>
  <c r="M1062" i="48"/>
  <c r="I1063" i="48"/>
  <c r="J1063" i="48"/>
  <c r="K1063" i="48"/>
  <c r="L1063" i="48"/>
  <c r="M1063" i="48"/>
  <c r="I1064" i="48"/>
  <c r="J1064" i="48"/>
  <c r="K1064" i="48"/>
  <c r="L1064" i="48"/>
  <c r="M1064" i="48"/>
  <c r="I1065" i="48"/>
  <c r="J1065" i="48"/>
  <c r="K1065" i="48"/>
  <c r="L1065" i="48"/>
  <c r="M1065" i="48"/>
  <c r="I1066" i="48"/>
  <c r="J1066" i="48"/>
  <c r="K1066" i="48"/>
  <c r="L1066" i="48"/>
  <c r="M1066" i="48"/>
  <c r="I1067" i="48"/>
  <c r="J1067" i="48"/>
  <c r="K1067" i="48"/>
  <c r="L1067" i="48"/>
  <c r="M1067" i="48"/>
  <c r="I1068" i="48"/>
  <c r="J1068" i="48"/>
  <c r="K1068" i="48"/>
  <c r="L1068" i="48"/>
  <c r="M1068" i="48"/>
  <c r="I1069" i="48"/>
  <c r="J1069" i="48"/>
  <c r="K1069" i="48"/>
  <c r="L1069" i="48"/>
  <c r="M1069" i="48"/>
  <c r="I1070" i="48"/>
  <c r="J1070" i="48"/>
  <c r="K1070" i="48"/>
  <c r="L1070" i="48"/>
  <c r="M1070" i="48"/>
  <c r="I1071" i="48"/>
  <c r="J1071" i="48"/>
  <c r="K1071" i="48"/>
  <c r="L1071" i="48"/>
  <c r="M1071" i="48"/>
  <c r="I1072" i="48"/>
  <c r="J1072" i="48"/>
  <c r="K1072" i="48"/>
  <c r="L1072" i="48"/>
  <c r="M1072" i="48"/>
  <c r="I1073" i="48"/>
  <c r="J1073" i="48"/>
  <c r="K1073" i="48"/>
  <c r="L1073" i="48"/>
  <c r="M1073" i="48"/>
  <c r="I1074" i="48"/>
  <c r="J1074" i="48"/>
  <c r="K1074" i="48"/>
  <c r="L1074" i="48"/>
  <c r="M1074" i="48"/>
  <c r="I1075" i="48"/>
  <c r="J1075" i="48"/>
  <c r="K1075" i="48"/>
  <c r="L1075" i="48"/>
  <c r="M1075" i="48"/>
  <c r="I1076" i="48"/>
  <c r="J1076" i="48"/>
  <c r="K1076" i="48"/>
  <c r="L1076" i="48"/>
  <c r="M1076" i="48"/>
  <c r="I1077" i="48"/>
  <c r="J1077" i="48"/>
  <c r="K1077" i="48"/>
  <c r="L1077" i="48"/>
  <c r="M1077" i="48"/>
  <c r="I1078" i="48"/>
  <c r="J1078" i="48"/>
  <c r="K1078" i="48"/>
  <c r="L1078" i="48"/>
  <c r="M1078" i="48"/>
  <c r="I1079" i="48"/>
  <c r="J1079" i="48"/>
  <c r="K1079" i="48"/>
  <c r="L1079" i="48"/>
  <c r="M1079" i="48"/>
  <c r="I1080" i="48"/>
  <c r="J1080" i="48"/>
  <c r="K1080" i="48"/>
  <c r="L1080" i="48"/>
  <c r="M1080" i="48"/>
  <c r="I1081" i="48"/>
  <c r="J1081" i="48"/>
  <c r="K1081" i="48"/>
  <c r="L1081" i="48"/>
  <c r="M1081" i="48"/>
  <c r="I1082" i="48"/>
  <c r="J1082" i="48"/>
  <c r="K1082" i="48"/>
  <c r="L1082" i="48"/>
  <c r="M1082" i="48"/>
  <c r="I1083" i="48"/>
  <c r="J1083" i="48"/>
  <c r="K1083" i="48"/>
  <c r="L1083" i="48"/>
  <c r="M1083" i="48"/>
  <c r="I1084" i="48"/>
  <c r="J1084" i="48"/>
  <c r="K1084" i="48"/>
  <c r="L1084" i="48"/>
  <c r="M1084" i="48"/>
  <c r="I1085" i="48"/>
  <c r="J1085" i="48"/>
  <c r="K1085" i="48"/>
  <c r="L1085" i="48"/>
  <c r="M1085" i="48"/>
  <c r="I1086" i="48"/>
  <c r="J1086" i="48"/>
  <c r="K1086" i="48"/>
  <c r="L1086" i="48"/>
  <c r="M1086" i="48"/>
  <c r="I1087" i="48"/>
  <c r="J1087" i="48"/>
  <c r="K1087" i="48"/>
  <c r="L1087" i="48"/>
  <c r="M1087" i="48"/>
  <c r="I1088" i="48"/>
  <c r="J1088" i="48"/>
  <c r="K1088" i="48"/>
  <c r="L1088" i="48"/>
  <c r="M1088" i="48"/>
  <c r="I1089" i="48"/>
  <c r="J1089" i="48"/>
  <c r="K1089" i="48"/>
  <c r="L1089" i="48"/>
  <c r="M1089" i="48"/>
  <c r="I1090" i="48"/>
  <c r="J1090" i="48"/>
  <c r="K1090" i="48"/>
  <c r="L1090" i="48"/>
  <c r="M1090" i="48"/>
  <c r="I1091" i="48"/>
  <c r="J1091" i="48"/>
  <c r="K1091" i="48"/>
  <c r="L1091" i="48"/>
  <c r="M1091" i="48"/>
  <c r="I1092" i="48"/>
  <c r="J1092" i="48"/>
  <c r="K1092" i="48"/>
  <c r="L1092" i="48"/>
  <c r="M1092" i="48"/>
  <c r="I1093" i="48"/>
  <c r="J1093" i="48"/>
  <c r="K1093" i="48"/>
  <c r="L1093" i="48"/>
  <c r="M1093" i="48"/>
  <c r="I1094" i="48"/>
  <c r="J1094" i="48"/>
  <c r="K1094" i="48"/>
  <c r="L1094" i="48"/>
  <c r="M1094" i="48"/>
  <c r="I1095" i="48"/>
  <c r="J1095" i="48"/>
  <c r="K1095" i="48"/>
  <c r="L1095" i="48"/>
  <c r="M1095" i="48"/>
  <c r="I1096" i="48"/>
  <c r="J1096" i="48"/>
  <c r="K1096" i="48"/>
  <c r="L1096" i="48"/>
  <c r="M1096" i="48"/>
  <c r="I1097" i="48"/>
  <c r="J1097" i="48"/>
  <c r="K1097" i="48"/>
  <c r="L1097" i="48"/>
  <c r="M1097" i="48"/>
  <c r="I1098" i="48"/>
  <c r="J1098" i="48"/>
  <c r="K1098" i="48"/>
  <c r="L1098" i="48"/>
  <c r="M1098" i="48"/>
  <c r="I1099" i="48"/>
  <c r="J1099" i="48"/>
  <c r="K1099" i="48"/>
  <c r="L1099" i="48"/>
  <c r="M1099" i="48"/>
  <c r="I1100" i="48"/>
  <c r="J1100" i="48"/>
  <c r="K1100" i="48"/>
  <c r="L1100" i="48"/>
  <c r="M1100" i="48"/>
  <c r="I1101" i="48"/>
  <c r="J1101" i="48"/>
  <c r="K1101" i="48"/>
  <c r="L1101" i="48"/>
  <c r="M1101" i="48"/>
  <c r="I1102" i="48"/>
  <c r="J1102" i="48"/>
  <c r="K1102" i="48"/>
  <c r="L1102" i="48"/>
  <c r="M1102" i="48"/>
  <c r="I1103" i="48"/>
  <c r="J1103" i="48"/>
  <c r="K1103" i="48"/>
  <c r="L1103" i="48"/>
  <c r="M1103" i="48"/>
  <c r="I1104" i="48"/>
  <c r="J1104" i="48"/>
  <c r="K1104" i="48"/>
  <c r="L1104" i="48"/>
  <c r="M1104" i="48"/>
  <c r="I1105" i="48"/>
  <c r="J1105" i="48"/>
  <c r="K1105" i="48"/>
  <c r="L1105" i="48"/>
  <c r="M1105" i="48"/>
  <c r="I1106" i="48"/>
  <c r="J1106" i="48"/>
  <c r="K1106" i="48"/>
  <c r="L1106" i="48"/>
  <c r="M1106" i="48"/>
  <c r="I1107" i="48"/>
  <c r="J1107" i="48"/>
  <c r="K1107" i="48"/>
  <c r="L1107" i="48"/>
  <c r="M1107" i="48"/>
  <c r="I1108" i="48"/>
  <c r="J1108" i="48"/>
  <c r="K1108" i="48"/>
  <c r="L1108" i="48"/>
  <c r="M1108" i="48"/>
  <c r="I1109" i="48"/>
  <c r="J1109" i="48"/>
  <c r="K1109" i="48"/>
  <c r="L1109" i="48"/>
  <c r="M1109" i="48"/>
  <c r="I1110" i="48"/>
  <c r="J1110" i="48"/>
  <c r="K1110" i="48"/>
  <c r="L1110" i="48"/>
  <c r="M1110" i="48"/>
  <c r="I1111" i="48"/>
  <c r="J1111" i="48"/>
  <c r="K1111" i="48"/>
  <c r="L1111" i="48"/>
  <c r="M1111" i="48"/>
  <c r="I1112" i="48"/>
  <c r="J1112" i="48"/>
  <c r="K1112" i="48"/>
  <c r="L1112" i="48"/>
  <c r="M1112" i="48"/>
  <c r="I1113" i="48"/>
  <c r="J1113" i="48"/>
  <c r="K1113" i="48"/>
  <c r="L1113" i="48"/>
  <c r="M1113" i="48"/>
  <c r="I1114" i="48"/>
  <c r="J1114" i="48"/>
  <c r="K1114" i="48"/>
  <c r="L1114" i="48"/>
  <c r="M1114" i="48"/>
  <c r="I1115" i="48"/>
  <c r="J1115" i="48"/>
  <c r="K1115" i="48"/>
  <c r="L1115" i="48"/>
  <c r="M1115" i="48"/>
  <c r="I1116" i="48"/>
  <c r="J1116" i="48"/>
  <c r="K1116" i="48"/>
  <c r="L1116" i="48"/>
  <c r="M1116" i="48"/>
  <c r="I1117" i="48"/>
  <c r="J1117" i="48"/>
  <c r="K1117" i="48"/>
  <c r="L1117" i="48"/>
  <c r="M1117" i="48"/>
  <c r="I1118" i="48"/>
  <c r="J1118" i="48"/>
  <c r="K1118" i="48"/>
  <c r="L1118" i="48"/>
  <c r="M1118" i="48"/>
  <c r="I1119" i="48"/>
  <c r="J1119" i="48"/>
  <c r="K1119" i="48"/>
  <c r="L1119" i="48"/>
  <c r="M1119" i="48"/>
  <c r="I1120" i="48"/>
  <c r="J1120" i="48"/>
  <c r="K1120" i="48"/>
  <c r="L1120" i="48"/>
  <c r="M1120" i="48"/>
  <c r="I1121" i="48"/>
  <c r="J1121" i="48"/>
  <c r="K1121" i="48"/>
  <c r="L1121" i="48"/>
  <c r="M1121" i="48"/>
  <c r="I1122" i="48"/>
  <c r="J1122" i="48"/>
  <c r="K1122" i="48"/>
  <c r="L1122" i="48"/>
  <c r="M1122" i="48"/>
  <c r="I1123" i="48"/>
  <c r="J1123" i="48"/>
  <c r="K1123" i="48"/>
  <c r="L1123" i="48"/>
  <c r="M1123" i="48"/>
  <c r="I1124" i="48"/>
  <c r="J1124" i="48"/>
  <c r="K1124" i="48"/>
  <c r="L1124" i="48"/>
  <c r="M1124" i="48"/>
  <c r="I1125" i="48"/>
  <c r="J1125" i="48"/>
  <c r="K1125" i="48"/>
  <c r="L1125" i="48"/>
  <c r="M1125" i="48"/>
  <c r="I1126" i="48"/>
  <c r="J1126" i="48"/>
  <c r="K1126" i="48"/>
  <c r="L1126" i="48"/>
  <c r="M1126" i="48"/>
  <c r="I1127" i="48"/>
  <c r="J1127" i="48"/>
  <c r="K1127" i="48"/>
  <c r="L1127" i="48"/>
  <c r="M1127" i="48"/>
  <c r="I1128" i="48"/>
  <c r="J1128" i="48"/>
  <c r="K1128" i="48"/>
  <c r="L1128" i="48"/>
  <c r="M1128" i="48"/>
  <c r="I1129" i="48"/>
  <c r="J1129" i="48"/>
  <c r="K1129" i="48"/>
  <c r="L1129" i="48"/>
  <c r="M1129" i="48"/>
  <c r="I1130" i="48"/>
  <c r="J1130" i="48"/>
  <c r="K1130" i="48"/>
  <c r="L1130" i="48"/>
  <c r="M1130" i="48"/>
  <c r="I1131" i="48"/>
  <c r="J1131" i="48"/>
  <c r="K1131" i="48"/>
  <c r="L1131" i="48"/>
  <c r="M1131" i="48"/>
  <c r="I1132" i="48"/>
  <c r="J1132" i="48"/>
  <c r="K1132" i="48"/>
  <c r="L1132" i="48"/>
  <c r="M1132" i="48"/>
  <c r="I1133" i="48"/>
  <c r="J1133" i="48"/>
  <c r="K1133" i="48"/>
  <c r="L1133" i="48"/>
  <c r="M1133" i="48"/>
  <c r="I1134" i="48"/>
  <c r="J1134" i="48"/>
  <c r="K1134" i="48"/>
  <c r="L1134" i="48"/>
  <c r="M1134" i="48"/>
  <c r="I1135" i="48"/>
  <c r="J1135" i="48"/>
  <c r="K1135" i="48"/>
  <c r="L1135" i="48"/>
  <c r="M1135" i="48"/>
  <c r="I1136" i="48"/>
  <c r="J1136" i="48"/>
  <c r="K1136" i="48"/>
  <c r="L1136" i="48"/>
  <c r="M1136" i="48"/>
  <c r="I1137" i="48"/>
  <c r="J1137" i="48"/>
  <c r="K1137" i="48"/>
  <c r="L1137" i="48"/>
  <c r="M1137" i="48"/>
  <c r="I1138" i="48"/>
  <c r="J1138" i="48"/>
  <c r="K1138" i="48"/>
  <c r="L1138" i="48"/>
  <c r="M1138" i="48"/>
  <c r="I1139" i="48"/>
  <c r="J1139" i="48"/>
  <c r="K1139" i="48"/>
  <c r="L1139" i="48"/>
  <c r="M1139" i="48"/>
  <c r="I1140" i="48"/>
  <c r="J1140" i="48"/>
  <c r="K1140" i="48"/>
  <c r="L1140" i="48"/>
  <c r="M1140" i="48"/>
  <c r="I1141" i="48"/>
  <c r="J1141" i="48"/>
  <c r="K1141" i="48"/>
  <c r="L1141" i="48"/>
  <c r="M1141" i="48"/>
  <c r="I1142" i="48"/>
  <c r="J1142" i="48"/>
  <c r="K1142" i="48"/>
  <c r="L1142" i="48"/>
  <c r="M1142" i="48"/>
  <c r="I1143" i="48"/>
  <c r="J1143" i="48"/>
  <c r="K1143" i="48"/>
  <c r="L1143" i="48"/>
  <c r="M1143" i="48"/>
  <c r="I1144" i="48"/>
  <c r="J1144" i="48"/>
  <c r="K1144" i="48"/>
  <c r="L1144" i="48"/>
  <c r="M1144" i="48"/>
  <c r="I1145" i="48"/>
  <c r="J1145" i="48"/>
  <c r="K1145" i="48"/>
  <c r="L1145" i="48"/>
  <c r="M1145" i="48"/>
  <c r="I1146" i="48"/>
  <c r="J1146" i="48"/>
  <c r="K1146" i="48"/>
  <c r="L1146" i="48"/>
  <c r="M1146" i="48"/>
  <c r="I1147" i="48"/>
  <c r="J1147" i="48"/>
  <c r="K1147" i="48"/>
  <c r="L1147" i="48"/>
  <c r="M1147" i="48"/>
  <c r="I1148" i="48"/>
  <c r="J1148" i="48"/>
  <c r="K1148" i="48"/>
  <c r="L1148" i="48"/>
  <c r="M1148" i="48"/>
  <c r="I1149" i="48"/>
  <c r="J1149" i="48"/>
  <c r="K1149" i="48"/>
  <c r="L1149" i="48"/>
  <c r="M1149" i="48"/>
  <c r="I1150" i="48"/>
  <c r="J1150" i="48"/>
  <c r="K1150" i="48"/>
  <c r="L1150" i="48"/>
  <c r="M1150" i="48"/>
  <c r="I1151" i="48"/>
  <c r="J1151" i="48"/>
  <c r="K1151" i="48"/>
  <c r="L1151" i="48"/>
  <c r="M1151" i="48"/>
  <c r="I1152" i="48"/>
  <c r="J1152" i="48"/>
  <c r="K1152" i="48"/>
  <c r="L1152" i="48"/>
  <c r="M1152" i="48"/>
  <c r="I1153" i="48"/>
  <c r="J1153" i="48"/>
  <c r="K1153" i="48"/>
  <c r="L1153" i="48"/>
  <c r="M1153" i="48"/>
  <c r="I1154" i="48"/>
  <c r="J1154" i="48"/>
  <c r="K1154" i="48"/>
  <c r="L1154" i="48"/>
  <c r="M1154" i="48"/>
  <c r="I1155" i="48"/>
  <c r="J1155" i="48"/>
  <c r="K1155" i="48"/>
  <c r="L1155" i="48"/>
  <c r="M1155" i="48"/>
  <c r="I1156" i="48"/>
  <c r="J1156" i="48"/>
  <c r="K1156" i="48"/>
  <c r="L1156" i="48"/>
  <c r="M1156" i="48"/>
  <c r="I1157" i="48"/>
  <c r="J1157" i="48"/>
  <c r="K1157" i="48"/>
  <c r="L1157" i="48"/>
  <c r="M1157" i="48"/>
  <c r="I1158" i="48"/>
  <c r="J1158" i="48"/>
  <c r="K1158" i="48"/>
  <c r="L1158" i="48"/>
  <c r="M1158" i="48"/>
  <c r="I1159" i="48"/>
  <c r="J1159" i="48"/>
  <c r="K1159" i="48"/>
  <c r="L1159" i="48"/>
  <c r="M1159" i="48"/>
  <c r="I1160" i="48"/>
  <c r="J1160" i="48"/>
  <c r="K1160" i="48"/>
  <c r="L1160" i="48"/>
  <c r="M1160" i="48"/>
  <c r="I1161" i="48"/>
  <c r="J1161" i="48"/>
  <c r="K1161" i="48"/>
  <c r="L1161" i="48"/>
  <c r="M1161" i="48"/>
  <c r="I1162" i="48"/>
  <c r="J1162" i="48"/>
  <c r="K1162" i="48"/>
  <c r="L1162" i="48"/>
  <c r="M1162" i="48"/>
  <c r="I1163" i="48"/>
  <c r="J1163" i="48"/>
  <c r="K1163" i="48"/>
  <c r="L1163" i="48"/>
  <c r="M1163" i="48"/>
  <c r="I1164" i="48"/>
  <c r="J1164" i="48"/>
  <c r="K1164" i="48"/>
  <c r="L1164" i="48"/>
  <c r="M1164" i="48"/>
  <c r="I1165" i="48"/>
  <c r="J1165" i="48"/>
  <c r="K1165" i="48"/>
  <c r="L1165" i="48"/>
  <c r="M1165" i="48"/>
  <c r="I1166" i="48"/>
  <c r="J1166" i="48"/>
  <c r="K1166" i="48"/>
  <c r="L1166" i="48"/>
  <c r="M1166" i="48"/>
  <c r="I1167" i="48"/>
  <c r="J1167" i="48"/>
  <c r="K1167" i="48"/>
  <c r="L1167" i="48"/>
  <c r="M1167" i="48"/>
  <c r="I1168" i="48"/>
  <c r="J1168" i="48"/>
  <c r="K1168" i="48"/>
  <c r="L1168" i="48"/>
  <c r="M1168" i="48"/>
  <c r="I1169" i="48"/>
  <c r="J1169" i="48"/>
  <c r="K1169" i="48"/>
  <c r="L1169" i="48"/>
  <c r="M1169" i="48"/>
  <c r="I1170" i="48"/>
  <c r="J1170" i="48"/>
  <c r="K1170" i="48"/>
  <c r="L1170" i="48"/>
  <c r="M1170" i="48"/>
  <c r="I1171" i="48"/>
  <c r="J1171" i="48"/>
  <c r="K1171" i="48"/>
  <c r="L1171" i="48"/>
  <c r="M1171" i="48"/>
  <c r="I1172" i="48"/>
  <c r="J1172" i="48"/>
  <c r="K1172" i="48"/>
  <c r="L1172" i="48"/>
  <c r="M1172" i="48"/>
  <c r="I1173" i="48"/>
  <c r="J1173" i="48"/>
  <c r="K1173" i="48"/>
  <c r="L1173" i="48"/>
  <c r="M1173" i="48"/>
  <c r="I1174" i="48"/>
  <c r="J1174" i="48"/>
  <c r="K1174" i="48"/>
  <c r="L1174" i="48"/>
  <c r="M1174" i="48"/>
  <c r="I1175" i="48"/>
  <c r="J1175" i="48"/>
  <c r="K1175" i="48"/>
  <c r="L1175" i="48"/>
  <c r="M1175" i="48"/>
  <c r="I1176" i="48"/>
  <c r="J1176" i="48"/>
  <c r="K1176" i="48"/>
  <c r="L1176" i="48"/>
  <c r="M1176" i="48"/>
  <c r="I1177" i="48"/>
  <c r="J1177" i="48"/>
  <c r="K1177" i="48"/>
  <c r="L1177" i="48"/>
  <c r="M1177" i="48"/>
  <c r="I1178" i="48"/>
  <c r="J1178" i="48"/>
  <c r="K1178" i="48"/>
  <c r="L1178" i="48"/>
  <c r="M1178" i="48"/>
  <c r="I1179" i="48"/>
  <c r="J1179" i="48"/>
  <c r="K1179" i="48"/>
  <c r="L1179" i="48"/>
  <c r="M1179" i="48"/>
  <c r="I1180" i="48"/>
  <c r="J1180" i="48"/>
  <c r="K1180" i="48"/>
  <c r="L1180" i="48"/>
  <c r="M1180" i="48"/>
  <c r="I1181" i="48"/>
  <c r="J1181" i="48"/>
  <c r="K1181" i="48"/>
  <c r="L1181" i="48"/>
  <c r="M1181" i="48"/>
  <c r="I1182" i="48"/>
  <c r="J1182" i="48"/>
  <c r="K1182" i="48"/>
  <c r="L1182" i="48"/>
  <c r="M1182" i="48"/>
  <c r="I1183" i="48"/>
  <c r="J1183" i="48"/>
  <c r="K1183" i="48"/>
  <c r="L1183" i="48"/>
  <c r="M1183" i="48"/>
  <c r="I1184" i="48"/>
  <c r="J1184" i="48"/>
  <c r="K1184" i="48"/>
  <c r="L1184" i="48"/>
  <c r="M1184" i="48"/>
  <c r="I1185" i="48"/>
  <c r="J1185" i="48"/>
  <c r="K1185" i="48"/>
  <c r="L1185" i="48"/>
  <c r="M1185" i="48"/>
  <c r="I1186" i="48"/>
  <c r="J1186" i="48"/>
  <c r="K1186" i="48"/>
  <c r="L1186" i="48"/>
  <c r="M1186" i="48"/>
  <c r="I1187" i="48"/>
  <c r="J1187" i="48"/>
  <c r="K1187" i="48"/>
  <c r="L1187" i="48"/>
  <c r="M1187" i="48"/>
  <c r="I1188" i="48"/>
  <c r="J1188" i="48"/>
  <c r="K1188" i="48"/>
  <c r="L1188" i="48"/>
  <c r="M1188" i="48"/>
  <c r="I1189" i="48"/>
  <c r="J1189" i="48"/>
  <c r="K1189" i="48"/>
  <c r="L1189" i="48"/>
  <c r="M1189" i="48"/>
  <c r="I1190" i="48"/>
  <c r="J1190" i="48"/>
  <c r="K1190" i="48"/>
  <c r="L1190" i="48"/>
  <c r="M1190" i="48"/>
  <c r="I1191" i="48"/>
  <c r="J1191" i="48"/>
  <c r="K1191" i="48"/>
  <c r="L1191" i="48"/>
  <c r="M1191" i="48"/>
  <c r="I1192" i="48"/>
  <c r="J1192" i="48"/>
  <c r="K1192" i="48"/>
  <c r="L1192" i="48"/>
  <c r="M1192" i="48"/>
  <c r="I1193" i="48"/>
  <c r="J1193" i="48"/>
  <c r="K1193" i="48"/>
  <c r="L1193" i="48"/>
  <c r="M1193" i="48"/>
  <c r="I1194" i="48"/>
  <c r="J1194" i="48"/>
  <c r="K1194" i="48"/>
  <c r="L1194" i="48"/>
  <c r="M1194" i="48"/>
  <c r="I1195" i="48"/>
  <c r="J1195" i="48"/>
  <c r="K1195" i="48"/>
  <c r="L1195" i="48"/>
  <c r="M1195" i="48"/>
  <c r="I1196" i="48"/>
  <c r="J1196" i="48"/>
  <c r="K1196" i="48"/>
  <c r="L1196" i="48"/>
  <c r="M1196" i="48"/>
  <c r="I1197" i="48"/>
  <c r="J1197" i="48"/>
  <c r="K1197" i="48"/>
  <c r="L1197" i="48"/>
  <c r="M1197" i="48"/>
  <c r="I1198" i="48"/>
  <c r="J1198" i="48"/>
  <c r="K1198" i="48"/>
  <c r="L1198" i="48"/>
  <c r="M1198" i="48"/>
  <c r="I1199" i="48"/>
  <c r="J1199" i="48"/>
  <c r="K1199" i="48"/>
  <c r="L1199" i="48"/>
  <c r="M1199" i="48"/>
  <c r="I1200" i="48"/>
  <c r="J1200" i="48"/>
  <c r="K1200" i="48"/>
  <c r="L1200" i="48"/>
  <c r="M1200" i="48"/>
  <c r="I1201" i="48"/>
  <c r="J1201" i="48"/>
  <c r="K1201" i="48"/>
  <c r="L1201" i="48"/>
  <c r="M1201" i="48"/>
  <c r="I1202" i="48"/>
  <c r="J1202" i="48"/>
  <c r="K1202" i="48"/>
  <c r="L1202" i="48"/>
  <c r="M1202" i="48"/>
  <c r="I1203" i="48"/>
  <c r="J1203" i="48"/>
  <c r="K1203" i="48"/>
  <c r="L1203" i="48"/>
  <c r="M1203" i="48"/>
  <c r="I1204" i="48"/>
  <c r="J1204" i="48"/>
  <c r="K1204" i="48"/>
  <c r="L1204" i="48"/>
  <c r="M1204" i="48"/>
  <c r="I1205" i="48"/>
  <c r="J1205" i="48"/>
  <c r="K1205" i="48"/>
  <c r="L1205" i="48"/>
  <c r="M1205" i="48"/>
  <c r="I1206" i="48"/>
  <c r="J1206" i="48"/>
  <c r="K1206" i="48"/>
  <c r="L1206" i="48"/>
  <c r="M1206" i="48"/>
  <c r="I1207" i="48"/>
  <c r="J1207" i="48"/>
  <c r="K1207" i="48"/>
  <c r="L1207" i="48"/>
  <c r="M1207" i="48"/>
  <c r="I1208" i="48"/>
  <c r="J1208" i="48"/>
  <c r="K1208" i="48"/>
  <c r="L1208" i="48"/>
  <c r="M1208" i="48"/>
  <c r="I1209" i="48"/>
  <c r="J1209" i="48"/>
  <c r="K1209" i="48"/>
  <c r="L1209" i="48"/>
  <c r="M1209" i="48"/>
  <c r="I1210" i="48"/>
  <c r="J1210" i="48"/>
  <c r="K1210" i="48"/>
  <c r="L1210" i="48"/>
  <c r="M1210" i="48"/>
  <c r="I1211" i="48"/>
  <c r="J1211" i="48"/>
  <c r="K1211" i="48"/>
  <c r="L1211" i="48"/>
  <c r="M1211" i="48"/>
  <c r="I1212" i="48"/>
  <c r="J1212" i="48"/>
  <c r="K1212" i="48"/>
  <c r="L1212" i="48"/>
  <c r="M1212" i="48"/>
  <c r="I1213" i="48"/>
  <c r="J1213" i="48"/>
  <c r="K1213" i="48"/>
  <c r="L1213" i="48"/>
  <c r="M1213" i="48"/>
  <c r="I1214" i="48"/>
  <c r="J1214" i="48"/>
  <c r="K1214" i="48"/>
  <c r="L1214" i="48"/>
  <c r="M1214" i="48"/>
  <c r="I1215" i="48"/>
  <c r="J1215" i="48"/>
  <c r="K1215" i="48"/>
  <c r="L1215" i="48"/>
  <c r="M1215" i="48"/>
  <c r="I1216" i="48"/>
  <c r="J1216" i="48"/>
  <c r="K1216" i="48"/>
  <c r="L1216" i="48"/>
  <c r="M1216" i="48"/>
  <c r="I1217" i="48"/>
  <c r="J1217" i="48"/>
  <c r="K1217" i="48"/>
  <c r="L1217" i="48"/>
  <c r="M1217" i="48"/>
  <c r="I1218" i="48"/>
  <c r="J1218" i="48"/>
  <c r="K1218" i="48"/>
  <c r="L1218" i="48"/>
  <c r="M1218" i="48"/>
  <c r="I1219" i="48"/>
  <c r="J1219" i="48"/>
  <c r="K1219" i="48"/>
  <c r="L1219" i="48"/>
  <c r="M1219" i="48"/>
  <c r="I1220" i="48"/>
  <c r="J1220" i="48"/>
  <c r="K1220" i="48"/>
  <c r="L1220" i="48"/>
  <c r="M1220" i="48"/>
  <c r="I1221" i="48"/>
  <c r="J1221" i="48"/>
  <c r="K1221" i="48"/>
  <c r="L1221" i="48"/>
  <c r="M1221" i="48"/>
  <c r="I1222" i="48"/>
  <c r="J1222" i="48"/>
  <c r="K1222" i="48"/>
  <c r="L1222" i="48"/>
  <c r="M1222" i="48"/>
  <c r="I1223" i="48"/>
  <c r="J1223" i="48"/>
  <c r="K1223" i="48"/>
  <c r="L1223" i="48"/>
  <c r="M1223" i="48"/>
  <c r="I1224" i="48"/>
  <c r="J1224" i="48"/>
  <c r="K1224" i="48"/>
  <c r="L1224" i="48"/>
  <c r="M1224" i="48"/>
  <c r="I1225" i="48"/>
  <c r="J1225" i="48"/>
  <c r="K1225" i="48"/>
  <c r="L1225" i="48"/>
  <c r="M1225" i="48"/>
  <c r="I1226" i="48"/>
  <c r="J1226" i="48"/>
  <c r="K1226" i="48"/>
  <c r="L1226" i="48"/>
  <c r="M1226" i="48"/>
  <c r="I1227" i="48"/>
  <c r="J1227" i="48"/>
  <c r="K1227" i="48"/>
  <c r="L1227" i="48"/>
  <c r="M1227" i="48"/>
  <c r="I1228" i="48"/>
  <c r="J1228" i="48"/>
  <c r="K1228" i="48"/>
  <c r="L1228" i="48"/>
  <c r="M1228" i="48"/>
  <c r="I1229" i="48"/>
  <c r="J1229" i="48"/>
  <c r="K1229" i="48"/>
  <c r="L1229" i="48"/>
  <c r="M1229" i="48"/>
  <c r="I1230" i="48"/>
  <c r="J1230" i="48"/>
  <c r="K1230" i="48"/>
  <c r="L1230" i="48"/>
  <c r="M1230" i="48"/>
  <c r="I1231" i="48"/>
  <c r="J1231" i="48"/>
  <c r="K1231" i="48"/>
  <c r="L1231" i="48"/>
  <c r="M1231" i="48"/>
  <c r="I1232" i="48"/>
  <c r="J1232" i="48"/>
  <c r="K1232" i="48"/>
  <c r="L1232" i="48"/>
  <c r="M1232" i="48"/>
  <c r="I1233" i="48"/>
  <c r="J1233" i="48"/>
  <c r="K1233" i="48"/>
  <c r="L1233" i="48"/>
  <c r="M1233" i="48"/>
  <c r="I1234" i="48"/>
  <c r="J1234" i="48"/>
  <c r="K1234" i="48"/>
  <c r="L1234" i="48"/>
  <c r="M1234" i="48"/>
  <c r="I1235" i="48"/>
  <c r="J1235" i="48"/>
  <c r="K1235" i="48"/>
  <c r="L1235" i="48"/>
  <c r="M1235" i="48"/>
  <c r="I1236" i="48"/>
  <c r="J1236" i="48"/>
  <c r="K1236" i="48"/>
  <c r="L1236" i="48"/>
  <c r="M1236" i="48"/>
  <c r="I1237" i="48"/>
  <c r="J1237" i="48"/>
  <c r="K1237" i="48"/>
  <c r="L1237" i="48"/>
  <c r="M1237" i="48"/>
  <c r="I1238" i="48"/>
  <c r="J1238" i="48"/>
  <c r="K1238" i="48"/>
  <c r="L1238" i="48"/>
  <c r="M1238" i="48"/>
  <c r="I1239" i="48"/>
  <c r="J1239" i="48"/>
  <c r="K1239" i="48"/>
  <c r="L1239" i="48"/>
  <c r="M1239" i="48"/>
  <c r="I1240" i="48"/>
  <c r="J1240" i="48"/>
  <c r="K1240" i="48"/>
  <c r="L1240" i="48"/>
  <c r="M1240" i="48"/>
  <c r="I1241" i="48"/>
  <c r="J1241" i="48"/>
  <c r="K1241" i="48"/>
  <c r="L1241" i="48"/>
  <c r="M1241" i="48"/>
  <c r="I1242" i="48"/>
  <c r="J1242" i="48"/>
  <c r="K1242" i="48"/>
  <c r="L1242" i="48"/>
  <c r="M1242" i="48"/>
  <c r="I1243" i="48"/>
  <c r="J1243" i="48"/>
  <c r="K1243" i="48"/>
  <c r="L1243" i="48"/>
  <c r="M1243" i="48"/>
  <c r="I1244" i="48"/>
  <c r="J1244" i="48"/>
  <c r="K1244" i="48"/>
  <c r="L1244" i="48"/>
  <c r="M1244" i="48"/>
  <c r="I1245" i="48"/>
  <c r="J1245" i="48"/>
  <c r="K1245" i="48"/>
  <c r="L1245" i="48"/>
  <c r="M1245" i="48"/>
  <c r="I1246" i="48"/>
  <c r="J1246" i="48"/>
  <c r="K1246" i="48"/>
  <c r="L1246" i="48"/>
  <c r="M1246" i="48"/>
  <c r="I1247" i="48"/>
  <c r="J1247" i="48"/>
  <c r="K1247" i="48"/>
  <c r="L1247" i="48"/>
  <c r="M1247" i="48"/>
  <c r="I1248" i="48"/>
  <c r="J1248" i="48"/>
  <c r="K1248" i="48"/>
  <c r="L1248" i="48"/>
  <c r="M1248" i="48"/>
  <c r="I1249" i="48"/>
  <c r="J1249" i="48"/>
  <c r="K1249" i="48"/>
  <c r="L1249" i="48"/>
  <c r="M1249" i="48"/>
  <c r="I1250" i="48"/>
  <c r="J1250" i="48"/>
  <c r="K1250" i="48"/>
  <c r="L1250" i="48"/>
  <c r="M1250" i="48"/>
  <c r="I1251" i="48"/>
  <c r="J1251" i="48"/>
  <c r="K1251" i="48"/>
  <c r="L1251" i="48"/>
  <c r="M1251" i="48"/>
  <c r="I1252" i="48"/>
  <c r="J1252" i="48"/>
  <c r="K1252" i="48"/>
  <c r="L1252" i="48"/>
  <c r="M1252" i="48"/>
  <c r="I1253" i="48"/>
  <c r="J1253" i="48"/>
  <c r="K1253" i="48"/>
  <c r="L1253" i="48"/>
  <c r="M1253" i="48"/>
  <c r="I1254" i="48"/>
  <c r="J1254" i="48"/>
  <c r="K1254" i="48"/>
  <c r="L1254" i="48"/>
  <c r="M1254" i="48"/>
  <c r="I1255" i="48"/>
  <c r="J1255" i="48"/>
  <c r="K1255" i="48"/>
  <c r="L1255" i="48"/>
  <c r="M1255" i="48"/>
  <c r="I1256" i="48"/>
  <c r="J1256" i="48"/>
  <c r="K1256" i="48"/>
  <c r="L1256" i="48"/>
  <c r="M1256" i="48"/>
  <c r="I1257" i="48"/>
  <c r="J1257" i="48"/>
  <c r="K1257" i="48"/>
  <c r="L1257" i="48"/>
  <c r="M1257" i="48"/>
  <c r="I1258" i="48"/>
  <c r="J1258" i="48"/>
  <c r="K1258" i="48"/>
  <c r="L1258" i="48"/>
  <c r="M1258" i="48"/>
  <c r="I1259" i="48"/>
  <c r="J1259" i="48"/>
  <c r="K1259" i="48"/>
  <c r="L1259" i="48"/>
  <c r="M1259" i="48"/>
  <c r="I1260" i="48"/>
  <c r="J1260" i="48"/>
  <c r="K1260" i="48"/>
  <c r="L1260" i="48"/>
  <c r="M1260" i="48"/>
  <c r="I1261" i="48"/>
  <c r="J1261" i="48"/>
  <c r="K1261" i="48"/>
  <c r="L1261" i="48"/>
  <c r="M1261" i="48"/>
  <c r="I1262" i="48"/>
  <c r="J1262" i="48"/>
  <c r="K1262" i="48"/>
  <c r="L1262" i="48"/>
  <c r="M1262" i="48"/>
  <c r="I1263" i="48"/>
  <c r="J1263" i="48"/>
  <c r="K1263" i="48"/>
  <c r="L1263" i="48"/>
  <c r="M1263" i="48"/>
  <c r="I1264" i="48"/>
  <c r="J1264" i="48"/>
  <c r="K1264" i="48"/>
  <c r="L1264" i="48"/>
  <c r="M1264" i="48"/>
  <c r="I1265" i="48"/>
  <c r="J1265" i="48"/>
  <c r="K1265" i="48"/>
  <c r="L1265" i="48"/>
  <c r="M1265" i="48"/>
  <c r="I1266" i="48"/>
  <c r="J1266" i="48"/>
  <c r="K1266" i="48"/>
  <c r="L1266" i="48"/>
  <c r="M1266" i="48"/>
  <c r="I1267" i="48"/>
  <c r="J1267" i="48"/>
  <c r="K1267" i="48"/>
  <c r="L1267" i="48"/>
  <c r="M1267" i="48"/>
  <c r="I1268" i="48"/>
  <c r="J1268" i="48"/>
  <c r="K1268" i="48"/>
  <c r="L1268" i="48"/>
  <c r="M1268" i="48"/>
  <c r="I1269" i="48"/>
  <c r="J1269" i="48"/>
  <c r="K1269" i="48"/>
  <c r="L1269" i="48"/>
  <c r="M1269" i="48"/>
  <c r="I1270" i="48"/>
  <c r="J1270" i="48"/>
  <c r="K1270" i="48"/>
  <c r="L1270" i="48"/>
  <c r="M1270" i="48"/>
  <c r="I1271" i="48"/>
  <c r="J1271" i="48"/>
  <c r="K1271" i="48"/>
  <c r="L1271" i="48"/>
  <c r="M1271" i="48"/>
  <c r="I1272" i="48"/>
  <c r="J1272" i="48"/>
  <c r="K1272" i="48"/>
  <c r="L1272" i="48"/>
  <c r="M1272" i="48"/>
  <c r="I1273" i="48"/>
  <c r="J1273" i="48"/>
  <c r="K1273" i="48"/>
  <c r="L1273" i="48"/>
  <c r="M1273" i="48"/>
  <c r="I1274" i="48"/>
  <c r="J1274" i="48"/>
  <c r="K1274" i="48"/>
  <c r="L1274" i="48"/>
  <c r="M1274" i="48"/>
  <c r="I1275" i="48"/>
  <c r="J1275" i="48"/>
  <c r="K1275" i="48"/>
  <c r="L1275" i="48"/>
  <c r="M1275" i="48"/>
  <c r="I1276" i="48"/>
  <c r="J1276" i="48"/>
  <c r="K1276" i="48"/>
  <c r="L1276" i="48"/>
  <c r="M1276" i="48"/>
  <c r="I1277" i="48"/>
  <c r="J1277" i="48"/>
  <c r="K1277" i="48"/>
  <c r="L1277" i="48"/>
  <c r="M1277" i="48"/>
  <c r="I1278" i="48"/>
  <c r="J1278" i="48"/>
  <c r="K1278" i="48"/>
  <c r="L1278" i="48"/>
  <c r="M1278" i="48"/>
  <c r="I1279" i="48"/>
  <c r="J1279" i="48"/>
  <c r="K1279" i="48"/>
  <c r="L1279" i="48"/>
  <c r="M1279" i="48"/>
  <c r="I1280" i="48"/>
  <c r="J1280" i="48"/>
  <c r="K1280" i="48"/>
  <c r="L1280" i="48"/>
  <c r="M1280" i="48"/>
  <c r="I1281" i="48"/>
  <c r="J1281" i="48"/>
  <c r="K1281" i="48"/>
  <c r="L1281" i="48"/>
  <c r="M1281" i="48"/>
  <c r="I1282" i="48"/>
  <c r="J1282" i="48"/>
  <c r="K1282" i="48"/>
  <c r="L1282" i="48"/>
  <c r="M1282" i="48"/>
  <c r="I1283" i="48"/>
  <c r="J1283" i="48"/>
  <c r="K1283" i="48"/>
  <c r="L1283" i="48"/>
  <c r="M1283" i="48"/>
  <c r="I1284" i="48"/>
  <c r="J1284" i="48"/>
  <c r="K1284" i="48"/>
  <c r="L1284" i="48"/>
  <c r="M1284" i="48"/>
  <c r="I1285" i="48"/>
  <c r="J1285" i="48"/>
  <c r="K1285" i="48"/>
  <c r="L1285" i="48"/>
  <c r="M1285" i="48"/>
  <c r="I1286" i="48"/>
  <c r="J1286" i="48"/>
  <c r="K1286" i="48"/>
  <c r="L1286" i="48"/>
  <c r="M1286" i="48"/>
  <c r="I1287" i="48"/>
  <c r="J1287" i="48"/>
  <c r="K1287" i="48"/>
  <c r="L1287" i="48"/>
  <c r="M1287" i="48"/>
  <c r="I1288" i="48"/>
  <c r="J1288" i="48"/>
  <c r="K1288" i="48"/>
  <c r="L1288" i="48"/>
  <c r="M1288" i="48"/>
  <c r="I1289" i="48"/>
  <c r="J1289" i="48"/>
  <c r="K1289" i="48"/>
  <c r="L1289" i="48"/>
  <c r="M1289" i="48"/>
  <c r="I1290" i="48"/>
  <c r="J1290" i="48"/>
  <c r="K1290" i="48"/>
  <c r="L1290" i="48"/>
  <c r="M1290" i="48"/>
  <c r="I1291" i="48"/>
  <c r="J1291" i="48"/>
  <c r="K1291" i="48"/>
  <c r="L1291" i="48"/>
  <c r="M1291" i="48"/>
  <c r="I1292" i="48"/>
  <c r="J1292" i="48"/>
  <c r="K1292" i="48"/>
  <c r="L1292" i="48"/>
  <c r="M1292" i="48"/>
  <c r="I1293" i="48"/>
  <c r="J1293" i="48"/>
  <c r="K1293" i="48"/>
  <c r="L1293" i="48"/>
  <c r="M1293" i="48"/>
  <c r="I1294" i="48"/>
  <c r="J1294" i="48"/>
  <c r="K1294" i="48"/>
  <c r="L1294" i="48"/>
  <c r="M1294" i="48"/>
  <c r="I1295" i="48"/>
  <c r="J1295" i="48"/>
  <c r="K1295" i="48"/>
  <c r="L1295" i="48"/>
  <c r="M1295" i="48"/>
  <c r="I1296" i="48"/>
  <c r="J1296" i="48"/>
  <c r="K1296" i="48"/>
  <c r="L1296" i="48"/>
  <c r="M1296" i="48"/>
  <c r="I1297" i="48"/>
  <c r="J1297" i="48"/>
  <c r="K1297" i="48"/>
  <c r="L1297" i="48"/>
  <c r="M1297" i="48"/>
  <c r="I1298" i="48"/>
  <c r="J1298" i="48"/>
  <c r="K1298" i="48"/>
  <c r="L1298" i="48"/>
  <c r="M1298" i="48"/>
  <c r="I1299" i="48"/>
  <c r="J1299" i="48"/>
  <c r="K1299" i="48"/>
  <c r="L1299" i="48"/>
  <c r="M1299" i="48"/>
  <c r="I1300" i="48"/>
  <c r="J1300" i="48"/>
  <c r="K1300" i="48"/>
  <c r="L1300" i="48"/>
  <c r="M1300" i="48"/>
  <c r="I1301" i="48"/>
  <c r="J1301" i="48"/>
  <c r="K1301" i="48"/>
  <c r="L1301" i="48"/>
  <c r="M1301" i="48"/>
  <c r="I1302" i="48"/>
  <c r="J1302" i="48"/>
  <c r="K1302" i="48"/>
  <c r="L1302" i="48"/>
  <c r="M1302" i="48"/>
  <c r="I1303" i="48"/>
  <c r="J1303" i="48"/>
  <c r="K1303" i="48"/>
  <c r="L1303" i="48"/>
  <c r="M1303" i="48"/>
  <c r="I1304" i="48"/>
  <c r="J1304" i="48"/>
  <c r="K1304" i="48"/>
  <c r="L1304" i="48"/>
  <c r="M1304" i="48"/>
  <c r="I1305" i="48"/>
  <c r="J1305" i="48"/>
  <c r="K1305" i="48"/>
  <c r="L1305" i="48"/>
  <c r="M1305" i="48"/>
  <c r="I1306" i="48"/>
  <c r="J1306" i="48"/>
  <c r="K1306" i="48"/>
  <c r="L1306" i="48"/>
  <c r="M1306" i="48"/>
  <c r="I1307" i="48"/>
  <c r="J1307" i="48"/>
  <c r="K1307" i="48"/>
  <c r="L1307" i="48"/>
  <c r="M1307" i="48"/>
  <c r="I1308" i="48"/>
  <c r="J1308" i="48"/>
  <c r="K1308" i="48"/>
  <c r="L1308" i="48"/>
  <c r="M1308" i="48"/>
  <c r="I1309" i="48"/>
  <c r="J1309" i="48"/>
  <c r="K1309" i="48"/>
  <c r="L1309" i="48"/>
  <c r="M1309" i="48"/>
  <c r="I1310" i="48"/>
  <c r="J1310" i="48"/>
  <c r="K1310" i="48"/>
  <c r="L1310" i="48"/>
  <c r="M1310" i="48"/>
  <c r="I1311" i="48"/>
  <c r="J1311" i="48"/>
  <c r="K1311" i="48"/>
  <c r="L1311" i="48"/>
  <c r="M1311" i="48"/>
  <c r="I1312" i="48"/>
  <c r="J1312" i="48"/>
  <c r="K1312" i="48"/>
  <c r="L1312" i="48"/>
  <c r="M1312" i="48"/>
  <c r="I1313" i="48"/>
  <c r="J1313" i="48"/>
  <c r="K1313" i="48"/>
  <c r="L1313" i="48"/>
  <c r="M1313" i="48"/>
  <c r="I1314" i="48"/>
  <c r="J1314" i="48"/>
  <c r="K1314" i="48"/>
  <c r="L1314" i="48"/>
  <c r="M1314" i="48"/>
  <c r="I1315" i="48"/>
  <c r="J1315" i="48"/>
  <c r="K1315" i="48"/>
  <c r="L1315" i="48"/>
  <c r="M1315" i="48"/>
  <c r="I1316" i="48"/>
  <c r="J1316" i="48"/>
  <c r="K1316" i="48"/>
  <c r="L1316" i="48"/>
  <c r="M1316" i="48"/>
  <c r="I1317" i="48"/>
  <c r="J1317" i="48"/>
  <c r="K1317" i="48"/>
  <c r="L1317" i="48"/>
  <c r="M1317" i="48"/>
  <c r="I1318" i="48"/>
  <c r="J1318" i="48"/>
  <c r="K1318" i="48"/>
  <c r="L1318" i="48"/>
  <c r="M1318" i="48"/>
  <c r="I1319" i="48"/>
  <c r="J1319" i="48"/>
  <c r="K1319" i="48"/>
  <c r="L1319" i="48"/>
  <c r="M1319" i="48"/>
  <c r="I1320" i="48"/>
  <c r="J1320" i="48"/>
  <c r="K1320" i="48"/>
  <c r="L1320" i="48"/>
  <c r="M1320" i="48"/>
  <c r="I1321" i="48"/>
  <c r="J1321" i="48"/>
  <c r="K1321" i="48"/>
  <c r="L1321" i="48"/>
  <c r="M1321" i="48"/>
  <c r="I1322" i="48"/>
  <c r="J1322" i="48"/>
  <c r="K1322" i="48"/>
  <c r="L1322" i="48"/>
  <c r="M1322" i="48"/>
  <c r="I1323" i="48"/>
  <c r="J1323" i="48"/>
  <c r="K1323" i="48"/>
  <c r="L1323" i="48"/>
  <c r="M1323" i="48"/>
  <c r="I1324" i="48"/>
  <c r="J1324" i="48"/>
  <c r="K1324" i="48"/>
  <c r="L1324" i="48"/>
  <c r="M1324" i="48"/>
  <c r="I1325" i="48"/>
  <c r="J1325" i="48"/>
  <c r="K1325" i="48"/>
  <c r="L1325" i="48"/>
  <c r="M1325" i="48"/>
  <c r="I1326" i="48"/>
  <c r="J1326" i="48"/>
  <c r="K1326" i="48"/>
  <c r="L1326" i="48"/>
  <c r="M1326" i="48"/>
  <c r="I1327" i="48"/>
  <c r="J1327" i="48"/>
  <c r="K1327" i="48"/>
  <c r="L1327" i="48"/>
  <c r="M1327" i="48"/>
  <c r="I1328" i="48"/>
  <c r="J1328" i="48"/>
  <c r="K1328" i="48"/>
  <c r="L1328" i="48"/>
  <c r="M1328" i="48"/>
  <c r="I1329" i="48"/>
  <c r="J1329" i="48"/>
  <c r="K1329" i="48"/>
  <c r="L1329" i="48"/>
  <c r="M1329" i="48"/>
  <c r="I1330" i="48"/>
  <c r="J1330" i="48"/>
  <c r="K1330" i="48"/>
  <c r="L1330" i="48"/>
  <c r="M1330" i="48"/>
  <c r="I1331" i="48"/>
  <c r="J1331" i="48"/>
  <c r="K1331" i="48"/>
  <c r="L1331" i="48"/>
  <c r="M1331" i="48"/>
  <c r="I1332" i="48"/>
  <c r="J1332" i="48"/>
  <c r="K1332" i="48"/>
  <c r="L1332" i="48"/>
  <c r="M1332" i="48"/>
  <c r="I1333" i="48"/>
  <c r="J1333" i="48"/>
  <c r="K1333" i="48"/>
  <c r="L1333" i="48"/>
  <c r="M1333" i="48"/>
  <c r="I1334" i="48"/>
  <c r="J1334" i="48"/>
  <c r="K1334" i="48"/>
  <c r="L1334" i="48"/>
  <c r="M1334" i="48"/>
  <c r="I1335" i="48"/>
  <c r="J1335" i="48"/>
  <c r="K1335" i="48"/>
  <c r="L1335" i="48"/>
  <c r="M1335" i="48"/>
  <c r="I1336" i="48"/>
  <c r="J1336" i="48"/>
  <c r="K1336" i="48"/>
  <c r="L1336" i="48"/>
  <c r="M1336" i="48"/>
  <c r="I1337" i="48"/>
  <c r="J1337" i="48"/>
  <c r="K1337" i="48"/>
  <c r="L1337" i="48"/>
  <c r="M1337" i="48"/>
  <c r="I1338" i="48"/>
  <c r="J1338" i="48"/>
  <c r="K1338" i="48"/>
  <c r="L1338" i="48"/>
  <c r="M1338" i="48"/>
  <c r="I1339" i="48"/>
  <c r="J1339" i="48"/>
  <c r="K1339" i="48"/>
  <c r="L1339" i="48"/>
  <c r="M1339" i="48"/>
  <c r="I1340" i="48"/>
  <c r="J1340" i="48"/>
  <c r="K1340" i="48"/>
  <c r="L1340" i="48"/>
  <c r="M1340" i="48"/>
  <c r="I1341" i="48"/>
  <c r="J1341" i="48"/>
  <c r="K1341" i="48"/>
  <c r="L1341" i="48"/>
  <c r="M1341" i="48"/>
  <c r="I1342" i="48"/>
  <c r="J1342" i="48"/>
  <c r="K1342" i="48"/>
  <c r="L1342" i="48"/>
  <c r="M1342" i="48"/>
  <c r="I1343" i="48"/>
  <c r="J1343" i="48"/>
  <c r="K1343" i="48"/>
  <c r="L1343" i="48"/>
  <c r="M1343" i="48"/>
  <c r="I1344" i="48"/>
  <c r="J1344" i="48"/>
  <c r="K1344" i="48"/>
  <c r="L1344" i="48"/>
  <c r="M1344" i="48"/>
  <c r="I1345" i="48"/>
  <c r="J1345" i="48"/>
  <c r="K1345" i="48"/>
  <c r="L1345" i="48"/>
  <c r="M1345" i="48"/>
  <c r="I1346" i="48"/>
  <c r="J1346" i="48"/>
  <c r="K1346" i="48"/>
  <c r="L1346" i="48"/>
  <c r="M1346" i="48"/>
  <c r="I1347" i="48"/>
  <c r="J1347" i="48"/>
  <c r="K1347" i="48"/>
  <c r="L1347" i="48"/>
  <c r="M1347" i="48"/>
  <c r="I1348" i="48"/>
  <c r="J1348" i="48"/>
  <c r="K1348" i="48"/>
  <c r="L1348" i="48"/>
  <c r="M1348" i="48"/>
  <c r="I1349" i="48"/>
  <c r="J1349" i="48"/>
  <c r="K1349" i="48"/>
  <c r="L1349" i="48"/>
  <c r="M1349" i="48"/>
  <c r="I1350" i="48"/>
  <c r="J1350" i="48"/>
  <c r="K1350" i="48"/>
  <c r="L1350" i="48"/>
  <c r="M1350" i="48"/>
  <c r="I1351" i="48"/>
  <c r="J1351" i="48"/>
  <c r="K1351" i="48"/>
  <c r="L1351" i="48"/>
  <c r="M1351" i="48"/>
  <c r="I1352" i="48"/>
  <c r="J1352" i="48"/>
  <c r="K1352" i="48"/>
  <c r="L1352" i="48"/>
  <c r="M1352" i="48"/>
  <c r="I1353" i="48"/>
  <c r="J1353" i="48"/>
  <c r="K1353" i="48"/>
  <c r="L1353" i="48"/>
  <c r="M1353" i="48"/>
  <c r="I1354" i="48"/>
  <c r="J1354" i="48"/>
  <c r="K1354" i="48"/>
  <c r="L1354" i="48"/>
  <c r="M1354" i="48"/>
  <c r="I1355" i="48"/>
  <c r="J1355" i="48"/>
  <c r="K1355" i="48"/>
  <c r="L1355" i="48"/>
  <c r="M1355" i="48"/>
  <c r="I1356" i="48"/>
  <c r="J1356" i="48"/>
  <c r="K1356" i="48"/>
  <c r="L1356" i="48"/>
  <c r="M1356" i="48"/>
  <c r="I1357" i="48"/>
  <c r="J1357" i="48"/>
  <c r="K1357" i="48"/>
  <c r="L1357" i="48"/>
  <c r="M1357" i="48"/>
  <c r="I1358" i="48"/>
  <c r="J1358" i="48"/>
  <c r="K1358" i="48"/>
  <c r="L1358" i="48"/>
  <c r="M1358" i="48"/>
  <c r="I1359" i="48"/>
  <c r="J1359" i="48"/>
  <c r="K1359" i="48"/>
  <c r="L1359" i="48"/>
  <c r="M1359" i="48"/>
  <c r="I1360" i="48"/>
  <c r="J1360" i="48"/>
  <c r="K1360" i="48"/>
  <c r="L1360" i="48"/>
  <c r="M1360" i="48"/>
  <c r="I1361" i="48"/>
  <c r="J1361" i="48"/>
  <c r="K1361" i="48"/>
  <c r="L1361" i="48"/>
  <c r="M1361" i="48"/>
  <c r="I1362" i="48"/>
  <c r="J1362" i="48"/>
  <c r="K1362" i="48"/>
  <c r="L1362" i="48"/>
  <c r="M1362" i="48"/>
  <c r="I1363" i="48"/>
  <c r="J1363" i="48"/>
  <c r="K1363" i="48"/>
  <c r="L1363" i="48"/>
  <c r="M1363" i="48"/>
  <c r="I1364" i="48"/>
  <c r="J1364" i="48"/>
  <c r="K1364" i="48"/>
  <c r="L1364" i="48"/>
  <c r="M1364" i="48"/>
  <c r="I1365" i="48"/>
  <c r="J1365" i="48"/>
  <c r="K1365" i="48"/>
  <c r="L1365" i="48"/>
  <c r="M1365" i="48"/>
  <c r="I1366" i="48"/>
  <c r="J1366" i="48"/>
  <c r="K1366" i="48"/>
  <c r="L1366" i="48"/>
  <c r="M1366" i="48"/>
  <c r="I1367" i="48"/>
  <c r="J1367" i="48"/>
  <c r="K1367" i="48"/>
  <c r="L1367" i="48"/>
  <c r="M1367" i="48"/>
  <c r="I1368" i="48"/>
  <c r="J1368" i="48"/>
  <c r="K1368" i="48"/>
  <c r="L1368" i="48"/>
  <c r="M1368" i="48"/>
  <c r="I1369" i="48"/>
  <c r="J1369" i="48"/>
  <c r="K1369" i="48"/>
  <c r="L1369" i="48"/>
  <c r="M1369" i="48"/>
  <c r="I1370" i="48"/>
  <c r="J1370" i="48"/>
  <c r="K1370" i="48"/>
  <c r="L1370" i="48"/>
  <c r="M1370" i="48"/>
  <c r="I1371" i="48"/>
  <c r="J1371" i="48"/>
  <c r="K1371" i="48"/>
  <c r="L1371" i="48"/>
  <c r="M1371" i="48"/>
  <c r="I1372" i="48"/>
  <c r="J1372" i="48"/>
  <c r="K1372" i="48"/>
  <c r="L1372" i="48"/>
  <c r="M1372" i="48"/>
  <c r="I1373" i="48"/>
  <c r="J1373" i="48"/>
  <c r="K1373" i="48"/>
  <c r="L1373" i="48"/>
  <c r="M1373" i="48"/>
  <c r="I1374" i="48"/>
  <c r="J1374" i="48"/>
  <c r="K1374" i="48"/>
  <c r="L1374" i="48"/>
  <c r="M1374" i="48"/>
  <c r="I1375" i="48"/>
  <c r="J1375" i="48"/>
  <c r="K1375" i="48"/>
  <c r="L1375" i="48"/>
  <c r="M1375" i="48"/>
  <c r="I1376" i="48"/>
  <c r="J1376" i="48"/>
  <c r="K1376" i="48"/>
  <c r="L1376" i="48"/>
  <c r="M1376" i="48"/>
  <c r="I1377" i="48"/>
  <c r="J1377" i="48"/>
  <c r="K1377" i="48"/>
  <c r="L1377" i="48"/>
  <c r="M1377" i="48"/>
  <c r="I1378" i="48"/>
  <c r="J1378" i="48"/>
  <c r="K1378" i="48"/>
  <c r="L1378" i="48"/>
  <c r="M1378" i="48"/>
  <c r="I1379" i="48"/>
  <c r="J1379" i="48"/>
  <c r="K1379" i="48"/>
  <c r="L1379" i="48"/>
  <c r="M1379" i="48"/>
  <c r="I1380" i="48"/>
  <c r="J1380" i="48"/>
  <c r="K1380" i="48"/>
  <c r="L1380" i="48"/>
  <c r="M1380" i="48"/>
  <c r="I1381" i="48"/>
  <c r="J1381" i="48"/>
  <c r="K1381" i="48"/>
  <c r="L1381" i="48"/>
  <c r="M1381" i="48"/>
  <c r="I1382" i="48"/>
  <c r="J1382" i="48"/>
  <c r="K1382" i="48"/>
  <c r="L1382" i="48"/>
  <c r="M1382" i="48"/>
  <c r="I1383" i="48"/>
  <c r="J1383" i="48"/>
  <c r="K1383" i="48"/>
  <c r="L1383" i="48"/>
  <c r="M1383" i="48"/>
  <c r="I1384" i="48"/>
  <c r="J1384" i="48"/>
  <c r="K1384" i="48"/>
  <c r="L1384" i="48"/>
  <c r="M1384" i="48"/>
  <c r="I1385" i="48"/>
  <c r="J1385" i="48"/>
  <c r="K1385" i="48"/>
  <c r="L1385" i="48"/>
  <c r="M1385" i="48"/>
  <c r="I1386" i="48"/>
  <c r="J1386" i="48"/>
  <c r="K1386" i="48"/>
  <c r="L1386" i="48"/>
  <c r="M1386" i="48"/>
  <c r="I1387" i="48"/>
  <c r="J1387" i="48"/>
  <c r="K1387" i="48"/>
  <c r="L1387" i="48"/>
  <c r="M1387" i="48"/>
  <c r="I1388" i="48"/>
  <c r="J1388" i="48"/>
  <c r="K1388" i="48"/>
  <c r="L1388" i="48"/>
  <c r="M1388" i="48"/>
  <c r="I1389" i="48"/>
  <c r="J1389" i="48"/>
  <c r="K1389" i="48"/>
  <c r="L1389" i="48"/>
  <c r="M1389" i="48"/>
  <c r="I1390" i="48"/>
  <c r="J1390" i="48"/>
  <c r="K1390" i="48"/>
  <c r="L1390" i="48"/>
  <c r="M1390" i="48"/>
  <c r="I1391" i="48"/>
  <c r="J1391" i="48"/>
  <c r="K1391" i="48"/>
  <c r="L1391" i="48"/>
  <c r="M1391" i="48"/>
  <c r="I1392" i="48"/>
  <c r="J1392" i="48"/>
  <c r="K1392" i="48"/>
  <c r="L1392" i="48"/>
  <c r="M1392" i="48"/>
  <c r="I1393" i="48"/>
  <c r="J1393" i="48"/>
  <c r="K1393" i="48"/>
  <c r="L1393" i="48"/>
  <c r="M1393" i="48"/>
  <c r="I1394" i="48"/>
  <c r="J1394" i="48"/>
  <c r="K1394" i="48"/>
  <c r="L1394" i="48"/>
  <c r="M1394" i="48"/>
  <c r="I1395" i="48"/>
  <c r="J1395" i="48"/>
  <c r="K1395" i="48"/>
  <c r="L1395" i="48"/>
  <c r="M1395" i="48"/>
  <c r="I1396" i="48"/>
  <c r="J1396" i="48"/>
  <c r="K1396" i="48"/>
  <c r="L1396" i="48"/>
  <c r="M1396" i="48"/>
  <c r="I1397" i="48"/>
  <c r="J1397" i="48"/>
  <c r="K1397" i="48"/>
  <c r="L1397" i="48"/>
  <c r="M1397" i="48"/>
  <c r="I1398" i="48"/>
  <c r="J1398" i="48"/>
  <c r="K1398" i="48"/>
  <c r="L1398" i="48"/>
  <c r="M1398" i="48"/>
  <c r="I1399" i="48"/>
  <c r="J1399" i="48"/>
  <c r="K1399" i="48"/>
  <c r="L1399" i="48"/>
  <c r="M1399" i="48"/>
  <c r="I1400" i="48"/>
  <c r="J1400" i="48"/>
  <c r="K1400" i="48"/>
  <c r="L1400" i="48"/>
  <c r="M1400" i="48"/>
  <c r="I1401" i="48"/>
  <c r="J1401" i="48"/>
  <c r="K1401" i="48"/>
  <c r="L1401" i="48"/>
  <c r="M1401" i="48"/>
  <c r="I1402" i="48"/>
  <c r="J1402" i="48"/>
  <c r="K1402" i="48"/>
  <c r="L1402" i="48"/>
  <c r="M1402" i="48"/>
  <c r="I1403" i="48"/>
  <c r="J1403" i="48"/>
  <c r="K1403" i="48"/>
  <c r="L1403" i="48"/>
  <c r="M1403" i="48"/>
  <c r="I1404" i="48"/>
  <c r="J1404" i="48"/>
  <c r="K1404" i="48"/>
  <c r="L1404" i="48"/>
  <c r="M1404" i="48"/>
  <c r="I1405" i="48"/>
  <c r="J1405" i="48"/>
  <c r="K1405" i="48"/>
  <c r="L1405" i="48"/>
  <c r="M1405" i="48"/>
  <c r="I1406" i="48"/>
  <c r="J1406" i="48"/>
  <c r="K1406" i="48"/>
  <c r="L1406" i="48"/>
  <c r="M1406" i="48"/>
  <c r="I1407" i="48"/>
  <c r="J1407" i="48"/>
  <c r="K1407" i="48"/>
  <c r="L1407" i="48"/>
  <c r="M1407" i="48"/>
  <c r="I1408" i="48"/>
  <c r="J1408" i="48"/>
  <c r="K1408" i="48"/>
  <c r="L1408" i="48"/>
  <c r="M1408" i="48"/>
  <c r="I1409" i="48"/>
  <c r="J1409" i="48"/>
  <c r="K1409" i="48"/>
  <c r="L1409" i="48"/>
  <c r="M1409" i="48"/>
  <c r="I1410" i="48"/>
  <c r="J1410" i="48"/>
  <c r="K1410" i="48"/>
  <c r="L1410" i="48"/>
  <c r="M1410" i="48"/>
  <c r="I1411" i="48"/>
  <c r="J1411" i="48"/>
  <c r="K1411" i="48"/>
  <c r="L1411" i="48"/>
  <c r="M1411" i="48"/>
  <c r="I1412" i="48"/>
  <c r="J1412" i="48"/>
  <c r="K1412" i="48"/>
  <c r="L1412" i="48"/>
  <c r="M1412" i="48"/>
  <c r="I1413" i="48"/>
  <c r="J1413" i="48"/>
  <c r="K1413" i="48"/>
  <c r="L1413" i="48"/>
  <c r="M1413" i="48"/>
  <c r="I1414" i="48"/>
  <c r="J1414" i="48"/>
  <c r="K1414" i="48"/>
  <c r="L1414" i="48"/>
  <c r="M1414" i="48"/>
  <c r="I1415" i="48"/>
  <c r="J1415" i="48"/>
  <c r="K1415" i="48"/>
  <c r="L1415" i="48"/>
  <c r="M1415" i="48"/>
  <c r="I1416" i="48"/>
  <c r="J1416" i="48"/>
  <c r="K1416" i="48"/>
  <c r="L1416" i="48"/>
  <c r="M1416" i="48"/>
  <c r="I1417" i="48"/>
  <c r="J1417" i="48"/>
  <c r="K1417" i="48"/>
  <c r="L1417" i="48"/>
  <c r="M1417" i="48"/>
  <c r="I1418" i="48"/>
  <c r="J1418" i="48"/>
  <c r="K1418" i="48"/>
  <c r="L1418" i="48"/>
  <c r="M1418" i="48"/>
  <c r="I1419" i="48"/>
  <c r="J1419" i="48"/>
  <c r="K1419" i="48"/>
  <c r="L1419" i="48"/>
  <c r="M1419" i="48"/>
  <c r="I1420" i="48"/>
  <c r="J1420" i="48"/>
  <c r="K1420" i="48"/>
  <c r="L1420" i="48"/>
  <c r="M1420" i="48"/>
  <c r="I1421" i="48"/>
  <c r="J1421" i="48"/>
  <c r="K1421" i="48"/>
  <c r="L1421" i="48"/>
  <c r="M1421" i="48"/>
  <c r="I1422" i="48"/>
  <c r="J1422" i="48"/>
  <c r="K1422" i="48"/>
  <c r="L1422" i="48"/>
  <c r="M1422" i="48"/>
  <c r="I1423" i="48"/>
  <c r="J1423" i="48"/>
  <c r="K1423" i="48"/>
  <c r="L1423" i="48"/>
  <c r="M1423" i="48"/>
  <c r="I1424" i="48"/>
  <c r="J1424" i="48"/>
  <c r="K1424" i="48"/>
  <c r="L1424" i="48"/>
  <c r="M1424" i="48"/>
  <c r="I1425" i="48"/>
  <c r="J1425" i="48"/>
  <c r="K1425" i="48"/>
  <c r="L1425" i="48"/>
  <c r="M1425" i="48"/>
  <c r="I1426" i="48"/>
  <c r="J1426" i="48"/>
  <c r="K1426" i="48"/>
  <c r="L1426" i="48"/>
  <c r="M1426" i="48"/>
  <c r="I1427" i="48"/>
  <c r="J1427" i="48"/>
  <c r="K1427" i="48"/>
  <c r="L1427" i="48"/>
  <c r="M1427" i="48"/>
  <c r="I1428" i="48"/>
  <c r="J1428" i="48"/>
  <c r="K1428" i="48"/>
  <c r="L1428" i="48"/>
  <c r="M1428" i="48"/>
  <c r="I1429" i="48"/>
  <c r="J1429" i="48"/>
  <c r="K1429" i="48"/>
  <c r="L1429" i="48"/>
  <c r="M1429" i="48"/>
  <c r="I1430" i="48"/>
  <c r="J1430" i="48"/>
  <c r="K1430" i="48"/>
  <c r="L1430" i="48"/>
  <c r="M1430" i="48"/>
  <c r="I1431" i="48"/>
  <c r="J1431" i="48"/>
  <c r="K1431" i="48"/>
  <c r="L1431" i="48"/>
  <c r="M1431" i="48"/>
  <c r="I1432" i="48"/>
  <c r="J1432" i="48"/>
  <c r="K1432" i="48"/>
  <c r="L1432" i="48"/>
  <c r="M1432" i="48"/>
  <c r="I1433" i="48"/>
  <c r="J1433" i="48"/>
  <c r="K1433" i="48"/>
  <c r="L1433" i="48"/>
  <c r="M1433" i="48"/>
  <c r="I1434" i="48"/>
  <c r="J1434" i="48"/>
  <c r="K1434" i="48"/>
  <c r="L1434" i="48"/>
  <c r="M1434" i="48"/>
  <c r="I1435" i="48"/>
  <c r="J1435" i="48"/>
  <c r="K1435" i="48"/>
  <c r="L1435" i="48"/>
  <c r="M1435" i="48"/>
  <c r="I1436" i="48"/>
  <c r="J1436" i="48"/>
  <c r="K1436" i="48"/>
  <c r="L1436" i="48"/>
  <c r="M1436" i="48"/>
  <c r="I1437" i="48"/>
  <c r="J1437" i="48"/>
  <c r="K1437" i="48"/>
  <c r="L1437" i="48"/>
  <c r="M1437" i="48"/>
  <c r="I1438" i="48"/>
  <c r="J1438" i="48"/>
  <c r="K1438" i="48"/>
  <c r="L1438" i="48"/>
  <c r="M1438" i="48"/>
  <c r="I1439" i="48"/>
  <c r="J1439" i="48"/>
  <c r="K1439" i="48"/>
  <c r="L1439" i="48"/>
  <c r="M1439" i="48"/>
  <c r="I1440" i="48"/>
  <c r="J1440" i="48"/>
  <c r="K1440" i="48"/>
  <c r="L1440" i="48"/>
  <c r="M1440" i="48"/>
  <c r="I1441" i="48"/>
  <c r="J1441" i="48"/>
  <c r="K1441" i="48"/>
  <c r="L1441" i="48"/>
  <c r="M1441" i="48"/>
  <c r="I1442" i="48"/>
  <c r="J1442" i="48"/>
  <c r="K1442" i="48"/>
  <c r="L1442" i="48"/>
  <c r="M1442" i="48"/>
  <c r="I1443" i="48"/>
  <c r="J1443" i="48"/>
  <c r="K1443" i="48"/>
  <c r="L1443" i="48"/>
  <c r="M1443" i="48"/>
  <c r="I1444" i="48"/>
  <c r="J1444" i="48"/>
  <c r="K1444" i="48"/>
  <c r="L1444" i="48"/>
  <c r="M1444" i="48"/>
  <c r="I1445" i="48"/>
  <c r="J1445" i="48"/>
  <c r="K1445" i="48"/>
  <c r="L1445" i="48"/>
  <c r="M1445" i="48"/>
  <c r="I1446" i="48"/>
  <c r="J1446" i="48"/>
  <c r="K1446" i="48"/>
  <c r="L1446" i="48"/>
  <c r="M1446" i="48"/>
  <c r="I1447" i="48"/>
  <c r="J1447" i="48"/>
  <c r="K1447" i="48"/>
  <c r="L1447" i="48"/>
  <c r="M1447" i="48"/>
  <c r="I1448" i="48"/>
  <c r="J1448" i="48"/>
  <c r="K1448" i="48"/>
  <c r="L1448" i="48"/>
  <c r="M1448" i="48"/>
  <c r="I1449" i="48"/>
  <c r="J1449" i="48"/>
  <c r="K1449" i="48"/>
  <c r="L1449" i="48"/>
  <c r="M1449" i="48"/>
  <c r="I1450" i="48"/>
  <c r="J1450" i="48"/>
  <c r="K1450" i="48"/>
  <c r="L1450" i="48"/>
  <c r="M1450" i="48"/>
  <c r="I1451" i="48"/>
  <c r="J1451" i="48"/>
  <c r="K1451" i="48"/>
  <c r="L1451" i="48"/>
  <c r="M1451" i="48"/>
  <c r="I1452" i="48"/>
  <c r="J1452" i="48"/>
  <c r="K1452" i="48"/>
  <c r="L1452" i="48"/>
  <c r="M1452" i="48"/>
  <c r="I1453" i="48"/>
  <c r="J1453" i="48"/>
  <c r="K1453" i="48"/>
  <c r="L1453" i="48"/>
  <c r="M1453" i="48"/>
  <c r="I1454" i="48"/>
  <c r="J1454" i="48"/>
  <c r="K1454" i="48"/>
  <c r="L1454" i="48"/>
  <c r="M1454" i="48"/>
  <c r="I1455" i="48"/>
  <c r="J1455" i="48"/>
  <c r="K1455" i="48"/>
  <c r="L1455" i="48"/>
  <c r="M1455" i="48"/>
  <c r="I1456" i="48"/>
  <c r="J1456" i="48"/>
  <c r="K1456" i="48"/>
  <c r="L1456" i="48"/>
  <c r="M1456" i="48"/>
  <c r="I1457" i="48"/>
  <c r="J1457" i="48"/>
  <c r="K1457" i="48"/>
  <c r="L1457" i="48"/>
  <c r="M1457" i="48"/>
  <c r="I1458" i="48"/>
  <c r="J1458" i="48"/>
  <c r="K1458" i="48"/>
  <c r="L1458" i="48"/>
  <c r="M1458" i="48"/>
  <c r="I1459" i="48"/>
  <c r="J1459" i="48"/>
  <c r="K1459" i="48"/>
  <c r="L1459" i="48"/>
  <c r="M1459" i="48"/>
  <c r="I1460" i="48"/>
  <c r="J1460" i="48"/>
  <c r="K1460" i="48"/>
  <c r="L1460" i="48"/>
  <c r="M1460" i="48"/>
  <c r="I1461" i="48"/>
  <c r="J1461" i="48"/>
  <c r="K1461" i="48"/>
  <c r="L1461" i="48"/>
  <c r="M1461" i="48"/>
  <c r="I1462" i="48"/>
  <c r="J1462" i="48"/>
  <c r="K1462" i="48"/>
  <c r="L1462" i="48"/>
  <c r="M1462" i="48"/>
  <c r="I1463" i="48"/>
  <c r="J1463" i="48"/>
  <c r="K1463" i="48"/>
  <c r="L1463" i="48"/>
  <c r="M1463" i="48"/>
  <c r="I1464" i="48"/>
  <c r="J1464" i="48"/>
  <c r="K1464" i="48"/>
  <c r="L1464" i="48"/>
  <c r="M1464" i="48"/>
  <c r="I1465" i="48"/>
  <c r="J1465" i="48"/>
  <c r="K1465" i="48"/>
  <c r="L1465" i="48"/>
  <c r="M1465" i="48"/>
  <c r="I1466" i="48"/>
  <c r="J1466" i="48"/>
  <c r="K1466" i="48"/>
  <c r="L1466" i="48"/>
  <c r="M1466" i="48"/>
  <c r="I1467" i="48"/>
  <c r="J1467" i="48"/>
  <c r="K1467" i="48"/>
  <c r="L1467" i="48"/>
  <c r="M1467" i="48"/>
  <c r="I1468" i="48"/>
  <c r="J1468" i="48"/>
  <c r="K1468" i="48"/>
  <c r="L1468" i="48"/>
  <c r="M1468" i="48"/>
  <c r="I1469" i="48"/>
  <c r="J1469" i="48"/>
  <c r="K1469" i="48"/>
  <c r="L1469" i="48"/>
  <c r="M1469" i="48"/>
  <c r="I1470" i="48"/>
  <c r="J1470" i="48"/>
  <c r="K1470" i="48"/>
  <c r="L1470" i="48"/>
  <c r="M1470" i="48"/>
  <c r="I1471" i="48"/>
  <c r="J1471" i="48"/>
  <c r="K1471" i="48"/>
  <c r="L1471" i="48"/>
  <c r="M1471" i="48"/>
  <c r="I1472" i="48"/>
  <c r="J1472" i="48"/>
  <c r="K1472" i="48"/>
  <c r="L1472" i="48"/>
  <c r="M1472" i="48"/>
  <c r="I1473" i="48"/>
  <c r="J1473" i="48"/>
  <c r="K1473" i="48"/>
  <c r="L1473" i="48"/>
  <c r="M1473" i="48"/>
  <c r="I1474" i="48"/>
  <c r="J1474" i="48"/>
  <c r="K1474" i="48"/>
  <c r="L1474" i="48"/>
  <c r="M1474" i="48"/>
  <c r="I1475" i="48"/>
  <c r="J1475" i="48"/>
  <c r="K1475" i="48"/>
  <c r="L1475" i="48"/>
  <c r="M1475" i="48"/>
  <c r="I1476" i="48"/>
  <c r="J1476" i="48"/>
  <c r="K1476" i="48"/>
  <c r="L1476" i="48"/>
  <c r="M1476" i="48"/>
  <c r="I1477" i="48"/>
  <c r="J1477" i="48"/>
  <c r="K1477" i="48"/>
  <c r="L1477" i="48"/>
  <c r="M1477" i="48"/>
  <c r="I1478" i="48"/>
  <c r="J1478" i="48"/>
  <c r="K1478" i="48"/>
  <c r="L1478" i="48"/>
  <c r="M1478" i="48"/>
  <c r="I1479" i="48"/>
  <c r="J1479" i="48"/>
  <c r="K1479" i="48"/>
  <c r="L1479" i="48"/>
  <c r="M1479" i="48"/>
  <c r="I1480" i="48"/>
  <c r="J1480" i="48"/>
  <c r="K1480" i="48"/>
  <c r="L1480" i="48"/>
  <c r="M1480" i="48"/>
  <c r="I1481" i="48"/>
  <c r="J1481" i="48"/>
  <c r="K1481" i="48"/>
  <c r="L1481" i="48"/>
  <c r="M1481" i="48"/>
  <c r="I1482" i="48"/>
  <c r="J1482" i="48"/>
  <c r="K1482" i="48"/>
  <c r="L1482" i="48"/>
  <c r="M1482" i="48"/>
  <c r="I1483" i="48"/>
  <c r="J1483" i="48"/>
  <c r="K1483" i="48"/>
  <c r="L1483" i="48"/>
  <c r="M1483" i="48"/>
  <c r="I1484" i="48"/>
  <c r="J1484" i="48"/>
  <c r="K1484" i="48"/>
  <c r="L1484" i="48"/>
  <c r="M1484" i="48"/>
  <c r="I1485" i="48"/>
  <c r="J1485" i="48"/>
  <c r="K1485" i="48"/>
  <c r="L1485" i="48"/>
  <c r="M1485" i="48"/>
  <c r="I1486" i="48"/>
  <c r="J1486" i="48"/>
  <c r="K1486" i="48"/>
  <c r="L1486" i="48"/>
  <c r="M1486" i="48"/>
  <c r="I1487" i="48"/>
  <c r="J1487" i="48"/>
  <c r="K1487" i="48"/>
  <c r="L1487" i="48"/>
  <c r="M1487" i="48"/>
  <c r="I1488" i="48"/>
  <c r="J1488" i="48"/>
  <c r="K1488" i="48"/>
  <c r="L1488" i="48"/>
  <c r="M1488" i="48"/>
  <c r="I1489" i="48"/>
  <c r="J1489" i="48"/>
  <c r="K1489" i="48"/>
  <c r="L1489" i="48"/>
  <c r="M1489" i="48"/>
  <c r="I1490" i="48"/>
  <c r="J1490" i="48"/>
  <c r="K1490" i="48"/>
  <c r="L1490" i="48"/>
  <c r="M1490" i="48"/>
  <c r="I1491" i="48"/>
  <c r="J1491" i="48"/>
  <c r="K1491" i="48"/>
  <c r="L1491" i="48"/>
  <c r="M1491" i="48"/>
  <c r="I1492" i="48"/>
  <c r="J1492" i="48"/>
  <c r="K1492" i="48"/>
  <c r="L1492" i="48"/>
  <c r="M1492" i="48"/>
  <c r="I1493" i="48"/>
  <c r="J1493" i="48"/>
  <c r="K1493" i="48"/>
  <c r="L1493" i="48"/>
  <c r="M1493" i="48"/>
  <c r="I1494" i="48"/>
  <c r="J1494" i="48"/>
  <c r="K1494" i="48"/>
  <c r="L1494" i="48"/>
  <c r="M1494" i="48"/>
  <c r="I1495" i="48"/>
  <c r="J1495" i="48"/>
  <c r="K1495" i="48"/>
  <c r="L1495" i="48"/>
  <c r="M1495" i="48"/>
  <c r="I1496" i="48"/>
  <c r="J1496" i="48"/>
  <c r="K1496" i="48"/>
  <c r="L1496" i="48"/>
  <c r="M1496" i="48"/>
  <c r="I1497" i="48"/>
  <c r="J1497" i="48"/>
  <c r="K1497" i="48"/>
  <c r="L1497" i="48"/>
  <c r="M1497" i="48"/>
  <c r="I1498" i="48"/>
  <c r="J1498" i="48"/>
  <c r="K1498" i="48"/>
  <c r="L1498" i="48"/>
  <c r="M1498" i="48"/>
  <c r="I1499" i="48"/>
  <c r="J1499" i="48"/>
  <c r="K1499" i="48"/>
  <c r="L1499" i="48"/>
  <c r="M1499" i="48"/>
  <c r="I1500" i="48"/>
  <c r="J1500" i="48"/>
  <c r="K1500" i="48"/>
  <c r="L1500" i="48"/>
  <c r="M1500" i="48"/>
  <c r="I1501" i="48"/>
  <c r="J1501" i="48"/>
  <c r="K1501" i="48"/>
  <c r="L1501" i="48"/>
  <c r="M1501" i="48"/>
  <c r="I1502" i="48"/>
  <c r="J1502" i="48"/>
  <c r="K1502" i="48"/>
  <c r="L1502" i="48"/>
  <c r="M1502" i="48"/>
  <c r="I1503" i="48"/>
  <c r="J1503" i="48"/>
  <c r="K1503" i="48"/>
  <c r="L1503" i="48"/>
  <c r="M1503" i="48"/>
  <c r="I1504" i="48"/>
  <c r="J1504" i="48"/>
  <c r="K1504" i="48"/>
  <c r="L1504" i="48"/>
  <c r="M1504" i="48"/>
  <c r="I1505" i="48"/>
  <c r="J1505" i="48"/>
  <c r="K1505" i="48"/>
  <c r="L1505" i="48"/>
  <c r="M1505" i="48"/>
  <c r="I1506" i="48"/>
  <c r="J1506" i="48"/>
  <c r="K1506" i="48"/>
  <c r="L1506" i="48"/>
  <c r="M1506" i="48"/>
  <c r="I1507" i="48"/>
  <c r="J1507" i="48"/>
  <c r="K1507" i="48"/>
  <c r="L1507" i="48"/>
  <c r="M1507" i="48"/>
  <c r="I1508" i="48"/>
  <c r="J1508" i="48"/>
  <c r="K1508" i="48"/>
  <c r="L1508" i="48"/>
  <c r="M1508" i="48"/>
  <c r="I1509" i="48"/>
  <c r="J1509" i="48"/>
  <c r="K1509" i="48"/>
  <c r="L1509" i="48"/>
  <c r="M1509" i="48"/>
  <c r="I1510" i="48"/>
  <c r="J1510" i="48"/>
  <c r="K1510" i="48"/>
  <c r="L1510" i="48"/>
  <c r="M1510" i="48"/>
  <c r="I1511" i="48"/>
  <c r="J1511" i="48"/>
  <c r="K1511" i="48"/>
  <c r="L1511" i="48"/>
  <c r="M1511" i="48"/>
  <c r="I1512" i="48"/>
  <c r="J1512" i="48"/>
  <c r="K1512" i="48"/>
  <c r="L1512" i="48"/>
  <c r="M1512" i="48"/>
  <c r="I1513" i="48"/>
  <c r="J1513" i="48"/>
  <c r="K1513" i="48"/>
  <c r="L1513" i="48"/>
  <c r="M1513" i="48"/>
  <c r="I1514" i="48"/>
  <c r="J1514" i="48"/>
  <c r="K1514" i="48"/>
  <c r="L1514" i="48"/>
  <c r="M1514" i="48"/>
  <c r="I1515" i="48"/>
  <c r="J1515" i="48"/>
  <c r="K1515" i="48"/>
  <c r="L1515" i="48"/>
  <c r="M1515" i="48"/>
  <c r="I1516" i="48"/>
  <c r="J1516" i="48"/>
  <c r="K1516" i="48"/>
  <c r="L1516" i="48"/>
  <c r="M1516" i="48"/>
  <c r="I1517" i="48"/>
  <c r="J1517" i="48"/>
  <c r="K1517" i="48"/>
  <c r="L1517" i="48"/>
  <c r="M1517" i="48"/>
  <c r="I1518" i="48"/>
  <c r="J1518" i="48"/>
  <c r="K1518" i="48"/>
  <c r="L1518" i="48"/>
  <c r="M1518" i="48"/>
  <c r="I1519" i="48"/>
  <c r="J1519" i="48"/>
  <c r="K1519" i="48"/>
  <c r="L1519" i="48"/>
  <c r="M1519" i="48"/>
  <c r="I1520" i="48"/>
  <c r="J1520" i="48"/>
  <c r="K1520" i="48"/>
  <c r="L1520" i="48"/>
  <c r="M1520" i="48"/>
  <c r="I1521" i="48"/>
  <c r="J1521" i="48"/>
  <c r="K1521" i="48"/>
  <c r="L1521" i="48"/>
  <c r="M1521" i="48"/>
  <c r="I1522" i="48"/>
  <c r="J1522" i="48"/>
  <c r="K1522" i="48"/>
  <c r="L1522" i="48"/>
  <c r="M1522" i="48"/>
  <c r="I1523" i="48"/>
  <c r="J1523" i="48"/>
  <c r="K1523" i="48"/>
  <c r="L1523" i="48"/>
  <c r="M1523" i="48"/>
  <c r="I1524" i="48"/>
  <c r="J1524" i="48"/>
  <c r="K1524" i="48"/>
  <c r="L1524" i="48"/>
  <c r="M1524" i="48"/>
  <c r="I1525" i="48"/>
  <c r="J1525" i="48"/>
  <c r="K1525" i="48"/>
  <c r="L1525" i="48"/>
  <c r="M1525" i="48"/>
  <c r="I1526" i="48"/>
  <c r="J1526" i="48"/>
  <c r="K1526" i="48"/>
  <c r="L1526" i="48"/>
  <c r="M1526" i="48"/>
  <c r="I1527" i="48"/>
  <c r="J1527" i="48"/>
  <c r="K1527" i="48"/>
  <c r="L1527" i="48"/>
  <c r="M1527" i="48"/>
  <c r="I1528" i="48"/>
  <c r="J1528" i="48"/>
  <c r="K1528" i="48"/>
  <c r="L1528" i="48"/>
  <c r="M1528" i="48"/>
  <c r="I1529" i="48"/>
  <c r="J1529" i="48"/>
  <c r="K1529" i="48"/>
  <c r="L1529" i="48"/>
  <c r="M1529" i="48"/>
  <c r="I1530" i="48"/>
  <c r="J1530" i="48"/>
  <c r="K1530" i="48"/>
  <c r="L1530" i="48"/>
  <c r="M1530" i="48"/>
  <c r="I1531" i="48"/>
  <c r="J1531" i="48"/>
  <c r="K1531" i="48"/>
  <c r="L1531" i="48"/>
  <c r="M1531" i="48"/>
  <c r="I1532" i="48"/>
  <c r="J1532" i="48"/>
  <c r="K1532" i="48"/>
  <c r="L1532" i="48"/>
  <c r="M1532" i="48"/>
  <c r="I1533" i="48"/>
  <c r="J1533" i="48"/>
  <c r="K1533" i="48"/>
  <c r="L1533" i="48"/>
  <c r="M1533" i="48"/>
  <c r="I1534" i="48"/>
  <c r="J1534" i="48"/>
  <c r="K1534" i="48"/>
  <c r="L1534" i="48"/>
  <c r="M1534" i="48"/>
  <c r="I1535" i="48"/>
  <c r="J1535" i="48"/>
  <c r="K1535" i="48"/>
  <c r="L1535" i="48"/>
  <c r="M1535" i="48"/>
  <c r="I1536" i="48"/>
  <c r="J1536" i="48"/>
  <c r="K1536" i="48"/>
  <c r="L1536" i="48"/>
  <c r="M1536" i="48"/>
  <c r="I1537" i="48"/>
  <c r="J1537" i="48"/>
  <c r="K1537" i="48"/>
  <c r="L1537" i="48"/>
  <c r="M1537" i="48"/>
  <c r="I1538" i="48"/>
  <c r="J1538" i="48"/>
  <c r="K1538" i="48"/>
  <c r="L1538" i="48"/>
  <c r="M1538" i="48"/>
  <c r="I1539" i="48"/>
  <c r="J1539" i="48"/>
  <c r="K1539" i="48"/>
  <c r="L1539" i="48"/>
  <c r="M1539" i="48"/>
  <c r="I1540" i="48"/>
  <c r="J1540" i="48"/>
  <c r="K1540" i="48"/>
  <c r="L1540" i="48"/>
  <c r="M1540" i="48"/>
  <c r="I1541" i="48"/>
  <c r="J1541" i="48"/>
  <c r="K1541" i="48"/>
  <c r="L1541" i="48"/>
  <c r="M1541" i="48"/>
  <c r="I1542" i="48"/>
  <c r="J1542" i="48"/>
  <c r="K1542" i="48"/>
  <c r="L1542" i="48"/>
  <c r="M1542" i="48"/>
  <c r="I1543" i="48"/>
  <c r="J1543" i="48"/>
  <c r="K1543" i="48"/>
  <c r="L1543" i="48"/>
  <c r="M1543" i="48"/>
  <c r="I1544" i="48"/>
  <c r="J1544" i="48"/>
  <c r="K1544" i="48"/>
  <c r="L1544" i="48"/>
  <c r="M1544" i="48"/>
  <c r="I1545" i="48"/>
  <c r="J1545" i="48"/>
  <c r="K1545" i="48"/>
  <c r="L1545" i="48"/>
  <c r="M1545" i="48"/>
  <c r="I1546" i="48"/>
  <c r="J1546" i="48"/>
  <c r="K1546" i="48"/>
  <c r="L1546" i="48"/>
  <c r="M1546" i="48"/>
  <c r="I1547" i="48"/>
  <c r="J1547" i="48"/>
  <c r="K1547" i="48"/>
  <c r="L1547" i="48"/>
  <c r="M1547" i="48"/>
  <c r="I1548" i="48"/>
  <c r="J1548" i="48"/>
  <c r="K1548" i="48"/>
  <c r="L1548" i="48"/>
  <c r="M1548" i="48"/>
  <c r="I1549" i="48"/>
  <c r="J1549" i="48"/>
  <c r="K1549" i="48"/>
  <c r="L1549" i="48"/>
  <c r="M1549" i="48"/>
  <c r="I1550" i="48"/>
  <c r="J1550" i="48"/>
  <c r="K1550" i="48"/>
  <c r="L1550" i="48"/>
  <c r="M1550" i="48"/>
  <c r="I1551" i="48"/>
  <c r="J1551" i="48"/>
  <c r="K1551" i="48"/>
  <c r="L1551" i="48"/>
  <c r="M1551" i="48"/>
  <c r="I1552" i="48"/>
  <c r="J1552" i="48"/>
  <c r="K1552" i="48"/>
  <c r="L1552" i="48"/>
  <c r="M1552" i="48"/>
  <c r="I1553" i="48"/>
  <c r="J1553" i="48"/>
  <c r="K1553" i="48"/>
  <c r="L1553" i="48"/>
  <c r="M1553" i="48"/>
  <c r="I1554" i="48"/>
  <c r="J1554" i="48"/>
  <c r="K1554" i="48"/>
  <c r="L1554" i="48"/>
  <c r="M1554" i="48"/>
  <c r="I1555" i="48"/>
  <c r="J1555" i="48"/>
  <c r="K1555" i="48"/>
  <c r="L1555" i="48"/>
  <c r="M1555" i="48"/>
  <c r="I1556" i="48"/>
  <c r="J1556" i="48"/>
  <c r="K1556" i="48"/>
  <c r="L1556" i="48"/>
  <c r="M1556" i="48"/>
  <c r="I1557" i="48"/>
  <c r="J1557" i="48"/>
  <c r="K1557" i="48"/>
  <c r="L1557" i="48"/>
  <c r="M1557" i="48"/>
  <c r="I1558" i="48"/>
  <c r="J1558" i="48"/>
  <c r="K1558" i="48"/>
  <c r="L1558" i="48"/>
  <c r="M1558" i="48"/>
  <c r="I1559" i="48"/>
  <c r="J1559" i="48"/>
  <c r="K1559" i="48"/>
  <c r="L1559" i="48"/>
  <c r="M1559" i="48"/>
  <c r="I1560" i="48"/>
  <c r="J1560" i="48"/>
  <c r="K1560" i="48"/>
  <c r="L1560" i="48"/>
  <c r="M1560" i="48"/>
  <c r="I1561" i="48"/>
  <c r="J1561" i="48"/>
  <c r="K1561" i="48"/>
  <c r="L1561" i="48"/>
  <c r="M1561" i="48"/>
  <c r="I1562" i="48"/>
  <c r="J1562" i="48"/>
  <c r="K1562" i="48"/>
  <c r="L1562" i="48"/>
  <c r="M1562" i="48"/>
  <c r="I1563" i="48"/>
  <c r="J1563" i="48"/>
  <c r="K1563" i="48"/>
  <c r="L1563" i="48"/>
  <c r="M1563" i="48"/>
  <c r="I1564" i="48"/>
  <c r="J1564" i="48"/>
  <c r="K1564" i="48"/>
  <c r="L1564" i="48"/>
  <c r="M1564" i="48"/>
  <c r="I1565" i="48"/>
  <c r="J1565" i="48"/>
  <c r="K1565" i="48"/>
  <c r="L1565" i="48"/>
  <c r="M1565" i="48"/>
  <c r="I1566" i="48"/>
  <c r="J1566" i="48"/>
  <c r="K1566" i="48"/>
  <c r="L1566" i="48"/>
  <c r="M1566" i="48"/>
  <c r="I1567" i="48"/>
  <c r="J1567" i="48"/>
  <c r="K1567" i="48"/>
  <c r="L1567" i="48"/>
  <c r="M1567" i="48"/>
  <c r="I1568" i="48"/>
  <c r="J1568" i="48"/>
  <c r="K1568" i="48"/>
  <c r="L1568" i="48"/>
  <c r="M1568" i="48"/>
  <c r="I1569" i="48"/>
  <c r="J1569" i="48"/>
  <c r="K1569" i="48"/>
  <c r="L1569" i="48"/>
  <c r="M1569" i="48"/>
  <c r="I1570" i="48"/>
  <c r="J1570" i="48"/>
  <c r="K1570" i="48"/>
  <c r="L1570" i="48"/>
  <c r="M1570" i="48"/>
  <c r="I1571" i="48"/>
  <c r="J1571" i="48"/>
  <c r="K1571" i="48"/>
  <c r="L1571" i="48"/>
  <c r="M1571" i="48"/>
  <c r="I1572" i="48"/>
  <c r="J1572" i="48"/>
  <c r="K1572" i="48"/>
  <c r="L1572" i="48"/>
  <c r="M1572" i="48"/>
  <c r="I1573" i="48"/>
  <c r="J1573" i="48"/>
  <c r="K1573" i="48"/>
  <c r="L1573" i="48"/>
  <c r="M1573" i="48"/>
  <c r="I1574" i="48"/>
  <c r="J1574" i="48"/>
  <c r="K1574" i="48"/>
  <c r="L1574" i="48"/>
  <c r="M1574" i="48"/>
  <c r="I1575" i="48"/>
  <c r="J1575" i="48"/>
  <c r="K1575" i="48"/>
  <c r="L1575" i="48"/>
  <c r="M1575" i="48"/>
  <c r="I1576" i="48"/>
  <c r="J1576" i="48"/>
  <c r="K1576" i="48"/>
  <c r="L1576" i="48"/>
  <c r="M1576" i="48"/>
  <c r="I1577" i="48"/>
  <c r="J1577" i="48"/>
  <c r="K1577" i="48"/>
  <c r="L1577" i="48"/>
  <c r="M1577" i="48"/>
  <c r="I1578" i="48"/>
  <c r="J1578" i="48"/>
  <c r="K1578" i="48"/>
  <c r="L1578" i="48"/>
  <c r="M1578" i="48"/>
  <c r="I1579" i="48"/>
  <c r="J1579" i="48"/>
  <c r="K1579" i="48"/>
  <c r="L1579" i="48"/>
  <c r="M1579" i="48"/>
  <c r="I1580" i="48"/>
  <c r="J1580" i="48"/>
  <c r="K1580" i="48"/>
  <c r="L1580" i="48"/>
  <c r="M1580" i="48"/>
  <c r="I1581" i="48"/>
  <c r="J1581" i="48"/>
  <c r="K1581" i="48"/>
  <c r="L1581" i="48"/>
  <c r="M1581" i="48"/>
  <c r="I1582" i="48"/>
  <c r="J1582" i="48"/>
  <c r="K1582" i="48"/>
  <c r="L1582" i="48"/>
  <c r="M1582" i="48"/>
  <c r="I1583" i="48"/>
  <c r="J1583" i="48"/>
  <c r="K1583" i="48"/>
  <c r="L1583" i="48"/>
  <c r="M1583" i="48"/>
  <c r="I1584" i="48"/>
  <c r="J1584" i="48"/>
  <c r="K1584" i="48"/>
  <c r="L1584" i="48"/>
  <c r="M1584" i="48"/>
  <c r="I1585" i="48"/>
  <c r="J1585" i="48"/>
  <c r="K1585" i="48"/>
  <c r="L1585" i="48"/>
  <c r="M1585" i="48"/>
  <c r="I1586" i="48"/>
  <c r="J1586" i="48"/>
  <c r="K1586" i="48"/>
  <c r="L1586" i="48"/>
  <c r="M1586" i="48"/>
  <c r="I1587" i="48"/>
  <c r="J1587" i="48"/>
  <c r="K1587" i="48"/>
  <c r="L1587" i="48"/>
  <c r="M1587" i="48"/>
  <c r="I1588" i="48"/>
  <c r="J1588" i="48"/>
  <c r="K1588" i="48"/>
  <c r="L1588" i="48"/>
  <c r="M1588" i="48"/>
  <c r="I1589" i="48"/>
  <c r="J1589" i="48"/>
  <c r="K1589" i="48"/>
  <c r="L1589" i="48"/>
  <c r="M1589" i="48"/>
  <c r="I1590" i="48"/>
  <c r="J1590" i="48"/>
  <c r="K1590" i="48"/>
  <c r="L1590" i="48"/>
  <c r="M1590" i="48"/>
  <c r="I1591" i="48"/>
  <c r="J1591" i="48"/>
  <c r="K1591" i="48"/>
  <c r="L1591" i="48"/>
  <c r="M1591" i="48"/>
  <c r="I1592" i="48"/>
  <c r="J1592" i="48"/>
  <c r="K1592" i="48"/>
  <c r="L1592" i="48"/>
  <c r="M1592" i="48"/>
  <c r="I1593" i="48"/>
  <c r="J1593" i="48"/>
  <c r="K1593" i="48"/>
  <c r="L1593" i="48"/>
  <c r="M1593" i="48"/>
  <c r="I1594" i="48"/>
  <c r="J1594" i="48"/>
  <c r="K1594" i="48"/>
  <c r="L1594" i="48"/>
  <c r="M1594" i="48"/>
  <c r="I1595" i="48"/>
  <c r="J1595" i="48"/>
  <c r="K1595" i="48"/>
  <c r="L1595" i="48"/>
  <c r="M1595" i="48"/>
  <c r="I1596" i="48"/>
  <c r="J1596" i="48"/>
  <c r="K1596" i="48"/>
  <c r="L1596" i="48"/>
  <c r="M1596" i="48"/>
  <c r="I1597" i="48"/>
  <c r="J1597" i="48"/>
  <c r="K1597" i="48"/>
  <c r="L1597" i="48"/>
  <c r="M1597" i="48"/>
  <c r="I1598" i="48"/>
  <c r="J1598" i="48"/>
  <c r="K1598" i="48"/>
  <c r="L1598" i="48"/>
  <c r="M1598" i="48"/>
  <c r="I1599" i="48"/>
  <c r="J1599" i="48"/>
  <c r="K1599" i="48"/>
  <c r="L1599" i="48"/>
  <c r="M1599" i="48"/>
  <c r="I1600" i="48"/>
  <c r="J1600" i="48"/>
  <c r="K1600" i="48"/>
  <c r="L1600" i="48"/>
  <c r="M1600" i="48"/>
  <c r="I1601" i="48"/>
  <c r="J1601" i="48"/>
  <c r="K1601" i="48"/>
  <c r="L1601" i="48"/>
  <c r="M1601" i="48"/>
  <c r="I1602" i="48"/>
  <c r="J1602" i="48"/>
  <c r="K1602" i="48"/>
  <c r="L1602" i="48"/>
  <c r="M1602" i="48"/>
  <c r="I1603" i="48"/>
  <c r="J1603" i="48"/>
  <c r="K1603" i="48"/>
  <c r="L1603" i="48"/>
  <c r="M1603" i="48"/>
  <c r="I1604" i="48"/>
  <c r="J1604" i="48"/>
  <c r="K1604" i="48"/>
  <c r="L1604" i="48"/>
  <c r="M1604" i="48"/>
  <c r="I1605" i="48"/>
  <c r="J1605" i="48"/>
  <c r="K1605" i="48"/>
  <c r="L1605" i="48"/>
  <c r="M1605" i="48"/>
  <c r="I1606" i="48"/>
  <c r="J1606" i="48"/>
  <c r="K1606" i="48"/>
  <c r="L1606" i="48"/>
  <c r="M1606" i="48"/>
  <c r="I1607" i="48"/>
  <c r="J1607" i="48"/>
  <c r="K1607" i="48"/>
  <c r="L1607" i="48"/>
  <c r="M1607" i="48"/>
  <c r="I1608" i="48"/>
  <c r="J1608" i="48"/>
  <c r="K1608" i="48"/>
  <c r="L1608" i="48"/>
  <c r="M1608" i="48"/>
  <c r="I1609" i="48"/>
  <c r="J1609" i="48"/>
  <c r="K1609" i="48"/>
  <c r="L1609" i="48"/>
  <c r="M1609" i="48"/>
  <c r="I1610" i="48"/>
  <c r="J1610" i="48"/>
  <c r="K1610" i="48"/>
  <c r="L1610" i="48"/>
  <c r="M1610" i="48"/>
  <c r="I1611" i="48"/>
  <c r="J1611" i="48"/>
  <c r="K1611" i="48"/>
  <c r="L1611" i="48"/>
  <c r="M1611" i="48"/>
  <c r="I1612" i="48"/>
  <c r="J1612" i="48"/>
  <c r="K1612" i="48"/>
  <c r="L1612" i="48"/>
  <c r="M1612" i="48"/>
  <c r="I1613" i="48"/>
  <c r="J1613" i="48"/>
  <c r="K1613" i="48"/>
  <c r="L1613" i="48"/>
  <c r="M1613" i="48"/>
  <c r="I1614" i="48"/>
  <c r="J1614" i="48"/>
  <c r="K1614" i="48"/>
  <c r="L1614" i="48"/>
  <c r="M1614" i="48"/>
  <c r="I1615" i="48"/>
  <c r="J1615" i="48"/>
  <c r="K1615" i="48"/>
  <c r="L1615" i="48"/>
  <c r="M1615" i="48"/>
  <c r="I1616" i="48"/>
  <c r="J1616" i="48"/>
  <c r="K1616" i="48"/>
  <c r="L1616" i="48"/>
  <c r="M1616" i="48"/>
  <c r="I1617" i="48"/>
  <c r="J1617" i="48"/>
  <c r="K1617" i="48"/>
  <c r="L1617" i="48"/>
  <c r="M1617" i="48"/>
  <c r="I1618" i="48"/>
  <c r="J1618" i="48"/>
  <c r="K1618" i="48"/>
  <c r="L1618" i="48"/>
  <c r="M1618" i="48"/>
  <c r="I1619" i="48"/>
  <c r="J1619" i="48"/>
  <c r="K1619" i="48"/>
  <c r="L1619" i="48"/>
  <c r="M1619" i="48"/>
  <c r="I1620" i="48"/>
  <c r="J1620" i="48"/>
  <c r="K1620" i="48"/>
  <c r="L1620" i="48"/>
  <c r="M1620" i="48"/>
  <c r="I1621" i="48"/>
  <c r="J1621" i="48"/>
  <c r="K1621" i="48"/>
  <c r="L1621" i="48"/>
  <c r="M1621" i="48"/>
  <c r="I1622" i="48"/>
  <c r="J1622" i="48"/>
  <c r="K1622" i="48"/>
  <c r="L1622" i="48"/>
  <c r="M1622" i="48"/>
  <c r="I1623" i="48"/>
  <c r="J1623" i="48"/>
  <c r="K1623" i="48"/>
  <c r="L1623" i="48"/>
  <c r="M1623" i="48"/>
  <c r="I1624" i="48"/>
  <c r="J1624" i="48"/>
  <c r="K1624" i="48"/>
  <c r="L1624" i="48"/>
  <c r="M1624" i="48"/>
  <c r="I1625" i="48"/>
  <c r="J1625" i="48"/>
  <c r="K1625" i="48"/>
  <c r="L1625" i="48"/>
  <c r="M1625" i="48"/>
  <c r="I1626" i="48"/>
  <c r="J1626" i="48"/>
  <c r="K1626" i="48"/>
  <c r="L1626" i="48"/>
  <c r="M1626" i="48"/>
  <c r="I1627" i="48"/>
  <c r="J1627" i="48"/>
  <c r="K1627" i="48"/>
  <c r="L1627" i="48"/>
  <c r="M1627" i="48"/>
  <c r="I1628" i="48"/>
  <c r="J1628" i="48"/>
  <c r="K1628" i="48"/>
  <c r="L1628" i="48"/>
  <c r="M1628" i="48"/>
  <c r="I1629" i="48"/>
  <c r="J1629" i="48"/>
  <c r="K1629" i="48"/>
  <c r="L1629" i="48"/>
  <c r="M1629" i="48"/>
  <c r="I1630" i="48"/>
  <c r="J1630" i="48"/>
  <c r="K1630" i="48"/>
  <c r="L1630" i="48"/>
  <c r="M1630" i="48"/>
  <c r="I1631" i="48"/>
  <c r="J1631" i="48"/>
  <c r="K1631" i="48"/>
  <c r="L1631" i="48"/>
  <c r="M1631" i="48"/>
  <c r="I1632" i="48"/>
  <c r="J1632" i="48"/>
  <c r="K1632" i="48"/>
  <c r="L1632" i="48"/>
  <c r="M1632" i="48"/>
  <c r="I1633" i="48"/>
  <c r="J1633" i="48"/>
  <c r="K1633" i="48"/>
  <c r="L1633" i="48"/>
  <c r="M1633" i="48"/>
  <c r="I1634" i="48"/>
  <c r="J1634" i="48"/>
  <c r="K1634" i="48"/>
  <c r="L1634" i="48"/>
  <c r="M1634" i="48"/>
  <c r="I1635" i="48"/>
  <c r="J1635" i="48"/>
  <c r="K1635" i="48"/>
  <c r="L1635" i="48"/>
  <c r="M1635" i="48"/>
  <c r="I1636" i="48"/>
  <c r="J1636" i="48"/>
  <c r="K1636" i="48"/>
  <c r="L1636" i="48"/>
  <c r="M1636" i="48"/>
  <c r="I1637" i="48"/>
  <c r="J1637" i="48"/>
  <c r="K1637" i="48"/>
  <c r="L1637" i="48"/>
  <c r="M1637" i="48"/>
  <c r="I1638" i="48"/>
  <c r="J1638" i="48"/>
  <c r="K1638" i="48"/>
  <c r="L1638" i="48"/>
  <c r="M1638" i="48"/>
  <c r="I1639" i="48"/>
  <c r="J1639" i="48"/>
  <c r="K1639" i="48"/>
  <c r="L1639" i="48"/>
  <c r="M1639" i="48"/>
  <c r="I1640" i="48"/>
  <c r="J1640" i="48"/>
  <c r="K1640" i="48"/>
  <c r="L1640" i="48"/>
  <c r="M1640" i="48"/>
  <c r="I1641" i="48"/>
  <c r="J1641" i="48"/>
  <c r="K1641" i="48"/>
  <c r="L1641" i="48"/>
  <c r="M1641" i="48"/>
  <c r="I1642" i="48"/>
  <c r="J1642" i="48"/>
  <c r="K1642" i="48"/>
  <c r="L1642" i="48"/>
  <c r="M1642" i="48"/>
  <c r="I1643" i="48"/>
  <c r="J1643" i="48"/>
  <c r="K1643" i="48"/>
  <c r="L1643" i="48"/>
  <c r="M1643" i="48"/>
  <c r="I1644" i="48"/>
  <c r="J1644" i="48"/>
  <c r="K1644" i="48"/>
  <c r="L1644" i="48"/>
  <c r="M1644" i="48"/>
  <c r="I1645" i="48"/>
  <c r="J1645" i="48"/>
  <c r="K1645" i="48"/>
  <c r="L1645" i="48"/>
  <c r="M1645" i="48"/>
  <c r="I1646" i="48"/>
  <c r="J1646" i="48"/>
  <c r="K1646" i="48"/>
  <c r="L1646" i="48"/>
  <c r="M1646" i="48"/>
  <c r="I1647" i="48"/>
  <c r="J1647" i="48"/>
  <c r="K1647" i="48"/>
  <c r="L1647" i="48"/>
  <c r="M1647" i="48"/>
  <c r="I1648" i="48"/>
  <c r="J1648" i="48"/>
  <c r="K1648" i="48"/>
  <c r="L1648" i="48"/>
  <c r="M1648" i="48"/>
  <c r="I1649" i="48"/>
  <c r="J1649" i="48"/>
  <c r="K1649" i="48"/>
  <c r="L1649" i="48"/>
  <c r="M1649" i="48"/>
  <c r="I1650" i="48"/>
  <c r="J1650" i="48"/>
  <c r="K1650" i="48"/>
  <c r="L1650" i="48"/>
  <c r="M1650" i="48"/>
  <c r="I1651" i="48"/>
  <c r="J1651" i="48"/>
  <c r="K1651" i="48"/>
  <c r="L1651" i="48"/>
  <c r="M1651" i="48"/>
  <c r="I1652" i="48"/>
  <c r="J1652" i="48"/>
  <c r="K1652" i="48"/>
  <c r="L1652" i="48"/>
  <c r="M1652" i="48"/>
  <c r="I1653" i="48"/>
  <c r="J1653" i="48"/>
  <c r="K1653" i="48"/>
  <c r="L1653" i="48"/>
  <c r="M1653" i="48"/>
  <c r="I1654" i="48"/>
  <c r="J1654" i="48"/>
  <c r="K1654" i="48"/>
  <c r="L1654" i="48"/>
  <c r="M1654" i="48"/>
  <c r="I1655" i="48"/>
  <c r="J1655" i="48"/>
  <c r="K1655" i="48"/>
  <c r="L1655" i="48"/>
  <c r="M1655" i="48"/>
  <c r="I1656" i="48"/>
  <c r="J1656" i="48"/>
  <c r="K1656" i="48"/>
  <c r="L1656" i="48"/>
  <c r="M1656" i="48"/>
  <c r="I1657" i="48"/>
  <c r="J1657" i="48"/>
  <c r="K1657" i="48"/>
  <c r="L1657" i="48"/>
  <c r="M1657" i="48"/>
  <c r="I1658" i="48"/>
  <c r="J1658" i="48"/>
  <c r="K1658" i="48"/>
  <c r="L1658" i="48"/>
  <c r="M1658" i="48"/>
  <c r="I1659" i="48"/>
  <c r="J1659" i="48"/>
  <c r="K1659" i="48"/>
  <c r="L1659" i="48"/>
  <c r="M1659" i="48"/>
  <c r="I1660" i="48"/>
  <c r="J1660" i="48"/>
  <c r="K1660" i="48"/>
  <c r="L1660" i="48"/>
  <c r="M1660" i="48"/>
  <c r="I1661" i="48"/>
  <c r="J1661" i="48"/>
  <c r="K1661" i="48"/>
  <c r="L1661" i="48"/>
  <c r="M1661" i="48"/>
  <c r="I1662" i="48"/>
  <c r="J1662" i="48"/>
  <c r="K1662" i="48"/>
  <c r="L1662" i="48"/>
  <c r="M1662" i="48"/>
  <c r="I1663" i="48"/>
  <c r="J1663" i="48"/>
  <c r="K1663" i="48"/>
  <c r="L1663" i="48"/>
  <c r="M1663" i="48"/>
  <c r="I1664" i="48"/>
  <c r="J1664" i="48"/>
  <c r="K1664" i="48"/>
  <c r="L1664" i="48"/>
  <c r="M1664" i="48"/>
  <c r="I1665" i="48"/>
  <c r="J1665" i="48"/>
  <c r="K1665" i="48"/>
  <c r="L1665" i="48"/>
  <c r="M1665" i="48"/>
  <c r="I1666" i="48"/>
  <c r="J1666" i="48"/>
  <c r="K1666" i="48"/>
  <c r="L1666" i="48"/>
  <c r="M1666" i="48"/>
  <c r="I1667" i="48"/>
  <c r="J1667" i="48"/>
  <c r="K1667" i="48"/>
  <c r="L1667" i="48"/>
  <c r="M1667" i="48"/>
  <c r="I1668" i="48"/>
  <c r="J1668" i="48"/>
  <c r="K1668" i="48"/>
  <c r="L1668" i="48"/>
  <c r="M1668" i="48"/>
  <c r="I1669" i="48"/>
  <c r="J1669" i="48"/>
  <c r="K1669" i="48"/>
  <c r="L1669" i="48"/>
  <c r="M1669" i="48"/>
  <c r="I1670" i="48"/>
  <c r="J1670" i="48"/>
  <c r="K1670" i="48"/>
  <c r="L1670" i="48"/>
  <c r="M1670" i="48"/>
  <c r="I1671" i="48"/>
  <c r="J1671" i="48"/>
  <c r="K1671" i="48"/>
  <c r="L1671" i="48"/>
  <c r="M1671" i="48"/>
  <c r="I1672" i="48"/>
  <c r="J1672" i="48"/>
  <c r="K1672" i="48"/>
  <c r="L1672" i="48"/>
  <c r="M1672" i="48"/>
  <c r="I1673" i="48"/>
  <c r="J1673" i="48"/>
  <c r="K1673" i="48"/>
  <c r="L1673" i="48"/>
  <c r="M1673" i="48"/>
  <c r="I1674" i="48"/>
  <c r="J1674" i="48"/>
  <c r="K1674" i="48"/>
  <c r="L1674" i="48"/>
  <c r="M1674" i="48"/>
  <c r="I1675" i="48"/>
  <c r="J1675" i="48"/>
  <c r="K1675" i="48"/>
  <c r="L1675" i="48"/>
  <c r="M1675" i="48"/>
  <c r="I1676" i="48"/>
  <c r="J1676" i="48"/>
  <c r="K1676" i="48"/>
  <c r="L1676" i="48"/>
  <c r="M1676" i="48"/>
  <c r="I1677" i="48"/>
  <c r="J1677" i="48"/>
  <c r="K1677" i="48"/>
  <c r="L1677" i="48"/>
  <c r="M1677" i="48"/>
  <c r="I1678" i="48"/>
  <c r="J1678" i="48"/>
  <c r="K1678" i="48"/>
  <c r="L1678" i="48"/>
  <c r="M1678" i="48"/>
  <c r="I1679" i="48"/>
  <c r="J1679" i="48"/>
  <c r="K1679" i="48"/>
  <c r="L1679" i="48"/>
  <c r="M1679" i="48"/>
  <c r="I1680" i="48"/>
  <c r="J1680" i="48"/>
  <c r="K1680" i="48"/>
  <c r="L1680" i="48"/>
  <c r="M1680" i="48"/>
  <c r="I1681" i="48"/>
  <c r="J1681" i="48"/>
  <c r="K1681" i="48"/>
  <c r="L1681" i="48"/>
  <c r="M1681" i="48"/>
  <c r="I1682" i="48"/>
  <c r="J1682" i="48"/>
  <c r="K1682" i="48"/>
  <c r="L1682" i="48"/>
  <c r="M1682" i="48"/>
  <c r="I1683" i="48"/>
  <c r="J1683" i="48"/>
  <c r="K1683" i="48"/>
  <c r="L1683" i="48"/>
  <c r="M1683" i="48"/>
  <c r="I1684" i="48"/>
  <c r="J1684" i="48"/>
  <c r="K1684" i="48"/>
  <c r="L1684" i="48"/>
  <c r="M1684" i="48"/>
  <c r="I1685" i="48"/>
  <c r="J1685" i="48"/>
  <c r="K1685" i="48"/>
  <c r="L1685" i="48"/>
  <c r="M1685" i="48"/>
  <c r="I1686" i="48"/>
  <c r="J1686" i="48"/>
  <c r="K1686" i="48"/>
  <c r="L1686" i="48"/>
  <c r="M1686" i="48"/>
  <c r="I1687" i="48"/>
  <c r="J1687" i="48"/>
  <c r="K1687" i="48"/>
  <c r="L1687" i="48"/>
  <c r="M1687" i="48"/>
  <c r="I1688" i="48"/>
  <c r="J1688" i="48"/>
  <c r="K1688" i="48"/>
  <c r="L1688" i="48"/>
  <c r="M1688" i="48"/>
  <c r="I1689" i="48"/>
  <c r="J1689" i="48"/>
  <c r="K1689" i="48"/>
  <c r="L1689" i="48"/>
  <c r="M1689" i="48"/>
  <c r="I1690" i="48"/>
  <c r="J1690" i="48"/>
  <c r="K1690" i="48"/>
  <c r="L1690" i="48"/>
  <c r="M1690" i="48"/>
  <c r="I1691" i="48"/>
  <c r="J1691" i="48"/>
  <c r="K1691" i="48"/>
  <c r="L1691" i="48"/>
  <c r="M1691" i="48"/>
  <c r="I1692" i="48"/>
  <c r="J1692" i="48"/>
  <c r="K1692" i="48"/>
  <c r="L1692" i="48"/>
  <c r="M1692" i="48"/>
  <c r="I1693" i="48"/>
  <c r="J1693" i="48"/>
  <c r="K1693" i="48"/>
  <c r="L1693" i="48"/>
  <c r="M1693" i="48"/>
  <c r="I1694" i="48"/>
  <c r="J1694" i="48"/>
  <c r="K1694" i="48"/>
  <c r="L1694" i="48"/>
  <c r="M1694" i="48"/>
  <c r="I1695" i="48"/>
  <c r="J1695" i="48"/>
  <c r="K1695" i="48"/>
  <c r="L1695" i="48"/>
  <c r="M1695" i="48"/>
  <c r="I1696" i="48"/>
  <c r="J1696" i="48"/>
  <c r="K1696" i="48"/>
  <c r="L1696" i="48"/>
  <c r="M1696" i="48"/>
  <c r="I1697" i="48"/>
  <c r="J1697" i="48"/>
  <c r="K1697" i="48"/>
  <c r="L1697" i="48"/>
  <c r="M1697" i="48"/>
  <c r="I1698" i="48"/>
  <c r="J1698" i="48"/>
  <c r="K1698" i="48"/>
  <c r="L1698" i="48"/>
  <c r="M1698" i="48"/>
  <c r="I1699" i="48"/>
  <c r="J1699" i="48"/>
  <c r="K1699" i="48"/>
  <c r="L1699" i="48"/>
  <c r="M1699" i="48"/>
  <c r="I1700" i="48"/>
  <c r="J1700" i="48"/>
  <c r="K1700" i="48"/>
  <c r="L1700" i="48"/>
  <c r="M1700" i="48"/>
  <c r="I1701" i="48"/>
  <c r="J1701" i="48"/>
  <c r="K1701" i="48"/>
  <c r="L1701" i="48"/>
  <c r="M1701" i="48"/>
  <c r="I1702" i="48"/>
  <c r="J1702" i="48"/>
  <c r="K1702" i="48"/>
  <c r="L1702" i="48"/>
  <c r="M1702" i="48"/>
  <c r="I1703" i="48"/>
  <c r="J1703" i="48"/>
  <c r="K1703" i="48"/>
  <c r="L1703" i="48"/>
  <c r="M1703" i="48"/>
  <c r="I1704" i="48"/>
  <c r="J1704" i="48"/>
  <c r="K1704" i="48"/>
  <c r="L1704" i="48"/>
  <c r="M1704" i="48"/>
  <c r="I1705" i="48"/>
  <c r="J1705" i="48"/>
  <c r="K1705" i="48"/>
  <c r="L1705" i="48"/>
  <c r="M1705" i="48"/>
  <c r="I1706" i="48"/>
  <c r="J1706" i="48"/>
  <c r="K1706" i="48"/>
  <c r="L1706" i="48"/>
  <c r="M1706" i="48"/>
  <c r="I1707" i="48"/>
  <c r="J1707" i="48"/>
  <c r="K1707" i="48"/>
  <c r="L1707" i="48"/>
  <c r="M1707" i="48"/>
  <c r="I1708" i="48"/>
  <c r="J1708" i="48"/>
  <c r="K1708" i="48"/>
  <c r="L1708" i="48"/>
  <c r="M1708" i="48"/>
  <c r="I1709" i="48"/>
  <c r="J1709" i="48"/>
  <c r="K1709" i="48"/>
  <c r="L1709" i="48"/>
  <c r="M1709" i="48"/>
  <c r="I1710" i="48"/>
  <c r="J1710" i="48"/>
  <c r="K1710" i="48"/>
  <c r="L1710" i="48"/>
  <c r="M1710" i="48"/>
  <c r="I1711" i="48"/>
  <c r="J1711" i="48"/>
  <c r="K1711" i="48"/>
  <c r="L1711" i="48"/>
  <c r="M1711" i="48"/>
  <c r="I1712" i="48"/>
  <c r="J1712" i="48"/>
  <c r="K1712" i="48"/>
  <c r="L1712" i="48"/>
  <c r="M1712" i="48"/>
  <c r="I1713" i="48"/>
  <c r="J1713" i="48"/>
  <c r="K1713" i="48"/>
  <c r="L1713" i="48"/>
  <c r="M1713" i="48"/>
  <c r="I1714" i="48"/>
  <c r="J1714" i="48"/>
  <c r="K1714" i="48"/>
  <c r="L1714" i="48"/>
  <c r="M1714" i="48"/>
  <c r="I1715" i="48"/>
  <c r="J1715" i="48"/>
  <c r="K1715" i="48"/>
  <c r="L1715" i="48"/>
  <c r="M1715" i="48"/>
  <c r="I1716" i="48"/>
  <c r="J1716" i="48"/>
  <c r="K1716" i="48"/>
  <c r="L1716" i="48"/>
  <c r="M1716" i="48"/>
  <c r="I1717" i="48"/>
  <c r="J1717" i="48"/>
  <c r="K1717" i="48"/>
  <c r="L1717" i="48"/>
  <c r="M1717" i="48"/>
  <c r="I1718" i="48"/>
  <c r="J1718" i="48"/>
  <c r="K1718" i="48"/>
  <c r="L1718" i="48"/>
  <c r="M1718" i="48"/>
  <c r="I1719" i="48"/>
  <c r="J1719" i="48"/>
  <c r="K1719" i="48"/>
  <c r="L1719" i="48"/>
  <c r="M1719" i="48"/>
  <c r="I1720" i="48"/>
  <c r="J1720" i="48"/>
  <c r="K1720" i="48"/>
  <c r="L1720" i="48"/>
  <c r="M1720" i="48"/>
  <c r="I1721" i="48"/>
  <c r="J1721" i="48"/>
  <c r="K1721" i="48"/>
  <c r="L1721" i="48"/>
  <c r="M1721" i="48"/>
  <c r="I1722" i="48"/>
  <c r="J1722" i="48"/>
  <c r="K1722" i="48"/>
  <c r="L1722" i="48"/>
  <c r="M1722" i="48"/>
  <c r="I1723" i="48"/>
  <c r="J1723" i="48"/>
  <c r="K1723" i="48"/>
  <c r="L1723" i="48"/>
  <c r="M1723" i="48"/>
  <c r="I1724" i="48"/>
  <c r="J1724" i="48"/>
  <c r="K1724" i="48"/>
  <c r="L1724" i="48"/>
  <c r="M1724" i="48"/>
  <c r="I1725" i="48"/>
  <c r="J1725" i="48"/>
  <c r="K1725" i="48"/>
  <c r="L1725" i="48"/>
  <c r="M1725" i="48"/>
  <c r="I1726" i="48"/>
  <c r="J1726" i="48"/>
  <c r="K1726" i="48"/>
  <c r="L1726" i="48"/>
  <c r="M1726" i="48"/>
  <c r="I1727" i="48"/>
  <c r="J1727" i="48"/>
  <c r="K1727" i="48"/>
  <c r="L1727" i="48"/>
  <c r="M1727" i="48"/>
  <c r="I1728" i="48"/>
  <c r="J1728" i="48"/>
  <c r="K1728" i="48"/>
  <c r="L1728" i="48"/>
  <c r="M1728" i="48"/>
  <c r="I1729" i="48"/>
  <c r="J1729" i="48"/>
  <c r="K1729" i="48"/>
  <c r="L1729" i="48"/>
  <c r="M1729" i="48"/>
  <c r="I1730" i="48"/>
  <c r="J1730" i="48"/>
  <c r="K1730" i="48"/>
  <c r="L1730" i="48"/>
  <c r="M1730" i="48"/>
  <c r="I1731" i="48"/>
  <c r="J1731" i="48"/>
  <c r="K1731" i="48"/>
  <c r="L1731" i="48"/>
  <c r="M1731" i="48"/>
  <c r="I1732" i="48"/>
  <c r="J1732" i="48"/>
  <c r="K1732" i="48"/>
  <c r="L1732" i="48"/>
  <c r="M1732" i="48"/>
  <c r="I1733" i="48"/>
  <c r="J1733" i="48"/>
  <c r="K1733" i="48"/>
  <c r="L1733" i="48"/>
  <c r="M1733" i="48"/>
  <c r="I1734" i="48"/>
  <c r="J1734" i="48"/>
  <c r="K1734" i="48"/>
  <c r="L1734" i="48"/>
  <c r="M1734" i="48"/>
  <c r="I1735" i="48"/>
  <c r="J1735" i="48"/>
  <c r="K1735" i="48"/>
  <c r="L1735" i="48"/>
  <c r="M1735" i="48"/>
  <c r="I1736" i="48"/>
  <c r="J1736" i="48"/>
  <c r="K1736" i="48"/>
  <c r="L1736" i="48"/>
  <c r="M1736" i="48"/>
  <c r="I1737" i="48"/>
  <c r="J1737" i="48"/>
  <c r="K1737" i="48"/>
  <c r="L1737" i="48"/>
  <c r="M1737" i="48"/>
  <c r="I1738" i="48"/>
  <c r="J1738" i="48"/>
  <c r="K1738" i="48"/>
  <c r="L1738" i="48"/>
  <c r="M1738" i="48"/>
  <c r="I1739" i="48"/>
  <c r="J1739" i="48"/>
  <c r="K1739" i="48"/>
  <c r="L1739" i="48"/>
  <c r="M1739" i="48"/>
  <c r="I1740" i="48"/>
  <c r="J1740" i="48"/>
  <c r="K1740" i="48"/>
  <c r="L1740" i="48"/>
  <c r="M1740" i="48"/>
  <c r="I1741" i="48"/>
  <c r="J1741" i="48"/>
  <c r="K1741" i="48"/>
  <c r="L1741" i="48"/>
  <c r="M1741" i="48"/>
  <c r="I1742" i="48"/>
  <c r="J1742" i="48"/>
  <c r="K1742" i="48"/>
  <c r="L1742" i="48"/>
  <c r="M1742" i="48"/>
  <c r="I1743" i="48"/>
  <c r="J1743" i="48"/>
  <c r="K1743" i="48"/>
  <c r="L1743" i="48"/>
  <c r="M1743" i="48"/>
  <c r="I1744" i="48"/>
  <c r="J1744" i="48"/>
  <c r="K1744" i="48"/>
  <c r="L1744" i="48"/>
  <c r="M1744" i="48"/>
  <c r="I1745" i="48"/>
  <c r="J1745" i="48"/>
  <c r="K1745" i="48"/>
  <c r="L1745" i="48"/>
  <c r="M1745" i="48"/>
  <c r="I1746" i="48"/>
  <c r="J1746" i="48"/>
  <c r="K1746" i="48"/>
  <c r="L1746" i="48"/>
  <c r="M1746" i="48"/>
  <c r="I1747" i="48"/>
  <c r="J1747" i="48"/>
  <c r="K1747" i="48"/>
  <c r="L1747" i="48"/>
  <c r="M1747" i="48"/>
  <c r="I1748" i="48"/>
  <c r="J1748" i="48"/>
  <c r="K1748" i="48"/>
  <c r="L1748" i="48"/>
  <c r="M1748" i="48"/>
  <c r="I1749" i="48"/>
  <c r="J1749" i="48"/>
  <c r="K1749" i="48"/>
  <c r="L1749" i="48"/>
  <c r="M1749" i="48"/>
  <c r="I1750" i="48"/>
  <c r="J1750" i="48"/>
  <c r="K1750" i="48"/>
  <c r="L1750" i="48"/>
  <c r="M1750" i="48"/>
  <c r="I1751" i="48"/>
  <c r="J1751" i="48"/>
  <c r="K1751" i="48"/>
  <c r="L1751" i="48"/>
  <c r="M1751" i="48"/>
  <c r="I1752" i="48"/>
  <c r="J1752" i="48"/>
  <c r="K1752" i="48"/>
  <c r="L1752" i="48"/>
  <c r="M1752" i="48"/>
  <c r="I1753" i="48"/>
  <c r="J1753" i="48"/>
  <c r="K1753" i="48"/>
  <c r="L1753" i="48"/>
  <c r="M1753" i="48"/>
  <c r="I1754" i="48"/>
  <c r="J1754" i="48"/>
  <c r="K1754" i="48"/>
  <c r="L1754" i="48"/>
  <c r="M1754" i="48"/>
  <c r="I1755" i="48"/>
  <c r="J1755" i="48"/>
  <c r="K1755" i="48"/>
  <c r="L1755" i="48"/>
  <c r="M1755" i="48"/>
  <c r="I1756" i="48"/>
  <c r="J1756" i="48"/>
  <c r="K1756" i="48"/>
  <c r="L1756" i="48"/>
  <c r="M1756" i="48"/>
  <c r="I1757" i="48"/>
  <c r="J1757" i="48"/>
  <c r="K1757" i="48"/>
  <c r="L1757" i="48"/>
  <c r="M1757" i="48"/>
  <c r="I1758" i="48"/>
  <c r="J1758" i="48"/>
  <c r="K1758" i="48"/>
  <c r="L1758" i="48"/>
  <c r="M1758" i="48"/>
  <c r="I1759" i="48"/>
  <c r="J1759" i="48"/>
  <c r="K1759" i="48"/>
  <c r="L1759" i="48"/>
  <c r="M1759" i="48"/>
  <c r="I1760" i="48"/>
  <c r="J1760" i="48"/>
  <c r="K1760" i="48"/>
  <c r="L1760" i="48"/>
  <c r="M1760" i="48"/>
  <c r="I1761" i="48"/>
  <c r="J1761" i="48"/>
  <c r="K1761" i="48"/>
  <c r="L1761" i="48"/>
  <c r="M1761" i="48"/>
  <c r="I1762" i="48"/>
  <c r="J1762" i="48"/>
  <c r="K1762" i="48"/>
  <c r="L1762" i="48"/>
  <c r="M1762" i="48"/>
  <c r="I1763" i="48"/>
  <c r="J1763" i="48"/>
  <c r="K1763" i="48"/>
  <c r="L1763" i="48"/>
  <c r="M1763" i="48"/>
  <c r="I1764" i="48"/>
  <c r="J1764" i="48"/>
  <c r="K1764" i="48"/>
  <c r="L1764" i="48"/>
  <c r="M1764" i="48"/>
  <c r="I1765" i="48"/>
  <c r="J1765" i="48"/>
  <c r="K1765" i="48"/>
  <c r="L1765" i="48"/>
  <c r="M1765" i="48"/>
  <c r="I1766" i="48"/>
  <c r="J1766" i="48"/>
  <c r="K1766" i="48"/>
  <c r="L1766" i="48"/>
  <c r="M1766" i="48"/>
  <c r="I1767" i="48"/>
  <c r="J1767" i="48"/>
  <c r="K1767" i="48"/>
  <c r="L1767" i="48"/>
  <c r="M1767" i="48"/>
  <c r="I1768" i="48"/>
  <c r="J1768" i="48"/>
  <c r="K1768" i="48"/>
  <c r="L1768" i="48"/>
  <c r="M1768" i="48"/>
  <c r="I1769" i="48"/>
  <c r="J1769" i="48"/>
  <c r="K1769" i="48"/>
  <c r="L1769" i="48"/>
  <c r="M1769" i="48"/>
  <c r="I1770" i="48"/>
  <c r="J1770" i="48"/>
  <c r="K1770" i="48"/>
  <c r="L1770" i="48"/>
  <c r="M1770" i="48"/>
  <c r="I1771" i="48"/>
  <c r="J1771" i="48"/>
  <c r="K1771" i="48"/>
  <c r="L1771" i="48"/>
  <c r="M1771" i="48"/>
  <c r="I1772" i="48"/>
  <c r="J1772" i="48"/>
  <c r="K1772" i="48"/>
  <c r="L1772" i="48"/>
  <c r="M1772" i="48"/>
  <c r="I1773" i="48"/>
  <c r="J1773" i="48"/>
  <c r="K1773" i="48"/>
  <c r="L1773" i="48"/>
  <c r="M1773" i="48"/>
  <c r="I1774" i="48"/>
  <c r="J1774" i="48"/>
  <c r="K1774" i="48"/>
  <c r="L1774" i="48"/>
  <c r="M1774" i="48"/>
  <c r="I1775" i="48"/>
  <c r="J1775" i="48"/>
  <c r="K1775" i="48"/>
  <c r="L1775" i="48"/>
  <c r="M1775" i="48"/>
  <c r="I1776" i="48"/>
  <c r="J1776" i="48"/>
  <c r="K1776" i="48"/>
  <c r="L1776" i="48"/>
  <c r="M1776" i="48"/>
  <c r="I1777" i="48"/>
  <c r="J1777" i="48"/>
  <c r="K1777" i="48"/>
  <c r="L1777" i="48"/>
  <c r="M1777" i="48"/>
  <c r="I1778" i="48"/>
  <c r="J1778" i="48"/>
  <c r="K1778" i="48"/>
  <c r="L1778" i="48"/>
  <c r="M1778" i="48"/>
  <c r="I1779" i="48"/>
  <c r="J1779" i="48"/>
  <c r="K1779" i="48"/>
  <c r="L1779" i="48"/>
  <c r="M1779" i="48"/>
  <c r="I1780" i="48"/>
  <c r="J1780" i="48"/>
  <c r="K1780" i="48"/>
  <c r="L1780" i="48"/>
  <c r="M1780" i="48"/>
  <c r="I1781" i="48"/>
  <c r="J1781" i="48"/>
  <c r="K1781" i="48"/>
  <c r="L1781" i="48"/>
  <c r="M1781" i="48"/>
  <c r="I1782" i="48"/>
  <c r="J1782" i="48"/>
  <c r="K1782" i="48"/>
  <c r="L1782" i="48"/>
  <c r="M1782" i="48"/>
  <c r="I1783" i="48"/>
  <c r="J1783" i="48"/>
  <c r="K1783" i="48"/>
  <c r="L1783" i="48"/>
  <c r="M1783" i="48"/>
  <c r="I1784" i="48"/>
  <c r="J1784" i="48"/>
  <c r="K1784" i="48"/>
  <c r="L1784" i="48"/>
  <c r="M1784" i="48"/>
  <c r="I1785" i="48"/>
  <c r="J1785" i="48"/>
  <c r="K1785" i="48"/>
  <c r="L1785" i="48"/>
  <c r="M1785" i="48"/>
  <c r="I1786" i="48"/>
  <c r="J1786" i="48"/>
  <c r="K1786" i="48"/>
  <c r="L1786" i="48"/>
  <c r="M1786" i="48"/>
  <c r="I1787" i="48"/>
  <c r="J1787" i="48"/>
  <c r="K1787" i="48"/>
  <c r="L1787" i="48"/>
  <c r="M1787" i="48"/>
  <c r="I1788" i="48"/>
  <c r="J1788" i="48"/>
  <c r="K1788" i="48"/>
  <c r="L1788" i="48"/>
  <c r="M1788" i="48"/>
  <c r="I1789" i="48"/>
  <c r="J1789" i="48"/>
  <c r="K1789" i="48"/>
  <c r="L1789" i="48"/>
  <c r="M1789" i="48"/>
  <c r="I1790" i="48"/>
  <c r="J1790" i="48"/>
  <c r="K1790" i="48"/>
  <c r="L1790" i="48"/>
  <c r="M1790" i="48"/>
  <c r="I1791" i="48"/>
  <c r="J1791" i="48"/>
  <c r="K1791" i="48"/>
  <c r="L1791" i="48"/>
  <c r="M1791" i="48"/>
  <c r="I1792" i="48"/>
  <c r="J1792" i="48"/>
  <c r="K1792" i="48"/>
  <c r="L1792" i="48"/>
  <c r="M1792" i="48"/>
  <c r="I1793" i="48"/>
  <c r="J1793" i="48"/>
  <c r="K1793" i="48"/>
  <c r="L1793" i="48"/>
  <c r="M1793" i="48"/>
  <c r="I1794" i="48"/>
  <c r="J1794" i="48"/>
  <c r="K1794" i="48"/>
  <c r="L1794" i="48"/>
  <c r="M1794" i="48"/>
  <c r="I1795" i="48"/>
  <c r="J1795" i="48"/>
  <c r="K1795" i="48"/>
  <c r="L1795" i="48"/>
  <c r="M1795" i="48"/>
  <c r="I1796" i="48"/>
  <c r="J1796" i="48"/>
  <c r="K1796" i="48"/>
  <c r="L1796" i="48"/>
  <c r="M1796" i="48"/>
  <c r="I1797" i="48"/>
  <c r="J1797" i="48"/>
  <c r="K1797" i="48"/>
  <c r="L1797" i="48"/>
  <c r="M1797" i="48"/>
  <c r="I1798" i="48"/>
  <c r="J1798" i="48"/>
  <c r="K1798" i="48"/>
  <c r="L1798" i="48"/>
  <c r="M1798" i="48"/>
  <c r="I1799" i="48"/>
  <c r="J1799" i="48"/>
  <c r="K1799" i="48"/>
  <c r="L1799" i="48"/>
  <c r="M1799" i="48"/>
  <c r="I1800" i="48"/>
  <c r="J1800" i="48"/>
  <c r="K1800" i="48"/>
  <c r="L1800" i="48"/>
  <c r="M1800" i="48"/>
  <c r="I1801" i="48"/>
  <c r="J1801" i="48"/>
  <c r="K1801" i="48"/>
  <c r="L1801" i="48"/>
  <c r="M1801" i="48"/>
  <c r="I1802" i="48"/>
  <c r="J1802" i="48"/>
  <c r="K1802" i="48"/>
  <c r="L1802" i="48"/>
  <c r="M1802" i="48"/>
  <c r="I1803" i="48"/>
  <c r="J1803" i="48"/>
  <c r="K1803" i="48"/>
  <c r="L1803" i="48"/>
  <c r="M1803" i="48"/>
  <c r="I1804" i="48"/>
  <c r="J1804" i="48"/>
  <c r="K1804" i="48"/>
  <c r="L1804" i="48"/>
  <c r="M1804" i="48"/>
  <c r="I1805" i="48"/>
  <c r="J1805" i="48"/>
  <c r="K1805" i="48"/>
  <c r="L1805" i="48"/>
  <c r="M1805" i="48"/>
  <c r="I1806" i="48"/>
  <c r="J1806" i="48"/>
  <c r="K1806" i="48"/>
  <c r="L1806" i="48"/>
  <c r="M1806" i="48"/>
  <c r="I1807" i="48"/>
  <c r="J1807" i="48"/>
  <c r="K1807" i="48"/>
  <c r="L1807" i="48"/>
  <c r="M1807" i="48"/>
  <c r="I1808" i="48"/>
  <c r="J1808" i="48"/>
  <c r="K1808" i="48"/>
  <c r="L1808" i="48"/>
  <c r="M1808" i="48"/>
  <c r="I1809" i="48"/>
  <c r="J1809" i="48"/>
  <c r="K1809" i="48"/>
  <c r="L1809" i="48"/>
  <c r="M1809" i="48"/>
  <c r="I1810" i="48"/>
  <c r="J1810" i="48"/>
  <c r="K1810" i="48"/>
  <c r="L1810" i="48"/>
  <c r="M1810" i="48"/>
  <c r="I1811" i="48"/>
  <c r="J1811" i="48"/>
  <c r="K1811" i="48"/>
  <c r="L1811" i="48"/>
  <c r="M1811" i="48"/>
  <c r="I1812" i="48"/>
  <c r="J1812" i="48"/>
  <c r="K1812" i="48"/>
  <c r="L1812" i="48"/>
  <c r="M1812" i="48"/>
  <c r="I1813" i="48"/>
  <c r="J1813" i="48"/>
  <c r="K1813" i="48"/>
  <c r="L1813" i="48"/>
  <c r="M1813" i="48"/>
  <c r="I1814" i="48"/>
  <c r="J1814" i="48"/>
  <c r="K1814" i="48"/>
  <c r="L1814" i="48"/>
  <c r="M1814" i="48"/>
  <c r="I1815" i="48"/>
  <c r="J1815" i="48"/>
  <c r="K1815" i="48"/>
  <c r="L1815" i="48"/>
  <c r="M1815" i="48"/>
  <c r="I1816" i="48"/>
  <c r="J1816" i="48"/>
  <c r="K1816" i="48"/>
  <c r="L1816" i="48"/>
  <c r="M1816" i="48"/>
  <c r="I1817" i="48"/>
  <c r="J1817" i="48"/>
  <c r="K1817" i="48"/>
  <c r="L1817" i="48"/>
  <c r="M1817" i="48"/>
  <c r="I1818" i="48"/>
  <c r="J1818" i="48"/>
  <c r="K1818" i="48"/>
  <c r="L1818" i="48"/>
  <c r="M1818" i="48"/>
  <c r="I1819" i="48"/>
  <c r="J1819" i="48"/>
  <c r="K1819" i="48"/>
  <c r="L1819" i="48"/>
  <c r="M1819" i="48"/>
  <c r="I1820" i="48"/>
  <c r="J1820" i="48"/>
  <c r="K1820" i="48"/>
  <c r="L1820" i="48"/>
  <c r="M1820" i="48"/>
  <c r="I1821" i="48"/>
  <c r="J1821" i="48"/>
  <c r="K1821" i="48"/>
  <c r="L1821" i="48"/>
  <c r="M1821" i="48"/>
  <c r="I1822" i="48"/>
  <c r="J1822" i="48"/>
  <c r="K1822" i="48"/>
  <c r="L1822" i="48"/>
  <c r="M1822" i="48"/>
  <c r="I1823" i="48"/>
  <c r="J1823" i="48"/>
  <c r="K1823" i="48"/>
  <c r="L1823" i="48"/>
  <c r="M1823" i="48"/>
  <c r="I1824" i="48"/>
  <c r="J1824" i="48"/>
  <c r="K1824" i="48"/>
  <c r="L1824" i="48"/>
  <c r="M1824" i="48"/>
  <c r="I1825" i="48"/>
  <c r="J1825" i="48"/>
  <c r="K1825" i="48"/>
  <c r="L1825" i="48"/>
  <c r="M1825" i="48"/>
  <c r="I1826" i="48"/>
  <c r="J1826" i="48"/>
  <c r="K1826" i="48"/>
  <c r="L1826" i="48"/>
  <c r="M1826" i="48"/>
  <c r="I1827" i="48"/>
  <c r="J1827" i="48"/>
  <c r="K1827" i="48"/>
  <c r="L1827" i="48"/>
  <c r="M1827" i="48"/>
  <c r="I1828" i="48"/>
  <c r="J1828" i="48"/>
  <c r="K1828" i="48"/>
  <c r="L1828" i="48"/>
  <c r="M1828" i="48"/>
  <c r="I1829" i="48"/>
  <c r="J1829" i="48"/>
  <c r="K1829" i="48"/>
  <c r="L1829" i="48"/>
  <c r="M1829" i="48"/>
  <c r="I1830" i="48"/>
  <c r="J1830" i="48"/>
  <c r="K1830" i="48"/>
  <c r="L1830" i="48"/>
  <c r="M1830" i="48"/>
  <c r="I1831" i="48"/>
  <c r="J1831" i="48"/>
  <c r="K1831" i="48"/>
  <c r="L1831" i="48"/>
  <c r="M1831" i="48"/>
  <c r="I1832" i="48"/>
  <c r="J1832" i="48"/>
  <c r="K1832" i="48"/>
  <c r="L1832" i="48"/>
  <c r="M1832" i="48"/>
  <c r="I1833" i="48"/>
  <c r="J1833" i="48"/>
  <c r="K1833" i="48"/>
  <c r="L1833" i="48"/>
  <c r="M1833" i="48"/>
  <c r="I1834" i="48"/>
  <c r="J1834" i="48"/>
  <c r="K1834" i="48"/>
  <c r="L1834" i="48"/>
  <c r="M1834" i="48"/>
  <c r="I1835" i="48"/>
  <c r="J1835" i="48"/>
  <c r="K1835" i="48"/>
  <c r="L1835" i="48"/>
  <c r="M1835" i="48"/>
  <c r="I1836" i="48"/>
  <c r="J1836" i="48"/>
  <c r="K1836" i="48"/>
  <c r="L1836" i="48"/>
  <c r="M1836" i="48"/>
  <c r="I1837" i="48"/>
  <c r="J1837" i="48"/>
  <c r="K1837" i="48"/>
  <c r="L1837" i="48"/>
  <c r="M1837" i="48"/>
  <c r="I1838" i="48"/>
  <c r="J1838" i="48"/>
  <c r="K1838" i="48"/>
  <c r="L1838" i="48"/>
  <c r="M1838" i="48"/>
  <c r="I1839" i="48"/>
  <c r="J1839" i="48"/>
  <c r="K1839" i="48"/>
  <c r="L1839" i="48"/>
  <c r="M1839" i="48"/>
  <c r="I1840" i="48"/>
  <c r="J1840" i="48"/>
  <c r="K1840" i="48"/>
  <c r="L1840" i="48"/>
  <c r="M1840" i="48"/>
  <c r="I1841" i="48"/>
  <c r="J1841" i="48"/>
  <c r="K1841" i="48"/>
  <c r="L1841" i="48"/>
  <c r="M1841" i="48"/>
  <c r="I1842" i="48"/>
  <c r="J1842" i="48"/>
  <c r="K1842" i="48"/>
  <c r="L1842" i="48"/>
  <c r="M1842" i="48"/>
  <c r="I1843" i="48"/>
  <c r="J1843" i="48"/>
  <c r="K1843" i="48"/>
  <c r="L1843" i="48"/>
  <c r="M1843" i="48"/>
  <c r="I1844" i="48"/>
  <c r="J1844" i="48"/>
  <c r="K1844" i="48"/>
  <c r="L1844" i="48"/>
  <c r="M1844" i="48"/>
  <c r="I1845" i="48"/>
  <c r="J1845" i="48"/>
  <c r="K1845" i="48"/>
  <c r="L1845" i="48"/>
  <c r="M1845" i="48"/>
  <c r="I1846" i="48"/>
  <c r="J1846" i="48"/>
  <c r="K1846" i="48"/>
  <c r="L1846" i="48"/>
  <c r="M1846" i="48"/>
  <c r="I1847" i="48"/>
  <c r="J1847" i="48"/>
  <c r="K1847" i="48"/>
  <c r="L1847" i="48"/>
  <c r="M1847" i="48"/>
  <c r="I1848" i="48"/>
  <c r="J1848" i="48"/>
  <c r="K1848" i="48"/>
  <c r="L1848" i="48"/>
  <c r="M1848" i="48"/>
  <c r="I1849" i="48"/>
  <c r="J1849" i="48"/>
  <c r="K1849" i="48"/>
  <c r="L1849" i="48"/>
  <c r="M1849" i="48"/>
  <c r="I1850" i="48"/>
  <c r="J1850" i="48"/>
  <c r="K1850" i="48"/>
  <c r="L1850" i="48"/>
  <c r="M1850" i="48"/>
  <c r="I1851" i="48"/>
  <c r="J1851" i="48"/>
  <c r="K1851" i="48"/>
  <c r="L1851" i="48"/>
  <c r="M1851" i="48"/>
  <c r="I1852" i="48"/>
  <c r="J1852" i="48"/>
  <c r="K1852" i="48"/>
  <c r="L1852" i="48"/>
  <c r="M1852" i="48"/>
  <c r="I1853" i="48"/>
  <c r="J1853" i="48"/>
  <c r="K1853" i="48"/>
  <c r="L1853" i="48"/>
  <c r="M1853" i="48"/>
  <c r="I1854" i="48"/>
  <c r="J1854" i="48"/>
  <c r="K1854" i="48"/>
  <c r="L1854" i="48"/>
  <c r="M1854" i="48"/>
  <c r="I1855" i="48"/>
  <c r="J1855" i="48"/>
  <c r="K1855" i="48"/>
  <c r="L1855" i="48"/>
  <c r="M1855" i="48"/>
  <c r="I1856" i="48"/>
  <c r="J1856" i="48"/>
  <c r="K1856" i="48"/>
  <c r="L1856" i="48"/>
  <c r="M1856" i="48"/>
  <c r="I1857" i="48"/>
  <c r="J1857" i="48"/>
  <c r="K1857" i="48"/>
  <c r="L1857" i="48"/>
  <c r="M1857" i="48"/>
  <c r="I1858" i="48"/>
  <c r="J1858" i="48"/>
  <c r="K1858" i="48"/>
  <c r="L1858" i="48"/>
  <c r="M1858" i="48"/>
  <c r="I1859" i="48"/>
  <c r="J1859" i="48"/>
  <c r="K1859" i="48"/>
  <c r="L1859" i="48"/>
  <c r="M1859" i="48"/>
  <c r="I1860" i="48"/>
  <c r="J1860" i="48"/>
  <c r="K1860" i="48"/>
  <c r="L1860" i="48"/>
  <c r="M1860" i="48"/>
  <c r="I1861" i="48"/>
  <c r="J1861" i="48"/>
  <c r="K1861" i="48"/>
  <c r="L1861" i="48"/>
  <c r="M1861" i="48"/>
  <c r="I1862" i="48"/>
  <c r="J1862" i="48"/>
  <c r="K1862" i="48"/>
  <c r="L1862" i="48"/>
  <c r="M1862" i="48"/>
  <c r="I1863" i="48"/>
  <c r="J1863" i="48"/>
  <c r="K1863" i="48"/>
  <c r="L1863" i="48"/>
  <c r="M1863" i="48"/>
  <c r="I1864" i="48"/>
  <c r="J1864" i="48"/>
  <c r="K1864" i="48"/>
  <c r="L1864" i="48"/>
  <c r="M1864" i="48"/>
  <c r="I1865" i="48"/>
  <c r="J1865" i="48"/>
  <c r="K1865" i="48"/>
  <c r="L1865" i="48"/>
  <c r="M1865" i="48"/>
  <c r="I1866" i="48"/>
  <c r="J1866" i="48"/>
  <c r="K1866" i="48"/>
  <c r="L1866" i="48"/>
  <c r="M1866" i="48"/>
  <c r="I1867" i="48"/>
  <c r="J1867" i="48"/>
  <c r="K1867" i="48"/>
  <c r="L1867" i="48"/>
  <c r="M1867" i="48"/>
  <c r="I1868" i="48"/>
  <c r="J1868" i="48"/>
  <c r="K1868" i="48"/>
  <c r="L1868" i="48"/>
  <c r="M1868" i="48"/>
  <c r="I1869" i="48"/>
  <c r="J1869" i="48"/>
  <c r="K1869" i="48"/>
  <c r="L1869" i="48"/>
  <c r="M1869" i="48"/>
  <c r="I1870" i="48"/>
  <c r="J1870" i="48"/>
  <c r="K1870" i="48"/>
  <c r="L1870" i="48"/>
  <c r="M1870" i="48"/>
  <c r="I1871" i="48"/>
  <c r="J1871" i="48"/>
  <c r="K1871" i="48"/>
  <c r="L1871" i="48"/>
  <c r="M1871" i="48"/>
  <c r="I1872" i="48"/>
  <c r="J1872" i="48"/>
  <c r="K1872" i="48"/>
  <c r="L1872" i="48"/>
  <c r="M1872" i="48"/>
  <c r="I1873" i="48"/>
  <c r="J1873" i="48"/>
  <c r="K1873" i="48"/>
  <c r="L1873" i="48"/>
  <c r="M1873" i="48"/>
  <c r="I1874" i="48"/>
  <c r="J1874" i="48"/>
  <c r="K1874" i="48"/>
  <c r="L1874" i="48"/>
  <c r="M1874" i="48"/>
  <c r="I1875" i="48"/>
  <c r="J1875" i="48"/>
  <c r="K1875" i="48"/>
  <c r="L1875" i="48"/>
  <c r="M1875" i="48"/>
  <c r="I1876" i="48"/>
  <c r="J1876" i="48"/>
  <c r="K1876" i="48"/>
  <c r="L1876" i="48"/>
  <c r="M1876" i="48"/>
  <c r="I1877" i="48"/>
  <c r="J1877" i="48"/>
  <c r="K1877" i="48"/>
  <c r="L1877" i="48"/>
  <c r="M1877" i="48"/>
  <c r="I1878" i="48"/>
  <c r="J1878" i="48"/>
  <c r="K1878" i="48"/>
  <c r="L1878" i="48"/>
  <c r="M1878" i="48"/>
  <c r="I1879" i="48"/>
  <c r="J1879" i="48"/>
  <c r="K1879" i="48"/>
  <c r="L1879" i="48"/>
  <c r="M1879" i="48"/>
  <c r="I1880" i="48"/>
  <c r="J1880" i="48"/>
  <c r="K1880" i="48"/>
  <c r="L1880" i="48"/>
  <c r="M1880" i="48"/>
  <c r="I1881" i="48"/>
  <c r="J1881" i="48"/>
  <c r="K1881" i="48"/>
  <c r="L1881" i="48"/>
  <c r="M1881" i="48"/>
  <c r="I1882" i="48"/>
  <c r="J1882" i="48"/>
  <c r="K1882" i="48"/>
  <c r="L1882" i="48"/>
  <c r="M1882" i="48"/>
  <c r="I1883" i="48"/>
  <c r="J1883" i="48"/>
  <c r="K1883" i="48"/>
  <c r="L1883" i="48"/>
  <c r="M1883" i="48"/>
  <c r="I1884" i="48"/>
  <c r="J1884" i="48"/>
  <c r="K1884" i="48"/>
  <c r="L1884" i="48"/>
  <c r="M1884" i="48"/>
  <c r="I1885" i="48"/>
  <c r="J1885" i="48"/>
  <c r="K1885" i="48"/>
  <c r="L1885" i="48"/>
  <c r="M1885" i="48"/>
  <c r="I1886" i="48"/>
  <c r="J1886" i="48"/>
  <c r="K1886" i="48"/>
  <c r="L1886" i="48"/>
  <c r="M1886" i="48"/>
  <c r="I1887" i="48"/>
  <c r="J1887" i="48"/>
  <c r="K1887" i="48"/>
  <c r="L1887" i="48"/>
  <c r="M1887" i="48"/>
  <c r="I1888" i="48"/>
  <c r="J1888" i="48"/>
  <c r="K1888" i="48"/>
  <c r="L1888" i="48"/>
  <c r="M1888" i="48"/>
  <c r="I1889" i="48"/>
  <c r="J1889" i="48"/>
  <c r="K1889" i="48"/>
  <c r="L1889" i="48"/>
  <c r="M1889" i="48"/>
  <c r="I1890" i="48"/>
  <c r="J1890" i="48"/>
  <c r="K1890" i="48"/>
  <c r="L1890" i="48"/>
  <c r="M1890" i="48"/>
  <c r="I1891" i="48"/>
  <c r="J1891" i="48"/>
  <c r="K1891" i="48"/>
  <c r="L1891" i="48"/>
  <c r="M1891" i="48"/>
  <c r="I1892" i="48"/>
  <c r="J1892" i="48"/>
  <c r="K1892" i="48"/>
  <c r="L1892" i="48"/>
  <c r="M1892" i="48"/>
  <c r="I1893" i="48"/>
  <c r="J1893" i="48"/>
  <c r="K1893" i="48"/>
  <c r="L1893" i="48"/>
  <c r="M1893" i="48"/>
  <c r="I1894" i="48"/>
  <c r="J1894" i="48"/>
  <c r="K1894" i="48"/>
  <c r="L1894" i="48"/>
  <c r="M1894" i="48"/>
  <c r="I1895" i="48"/>
  <c r="J1895" i="48"/>
  <c r="K1895" i="48"/>
  <c r="L1895" i="48"/>
  <c r="M1895" i="48"/>
  <c r="I1896" i="48"/>
  <c r="J1896" i="48"/>
  <c r="K1896" i="48"/>
  <c r="L1896" i="48"/>
  <c r="M1896" i="48"/>
  <c r="I1897" i="48"/>
  <c r="J1897" i="48"/>
  <c r="K1897" i="48"/>
  <c r="L1897" i="48"/>
  <c r="M1897" i="48"/>
  <c r="I1898" i="48"/>
  <c r="J1898" i="48"/>
  <c r="K1898" i="48"/>
  <c r="L1898" i="48"/>
  <c r="M1898" i="48"/>
  <c r="I1899" i="48"/>
  <c r="J1899" i="48"/>
  <c r="K1899" i="48"/>
  <c r="L1899" i="48"/>
  <c r="M1899" i="48"/>
  <c r="I1900" i="48"/>
  <c r="J1900" i="48"/>
  <c r="K1900" i="48"/>
  <c r="L1900" i="48"/>
  <c r="M1900" i="48"/>
  <c r="I1901" i="48"/>
  <c r="J1901" i="48"/>
  <c r="K1901" i="48"/>
  <c r="L1901" i="48"/>
  <c r="M1901" i="48"/>
  <c r="I1902" i="48"/>
  <c r="J1902" i="48"/>
  <c r="K1902" i="48"/>
  <c r="L1902" i="48"/>
  <c r="M1902" i="48"/>
  <c r="I1903" i="48"/>
  <c r="J1903" i="48"/>
  <c r="K1903" i="48"/>
  <c r="L1903" i="48"/>
  <c r="M1903" i="48"/>
  <c r="I1904" i="48"/>
  <c r="J1904" i="48"/>
  <c r="K1904" i="48"/>
  <c r="L1904" i="48"/>
  <c r="M1904" i="48"/>
  <c r="I1905" i="48"/>
  <c r="J1905" i="48"/>
  <c r="K1905" i="48"/>
  <c r="L1905" i="48"/>
  <c r="M1905" i="48"/>
  <c r="I1906" i="48"/>
  <c r="J1906" i="48"/>
  <c r="K1906" i="48"/>
  <c r="L1906" i="48"/>
  <c r="M1906" i="48"/>
  <c r="I1907" i="48"/>
  <c r="J1907" i="48"/>
  <c r="K1907" i="48"/>
  <c r="L1907" i="48"/>
  <c r="M1907" i="48"/>
  <c r="I1908" i="48"/>
  <c r="J1908" i="48"/>
  <c r="K1908" i="48"/>
  <c r="L1908" i="48"/>
  <c r="M1908" i="48"/>
  <c r="I1909" i="48"/>
  <c r="J1909" i="48"/>
  <c r="K1909" i="48"/>
  <c r="L1909" i="48"/>
  <c r="M1909" i="48"/>
  <c r="I1910" i="48"/>
  <c r="J1910" i="48"/>
  <c r="K1910" i="48"/>
  <c r="L1910" i="48"/>
  <c r="M1910" i="48"/>
  <c r="I1911" i="48"/>
  <c r="J1911" i="48"/>
  <c r="K1911" i="48"/>
  <c r="L1911" i="48"/>
  <c r="M1911" i="48"/>
  <c r="I1912" i="48"/>
  <c r="J1912" i="48"/>
  <c r="K1912" i="48"/>
  <c r="L1912" i="48"/>
  <c r="M1912" i="48"/>
  <c r="I1913" i="48"/>
  <c r="J1913" i="48"/>
  <c r="K1913" i="48"/>
  <c r="L1913" i="48"/>
  <c r="M1913" i="48"/>
  <c r="I1914" i="48"/>
  <c r="J1914" i="48"/>
  <c r="K1914" i="48"/>
  <c r="L1914" i="48"/>
  <c r="M1914" i="48"/>
  <c r="I1915" i="48"/>
  <c r="J1915" i="48"/>
  <c r="K1915" i="48"/>
  <c r="L1915" i="48"/>
  <c r="M1915" i="48"/>
  <c r="I1916" i="48"/>
  <c r="J1916" i="48"/>
  <c r="K1916" i="48"/>
  <c r="L1916" i="48"/>
  <c r="M1916" i="48"/>
  <c r="I1917" i="48"/>
  <c r="J1917" i="48"/>
  <c r="K1917" i="48"/>
  <c r="L1917" i="48"/>
  <c r="M1917" i="48"/>
  <c r="I1918" i="48"/>
  <c r="J1918" i="48"/>
  <c r="K1918" i="48"/>
  <c r="L1918" i="48"/>
  <c r="M1918" i="48"/>
  <c r="I1919" i="48"/>
  <c r="J1919" i="48"/>
  <c r="K1919" i="48"/>
  <c r="L1919" i="48"/>
  <c r="M1919" i="48"/>
  <c r="I1920" i="48"/>
  <c r="J1920" i="48"/>
  <c r="K1920" i="48"/>
  <c r="L1920" i="48"/>
  <c r="M1920" i="48"/>
  <c r="I1921" i="48"/>
  <c r="J1921" i="48"/>
  <c r="K1921" i="48"/>
  <c r="L1921" i="48"/>
  <c r="M1921" i="48"/>
  <c r="I1922" i="48"/>
  <c r="J1922" i="48"/>
  <c r="K1922" i="48"/>
  <c r="L1922" i="48"/>
  <c r="M1922" i="48"/>
  <c r="I1923" i="48"/>
  <c r="J1923" i="48"/>
  <c r="K1923" i="48"/>
  <c r="L1923" i="48"/>
  <c r="M1923" i="48"/>
  <c r="I1924" i="48"/>
  <c r="J1924" i="48"/>
  <c r="K1924" i="48"/>
  <c r="L1924" i="48"/>
  <c r="M1924" i="48"/>
  <c r="I1925" i="48"/>
  <c r="J1925" i="48"/>
  <c r="K1925" i="48"/>
  <c r="L1925" i="48"/>
  <c r="M1925" i="48"/>
  <c r="I1926" i="48"/>
  <c r="J1926" i="48"/>
  <c r="K1926" i="48"/>
  <c r="L1926" i="48"/>
  <c r="M1926" i="48"/>
  <c r="I1927" i="48"/>
  <c r="J1927" i="48"/>
  <c r="K1927" i="48"/>
  <c r="L1927" i="48"/>
  <c r="M1927" i="48"/>
  <c r="I1928" i="48"/>
  <c r="J1928" i="48"/>
  <c r="K1928" i="48"/>
  <c r="L1928" i="48"/>
  <c r="M1928" i="48"/>
  <c r="I1929" i="48"/>
  <c r="J1929" i="48"/>
  <c r="K1929" i="48"/>
  <c r="L1929" i="48"/>
  <c r="M1929" i="48"/>
  <c r="I1930" i="48"/>
  <c r="J1930" i="48"/>
  <c r="K1930" i="48"/>
  <c r="L1930" i="48"/>
  <c r="M1930" i="48"/>
  <c r="I1931" i="48"/>
  <c r="J1931" i="48"/>
  <c r="K1931" i="48"/>
  <c r="L1931" i="48"/>
  <c r="M1931" i="48"/>
  <c r="I1932" i="48"/>
  <c r="J1932" i="48"/>
  <c r="K1932" i="48"/>
  <c r="L1932" i="48"/>
  <c r="M1932" i="48"/>
  <c r="I1933" i="48"/>
  <c r="J1933" i="48"/>
  <c r="K1933" i="48"/>
  <c r="L1933" i="48"/>
  <c r="M1933" i="48"/>
  <c r="I1934" i="48"/>
  <c r="J1934" i="48"/>
  <c r="K1934" i="48"/>
  <c r="L1934" i="48"/>
  <c r="M1934" i="48"/>
  <c r="I1935" i="48"/>
  <c r="J1935" i="48"/>
  <c r="K1935" i="48"/>
  <c r="L1935" i="48"/>
  <c r="M1935" i="48"/>
  <c r="I1936" i="48"/>
  <c r="J1936" i="48"/>
  <c r="K1936" i="48"/>
  <c r="L1936" i="48"/>
  <c r="M1936" i="48"/>
  <c r="I1937" i="48"/>
  <c r="J1937" i="48"/>
  <c r="K1937" i="48"/>
  <c r="L1937" i="48"/>
  <c r="M1937" i="48"/>
  <c r="I1938" i="48"/>
  <c r="J1938" i="48"/>
  <c r="K1938" i="48"/>
  <c r="L1938" i="48"/>
  <c r="M1938" i="48"/>
  <c r="I1939" i="48"/>
  <c r="J1939" i="48"/>
  <c r="K1939" i="48"/>
  <c r="L1939" i="48"/>
  <c r="M1939" i="48"/>
  <c r="I1940" i="48"/>
  <c r="J1940" i="48"/>
  <c r="K1940" i="48"/>
  <c r="L1940" i="48"/>
  <c r="M1940" i="48"/>
  <c r="I1941" i="48"/>
  <c r="J1941" i="48"/>
  <c r="K1941" i="48"/>
  <c r="L1941" i="48"/>
  <c r="M1941" i="48"/>
  <c r="I1942" i="48"/>
  <c r="J1942" i="48"/>
  <c r="K1942" i="48"/>
  <c r="L1942" i="48"/>
  <c r="M1942" i="48"/>
  <c r="I1943" i="48"/>
  <c r="J1943" i="48"/>
  <c r="K1943" i="48"/>
  <c r="L1943" i="48"/>
  <c r="M1943" i="48"/>
  <c r="I1944" i="48"/>
  <c r="J1944" i="48"/>
  <c r="K1944" i="48"/>
  <c r="L1944" i="48"/>
  <c r="M1944" i="48"/>
  <c r="I1945" i="48"/>
  <c r="J1945" i="48"/>
  <c r="K1945" i="48"/>
  <c r="L1945" i="48"/>
  <c r="M1945" i="48"/>
  <c r="I1946" i="48"/>
  <c r="J1946" i="48"/>
  <c r="K1946" i="48"/>
  <c r="L1946" i="48"/>
  <c r="M1946" i="48"/>
  <c r="I1947" i="48"/>
  <c r="J1947" i="48"/>
  <c r="K1947" i="48"/>
  <c r="L1947" i="48"/>
  <c r="M1947" i="48"/>
  <c r="I1948" i="48"/>
  <c r="J1948" i="48"/>
  <c r="K1948" i="48"/>
  <c r="L1948" i="48"/>
  <c r="M1948" i="48"/>
  <c r="I1949" i="48"/>
  <c r="J1949" i="48"/>
  <c r="K1949" i="48"/>
  <c r="L1949" i="48"/>
  <c r="M1949" i="48"/>
  <c r="I1950" i="48"/>
  <c r="J1950" i="48"/>
  <c r="K1950" i="48"/>
  <c r="L1950" i="48"/>
  <c r="M1950" i="48"/>
  <c r="I1951" i="48"/>
  <c r="J1951" i="48"/>
  <c r="K1951" i="48"/>
  <c r="L1951" i="48"/>
  <c r="M1951" i="48"/>
  <c r="I1952" i="48"/>
  <c r="J1952" i="48"/>
  <c r="K1952" i="48"/>
  <c r="L1952" i="48"/>
  <c r="M1952" i="48"/>
  <c r="I1953" i="48"/>
  <c r="J1953" i="48"/>
  <c r="K1953" i="48"/>
  <c r="L1953" i="48"/>
  <c r="M1953" i="48"/>
  <c r="I1954" i="48"/>
  <c r="J1954" i="48"/>
  <c r="K1954" i="48"/>
  <c r="L1954" i="48"/>
  <c r="M1954" i="48"/>
  <c r="I1955" i="48"/>
  <c r="J1955" i="48"/>
  <c r="K1955" i="48"/>
  <c r="L1955" i="48"/>
  <c r="M1955" i="48"/>
  <c r="I1956" i="48"/>
  <c r="J1956" i="48"/>
  <c r="K1956" i="48"/>
  <c r="L1956" i="48"/>
  <c r="M1956" i="48"/>
  <c r="I1957" i="48"/>
  <c r="J1957" i="48"/>
  <c r="K1957" i="48"/>
  <c r="L1957" i="48"/>
  <c r="M1957" i="48"/>
  <c r="I1958" i="48"/>
  <c r="J1958" i="48"/>
  <c r="K1958" i="48"/>
  <c r="L1958" i="48"/>
  <c r="M1958" i="48"/>
  <c r="I1959" i="48"/>
  <c r="J1959" i="48"/>
  <c r="K1959" i="48"/>
  <c r="L1959" i="48"/>
  <c r="M1959" i="48"/>
  <c r="I1960" i="48"/>
  <c r="J1960" i="48"/>
  <c r="K1960" i="48"/>
  <c r="L1960" i="48"/>
  <c r="M1960" i="48"/>
  <c r="I1961" i="48"/>
  <c r="J1961" i="48"/>
  <c r="K1961" i="48"/>
  <c r="L1961" i="48"/>
  <c r="M1961" i="48"/>
  <c r="I1962" i="48"/>
  <c r="J1962" i="48"/>
  <c r="K1962" i="48"/>
  <c r="L1962" i="48"/>
  <c r="M1962" i="48"/>
  <c r="I1963" i="48"/>
  <c r="J1963" i="48"/>
  <c r="K1963" i="48"/>
  <c r="L1963" i="48"/>
  <c r="M1963" i="48"/>
  <c r="I1964" i="48"/>
  <c r="J1964" i="48"/>
  <c r="K1964" i="48"/>
  <c r="L1964" i="48"/>
  <c r="M1964" i="48"/>
  <c r="I1965" i="48"/>
  <c r="J1965" i="48"/>
  <c r="K1965" i="48"/>
  <c r="L1965" i="48"/>
  <c r="M1965" i="48"/>
  <c r="I1966" i="48"/>
  <c r="J1966" i="48"/>
  <c r="K1966" i="48"/>
  <c r="L1966" i="48"/>
  <c r="M1966" i="48"/>
  <c r="I1967" i="48"/>
  <c r="J1967" i="48"/>
  <c r="K1967" i="48"/>
  <c r="L1967" i="48"/>
  <c r="M1967" i="48"/>
  <c r="I1968" i="48"/>
  <c r="J1968" i="48"/>
  <c r="K1968" i="48"/>
  <c r="L1968" i="48"/>
  <c r="M1968" i="48"/>
  <c r="I1969" i="48"/>
  <c r="J1969" i="48"/>
  <c r="K1969" i="48"/>
  <c r="L1969" i="48"/>
  <c r="M1969" i="48"/>
  <c r="I1970" i="48"/>
  <c r="J1970" i="48"/>
  <c r="K1970" i="48"/>
  <c r="L1970" i="48"/>
  <c r="M1970" i="48"/>
  <c r="I1971" i="48"/>
  <c r="J1971" i="48"/>
  <c r="K1971" i="48"/>
  <c r="L1971" i="48"/>
  <c r="M1971" i="48"/>
  <c r="I1972" i="48"/>
  <c r="J1972" i="48"/>
  <c r="K1972" i="48"/>
  <c r="L1972" i="48"/>
  <c r="M1972" i="48"/>
  <c r="I1973" i="48"/>
  <c r="J1973" i="48"/>
  <c r="K1973" i="48"/>
  <c r="L1973" i="48"/>
  <c r="M1973" i="48"/>
  <c r="I1974" i="48"/>
  <c r="J1974" i="48"/>
  <c r="K1974" i="48"/>
  <c r="L1974" i="48"/>
  <c r="M1974" i="48"/>
  <c r="I1975" i="48"/>
  <c r="J1975" i="48"/>
  <c r="K1975" i="48"/>
  <c r="L1975" i="48"/>
  <c r="M1975" i="48"/>
  <c r="I1976" i="48"/>
  <c r="J1976" i="48"/>
  <c r="K1976" i="48"/>
  <c r="L1976" i="48"/>
  <c r="M1976" i="48"/>
  <c r="I1977" i="48"/>
  <c r="J1977" i="48"/>
  <c r="K1977" i="48"/>
  <c r="L1977" i="48"/>
  <c r="M1977" i="48"/>
  <c r="I1978" i="48"/>
  <c r="J1978" i="48"/>
  <c r="K1978" i="48"/>
  <c r="L1978" i="48"/>
  <c r="M1978" i="48"/>
  <c r="I1979" i="48"/>
  <c r="J1979" i="48"/>
  <c r="K1979" i="48"/>
  <c r="L1979" i="48"/>
  <c r="M1979" i="48"/>
  <c r="I1980" i="48"/>
  <c r="J1980" i="48"/>
  <c r="K1980" i="48"/>
  <c r="L1980" i="48"/>
  <c r="M1980" i="48"/>
  <c r="I1981" i="48"/>
  <c r="J1981" i="48"/>
  <c r="K1981" i="48"/>
  <c r="L1981" i="48"/>
  <c r="M1981" i="48"/>
  <c r="I1982" i="48"/>
  <c r="J1982" i="48"/>
  <c r="K1982" i="48"/>
  <c r="L1982" i="48"/>
  <c r="M1982" i="48"/>
  <c r="I1983" i="48"/>
  <c r="J1983" i="48"/>
  <c r="K1983" i="48"/>
  <c r="L1983" i="48"/>
  <c r="M1983" i="48"/>
  <c r="I1984" i="48"/>
  <c r="J1984" i="48"/>
  <c r="K1984" i="48"/>
  <c r="L1984" i="48"/>
  <c r="M1984" i="48"/>
  <c r="I1985" i="48"/>
  <c r="J1985" i="48"/>
  <c r="K1985" i="48"/>
  <c r="L1985" i="48"/>
  <c r="M1985" i="48"/>
  <c r="I1986" i="48"/>
  <c r="J1986" i="48"/>
  <c r="K1986" i="48"/>
  <c r="L1986" i="48"/>
  <c r="M1986" i="48"/>
  <c r="I1987" i="48"/>
  <c r="J1987" i="48"/>
  <c r="K1987" i="48"/>
  <c r="L1987" i="48"/>
  <c r="M1987" i="48"/>
  <c r="I1988" i="48"/>
  <c r="J1988" i="48"/>
  <c r="K1988" i="48"/>
  <c r="L1988" i="48"/>
  <c r="M1988" i="48"/>
  <c r="I1989" i="48"/>
  <c r="J1989" i="48"/>
  <c r="K1989" i="48"/>
  <c r="L1989" i="48"/>
  <c r="M1989" i="48"/>
  <c r="I1990" i="48"/>
  <c r="J1990" i="48"/>
  <c r="K1990" i="48"/>
  <c r="L1990" i="48"/>
  <c r="M1990" i="48"/>
  <c r="I1991" i="48"/>
  <c r="J1991" i="48"/>
  <c r="K1991" i="48"/>
  <c r="L1991" i="48"/>
  <c r="M1991" i="48"/>
  <c r="I1992" i="48"/>
  <c r="J1992" i="48"/>
  <c r="K1992" i="48"/>
  <c r="L1992" i="48"/>
  <c r="M1992" i="48"/>
  <c r="I1993" i="48"/>
  <c r="J1993" i="48"/>
  <c r="K1993" i="48"/>
  <c r="L1993" i="48"/>
  <c r="M1993" i="48"/>
  <c r="I1994" i="48"/>
  <c r="J1994" i="48"/>
  <c r="K1994" i="48"/>
  <c r="L1994" i="48"/>
  <c r="M1994" i="48"/>
  <c r="I1995" i="48"/>
  <c r="J1995" i="48"/>
  <c r="K1995" i="48"/>
  <c r="L1995" i="48"/>
  <c r="M1995" i="48"/>
  <c r="I1996" i="48"/>
  <c r="J1996" i="48"/>
  <c r="K1996" i="48"/>
  <c r="L1996" i="48"/>
  <c r="M1996" i="48"/>
  <c r="I1997" i="48"/>
  <c r="J1997" i="48"/>
  <c r="K1997" i="48"/>
  <c r="L1997" i="48"/>
  <c r="M1997" i="48"/>
  <c r="I1998" i="48"/>
  <c r="J1998" i="48"/>
  <c r="K1998" i="48"/>
  <c r="L1998" i="48"/>
  <c r="M1998" i="48"/>
  <c r="I1999" i="48"/>
  <c r="J1999" i="48"/>
  <c r="K1999" i="48"/>
  <c r="L1999" i="48"/>
  <c r="M1999" i="48"/>
  <c r="I2000" i="48"/>
  <c r="J2000" i="48"/>
  <c r="K2000" i="48"/>
  <c r="L2000" i="48"/>
  <c r="M2000" i="48"/>
  <c r="I2001" i="48"/>
  <c r="J2001" i="48"/>
  <c r="K2001" i="48"/>
  <c r="L2001" i="48"/>
  <c r="M2001" i="48"/>
  <c r="I2002" i="48"/>
  <c r="J2002" i="48"/>
  <c r="K2002" i="48"/>
  <c r="L2002" i="48"/>
  <c r="M2002" i="48"/>
  <c r="I2003" i="48"/>
  <c r="J2003" i="48"/>
  <c r="K2003" i="48"/>
  <c r="L2003" i="48"/>
  <c r="M2003" i="48"/>
  <c r="I2004" i="48"/>
  <c r="J2004" i="48"/>
  <c r="K2004" i="48"/>
  <c r="L2004" i="48"/>
  <c r="M2004" i="48"/>
  <c r="I2005" i="48"/>
  <c r="J2005" i="48"/>
  <c r="K2005" i="48"/>
  <c r="L2005" i="48"/>
  <c r="M2005" i="48"/>
  <c r="I2006" i="48"/>
  <c r="J2006" i="48"/>
  <c r="K2006" i="48"/>
  <c r="L2006" i="48"/>
  <c r="M2006" i="48"/>
  <c r="I2007" i="48"/>
  <c r="J2007" i="48"/>
  <c r="K2007" i="48"/>
  <c r="L2007" i="48"/>
  <c r="M2007" i="48"/>
  <c r="I2008" i="48"/>
  <c r="J2008" i="48"/>
  <c r="K2008" i="48"/>
  <c r="L2008" i="48"/>
  <c r="M2008" i="48"/>
  <c r="I2009" i="48"/>
  <c r="J2009" i="48"/>
  <c r="K2009" i="48"/>
  <c r="L2009" i="48"/>
  <c r="M2009" i="48"/>
  <c r="I2010" i="48"/>
  <c r="J2010" i="48"/>
  <c r="K2010" i="48"/>
  <c r="L2010" i="48"/>
  <c r="M2010" i="48"/>
  <c r="I2011" i="48"/>
  <c r="J2011" i="48"/>
  <c r="K2011" i="48"/>
  <c r="L2011" i="48"/>
  <c r="M2011" i="48"/>
  <c r="I2012" i="48"/>
  <c r="J2012" i="48"/>
  <c r="K2012" i="48"/>
  <c r="L2012" i="48"/>
  <c r="M2012" i="48"/>
  <c r="I2013" i="48"/>
  <c r="J2013" i="48"/>
  <c r="K2013" i="48"/>
  <c r="L2013" i="48"/>
  <c r="M2013" i="48"/>
  <c r="I2014" i="48"/>
  <c r="J2014" i="48"/>
  <c r="K2014" i="48"/>
  <c r="L2014" i="48"/>
  <c r="M2014" i="48"/>
  <c r="I2015" i="48"/>
  <c r="J2015" i="48"/>
  <c r="K2015" i="48"/>
  <c r="L2015" i="48"/>
  <c r="M2015" i="48"/>
  <c r="I2016" i="48"/>
  <c r="J2016" i="48"/>
  <c r="K2016" i="48"/>
  <c r="L2016" i="48"/>
  <c r="M2016" i="48"/>
  <c r="I2017" i="48"/>
  <c r="J2017" i="48"/>
  <c r="K2017" i="48"/>
  <c r="L2017" i="48"/>
  <c r="M2017" i="48"/>
  <c r="I2018" i="48"/>
  <c r="J2018" i="48"/>
  <c r="K2018" i="48"/>
  <c r="L2018" i="48"/>
  <c r="M2018" i="48"/>
  <c r="I2019" i="48"/>
  <c r="J2019" i="48"/>
  <c r="K2019" i="48"/>
  <c r="L2019" i="48"/>
  <c r="M2019" i="48"/>
  <c r="I2020" i="48"/>
  <c r="J2020" i="48"/>
  <c r="K2020" i="48"/>
  <c r="L2020" i="48"/>
  <c r="M2020" i="48"/>
  <c r="I2021" i="48"/>
  <c r="J2021" i="48"/>
  <c r="K2021" i="48"/>
  <c r="L2021" i="48"/>
  <c r="M2021" i="48"/>
  <c r="I2022" i="48"/>
  <c r="J2022" i="48"/>
  <c r="K2022" i="48"/>
  <c r="L2022" i="48"/>
  <c r="M2022" i="48"/>
  <c r="I2023" i="48"/>
  <c r="J2023" i="48"/>
  <c r="K2023" i="48"/>
  <c r="L2023" i="48"/>
  <c r="M2023" i="48"/>
  <c r="I2024" i="48"/>
  <c r="J2024" i="48"/>
  <c r="K2024" i="48"/>
  <c r="L2024" i="48"/>
  <c r="M2024" i="48"/>
  <c r="I2025" i="48"/>
  <c r="J2025" i="48"/>
  <c r="K2025" i="48"/>
  <c r="L2025" i="48"/>
  <c r="M2025" i="48"/>
  <c r="I2026" i="48"/>
  <c r="J2026" i="48"/>
  <c r="K2026" i="48"/>
  <c r="L2026" i="48"/>
  <c r="M2026" i="48"/>
  <c r="I2027" i="48"/>
  <c r="J2027" i="48"/>
  <c r="K2027" i="48"/>
  <c r="L2027" i="48"/>
  <c r="M2027" i="48"/>
  <c r="I2028" i="48"/>
  <c r="J2028" i="48"/>
  <c r="K2028" i="48"/>
  <c r="L2028" i="48"/>
  <c r="M2028" i="48"/>
  <c r="I2029" i="48"/>
  <c r="J2029" i="48"/>
  <c r="K2029" i="48"/>
  <c r="L2029" i="48"/>
  <c r="M2029" i="48"/>
  <c r="I2030" i="48"/>
  <c r="J2030" i="48"/>
  <c r="K2030" i="48"/>
  <c r="L2030" i="48"/>
  <c r="M2030" i="48"/>
  <c r="I2031" i="48"/>
  <c r="J2031" i="48"/>
  <c r="K2031" i="48"/>
  <c r="L2031" i="48"/>
  <c r="M2031" i="48"/>
  <c r="I2032" i="48"/>
  <c r="J2032" i="48"/>
  <c r="K2032" i="48"/>
  <c r="L2032" i="48"/>
  <c r="M2032" i="48"/>
  <c r="I2033" i="48"/>
  <c r="J2033" i="48"/>
  <c r="K2033" i="48"/>
  <c r="L2033" i="48"/>
  <c r="M2033" i="48"/>
  <c r="I2034" i="48"/>
  <c r="J2034" i="48"/>
  <c r="K2034" i="48"/>
  <c r="L2034" i="48"/>
  <c r="M2034" i="48"/>
  <c r="I2035" i="48"/>
  <c r="J2035" i="48"/>
  <c r="K2035" i="48"/>
  <c r="L2035" i="48"/>
  <c r="M2035" i="48"/>
  <c r="I2036" i="48"/>
  <c r="J2036" i="48"/>
  <c r="K2036" i="48"/>
  <c r="L2036" i="48"/>
  <c r="M2036" i="48"/>
  <c r="I2037" i="48"/>
  <c r="J2037" i="48"/>
  <c r="K2037" i="48"/>
  <c r="L2037" i="48"/>
  <c r="M2037" i="48"/>
  <c r="I2038" i="48"/>
  <c r="J2038" i="48"/>
  <c r="K2038" i="48"/>
  <c r="L2038" i="48"/>
  <c r="M2038" i="48"/>
  <c r="I2039" i="48"/>
  <c r="J2039" i="48"/>
  <c r="K2039" i="48"/>
  <c r="L2039" i="48"/>
  <c r="M2039" i="48"/>
  <c r="I2040" i="48"/>
  <c r="J2040" i="48"/>
  <c r="K2040" i="48"/>
  <c r="L2040" i="48"/>
  <c r="M2040" i="48"/>
  <c r="I2041" i="48"/>
  <c r="J2041" i="48"/>
  <c r="K2041" i="48"/>
  <c r="L2041" i="48"/>
  <c r="M2041" i="48"/>
  <c r="I2042" i="48"/>
  <c r="J2042" i="48"/>
  <c r="K2042" i="48"/>
  <c r="L2042" i="48"/>
  <c r="M2042" i="48"/>
  <c r="I2043" i="48"/>
  <c r="J2043" i="48"/>
  <c r="K2043" i="48"/>
  <c r="L2043" i="48"/>
  <c r="M2043" i="48"/>
  <c r="I2044" i="48"/>
  <c r="J2044" i="48"/>
  <c r="K2044" i="48"/>
  <c r="L2044" i="48"/>
  <c r="M2044" i="48"/>
  <c r="I2045" i="48"/>
  <c r="J2045" i="48"/>
  <c r="K2045" i="48"/>
  <c r="L2045" i="48"/>
  <c r="M2045" i="48"/>
  <c r="I2046" i="48"/>
  <c r="J2046" i="48"/>
  <c r="K2046" i="48"/>
  <c r="L2046" i="48"/>
  <c r="M2046" i="48"/>
  <c r="I2047" i="48"/>
  <c r="J2047" i="48"/>
  <c r="K2047" i="48"/>
  <c r="L2047" i="48"/>
  <c r="M2047" i="48"/>
  <c r="I2048" i="48"/>
  <c r="J2048" i="48"/>
  <c r="K2048" i="48"/>
  <c r="L2048" i="48"/>
  <c r="M2048" i="48"/>
  <c r="I2049" i="48"/>
  <c r="J2049" i="48"/>
  <c r="K2049" i="48"/>
  <c r="L2049" i="48"/>
  <c r="M2049" i="48"/>
  <c r="I2050" i="48"/>
  <c r="J2050" i="48"/>
  <c r="K2050" i="48"/>
  <c r="L2050" i="48"/>
  <c r="M2050" i="48"/>
  <c r="I2051" i="48"/>
  <c r="J2051" i="48"/>
  <c r="K2051" i="48"/>
  <c r="L2051" i="48"/>
  <c r="M2051" i="48"/>
  <c r="I2052" i="48"/>
  <c r="J2052" i="48"/>
  <c r="K2052" i="48"/>
  <c r="L2052" i="48"/>
  <c r="M2052" i="48"/>
  <c r="I2053" i="48"/>
  <c r="J2053" i="48"/>
  <c r="K2053" i="48"/>
  <c r="L2053" i="48"/>
  <c r="M2053" i="48"/>
  <c r="I2054" i="48"/>
  <c r="J2054" i="48"/>
  <c r="K2054" i="48"/>
  <c r="L2054" i="48"/>
  <c r="M2054" i="48"/>
  <c r="I2055" i="48"/>
  <c r="J2055" i="48"/>
  <c r="K2055" i="48"/>
  <c r="L2055" i="48"/>
  <c r="M2055" i="48"/>
  <c r="I2056" i="48"/>
  <c r="J2056" i="48"/>
  <c r="K2056" i="48"/>
  <c r="L2056" i="48"/>
  <c r="M2056" i="48"/>
  <c r="I2057" i="48"/>
  <c r="J2057" i="48"/>
  <c r="K2057" i="48"/>
  <c r="L2057" i="48"/>
  <c r="M2057" i="48"/>
  <c r="I2058" i="48"/>
  <c r="J2058" i="48"/>
  <c r="K2058" i="48"/>
  <c r="L2058" i="48"/>
  <c r="M2058" i="48"/>
  <c r="I2059" i="48"/>
  <c r="J2059" i="48"/>
  <c r="K2059" i="48"/>
  <c r="L2059" i="48"/>
  <c r="M2059" i="48"/>
  <c r="I2060" i="48"/>
  <c r="J2060" i="48"/>
  <c r="K2060" i="48"/>
  <c r="L2060" i="48"/>
  <c r="M2060" i="48"/>
  <c r="I2061" i="48"/>
  <c r="J2061" i="48"/>
  <c r="K2061" i="48"/>
  <c r="L2061" i="48"/>
  <c r="M2061" i="48"/>
  <c r="I2062" i="48"/>
  <c r="J2062" i="48"/>
  <c r="K2062" i="48"/>
  <c r="L2062" i="48"/>
  <c r="M2062" i="48"/>
  <c r="I2063" i="48"/>
  <c r="J2063" i="48"/>
  <c r="K2063" i="48"/>
  <c r="L2063" i="48"/>
  <c r="M2063" i="48"/>
  <c r="I2064" i="48"/>
  <c r="J2064" i="48"/>
  <c r="K2064" i="48"/>
  <c r="L2064" i="48"/>
  <c r="M2064" i="48"/>
  <c r="I2065" i="48"/>
  <c r="J2065" i="48"/>
  <c r="K2065" i="48"/>
  <c r="L2065" i="48"/>
  <c r="M2065" i="48"/>
  <c r="I2066" i="48"/>
  <c r="J2066" i="48"/>
  <c r="K2066" i="48"/>
  <c r="L2066" i="48"/>
  <c r="M2066" i="48"/>
  <c r="I2067" i="48"/>
  <c r="J2067" i="48"/>
  <c r="K2067" i="48"/>
  <c r="L2067" i="48"/>
  <c r="M2067" i="48"/>
  <c r="I2068" i="48"/>
  <c r="J2068" i="48"/>
  <c r="K2068" i="48"/>
  <c r="L2068" i="48"/>
  <c r="M2068" i="48"/>
  <c r="I2069" i="48"/>
  <c r="J2069" i="48"/>
  <c r="K2069" i="48"/>
  <c r="L2069" i="48"/>
  <c r="M2069" i="48"/>
  <c r="I2070" i="48"/>
  <c r="J2070" i="48"/>
  <c r="K2070" i="48"/>
  <c r="L2070" i="48"/>
  <c r="M2070" i="48"/>
  <c r="I2071" i="48"/>
  <c r="J2071" i="48"/>
  <c r="K2071" i="48"/>
  <c r="L2071" i="48"/>
  <c r="M2071" i="48"/>
  <c r="I2072" i="48"/>
  <c r="J2072" i="48"/>
  <c r="K2072" i="48"/>
  <c r="L2072" i="48"/>
  <c r="M2072" i="48"/>
  <c r="I2073" i="48"/>
  <c r="J2073" i="48"/>
  <c r="K2073" i="48"/>
  <c r="L2073" i="48"/>
  <c r="M2073" i="48"/>
  <c r="I2074" i="48"/>
  <c r="J2074" i="48"/>
  <c r="K2074" i="48"/>
  <c r="L2074" i="48"/>
  <c r="M2074" i="48"/>
  <c r="I2075" i="48"/>
  <c r="J2075" i="48"/>
  <c r="K2075" i="48"/>
  <c r="L2075" i="48"/>
  <c r="M2075" i="48"/>
  <c r="I2076" i="48"/>
  <c r="J2076" i="48"/>
  <c r="K2076" i="48"/>
  <c r="L2076" i="48"/>
  <c r="M2076" i="48"/>
  <c r="I2077" i="48"/>
  <c r="J2077" i="48"/>
  <c r="K2077" i="48"/>
  <c r="L2077" i="48"/>
  <c r="M2077" i="48"/>
  <c r="I2078" i="48"/>
  <c r="J2078" i="48"/>
  <c r="K2078" i="48"/>
  <c r="L2078" i="48"/>
  <c r="M2078" i="48"/>
  <c r="I2079" i="48"/>
  <c r="J2079" i="48"/>
  <c r="K2079" i="48"/>
  <c r="L2079" i="48"/>
  <c r="M2079" i="48"/>
  <c r="I2080" i="48"/>
  <c r="J2080" i="48"/>
  <c r="K2080" i="48"/>
  <c r="L2080" i="48"/>
  <c r="M2080" i="48"/>
  <c r="I2081" i="48"/>
  <c r="J2081" i="48"/>
  <c r="K2081" i="48"/>
  <c r="L2081" i="48"/>
  <c r="M2081" i="48"/>
  <c r="I2082" i="48"/>
  <c r="J2082" i="48"/>
  <c r="K2082" i="48"/>
  <c r="L2082" i="48"/>
  <c r="M2082" i="48"/>
  <c r="I2083" i="48"/>
  <c r="J2083" i="48"/>
  <c r="K2083" i="48"/>
  <c r="L2083" i="48"/>
  <c r="M2083" i="48"/>
  <c r="I2084" i="48"/>
  <c r="J2084" i="48"/>
  <c r="K2084" i="48"/>
  <c r="L2084" i="48"/>
  <c r="M2084" i="48"/>
  <c r="I2085" i="48"/>
  <c r="J2085" i="48"/>
  <c r="K2085" i="48"/>
  <c r="L2085" i="48"/>
  <c r="M2085" i="48"/>
  <c r="I2086" i="48"/>
  <c r="J2086" i="48"/>
  <c r="K2086" i="48"/>
  <c r="L2086" i="48"/>
  <c r="M2086" i="48"/>
  <c r="I2087" i="48"/>
  <c r="J2087" i="48"/>
  <c r="K2087" i="48"/>
  <c r="L2087" i="48"/>
  <c r="M2087" i="48"/>
  <c r="I2088" i="48"/>
  <c r="J2088" i="48"/>
  <c r="K2088" i="48"/>
  <c r="L2088" i="48"/>
  <c r="M2088" i="48"/>
  <c r="I2089" i="48"/>
  <c r="J2089" i="48"/>
  <c r="K2089" i="48"/>
  <c r="L2089" i="48"/>
  <c r="M2089" i="48"/>
  <c r="I2090" i="48"/>
  <c r="J2090" i="48"/>
  <c r="K2090" i="48"/>
  <c r="L2090" i="48"/>
  <c r="M2090" i="48"/>
  <c r="I2091" i="48"/>
  <c r="J2091" i="48"/>
  <c r="K2091" i="48"/>
  <c r="L2091" i="48"/>
  <c r="M2091" i="48"/>
  <c r="I2092" i="48"/>
  <c r="J2092" i="48"/>
  <c r="K2092" i="48"/>
  <c r="L2092" i="48"/>
  <c r="M2092" i="48"/>
  <c r="I2093" i="48"/>
  <c r="J2093" i="48"/>
  <c r="K2093" i="48"/>
  <c r="L2093" i="48"/>
  <c r="M2093" i="48"/>
  <c r="I2094" i="48"/>
  <c r="J2094" i="48"/>
  <c r="K2094" i="48"/>
  <c r="L2094" i="48"/>
  <c r="M2094" i="48"/>
  <c r="I2095" i="48"/>
  <c r="J2095" i="48"/>
  <c r="K2095" i="48"/>
  <c r="L2095" i="48"/>
  <c r="M2095" i="48"/>
  <c r="I2096" i="48"/>
  <c r="J2096" i="48"/>
  <c r="K2096" i="48"/>
  <c r="L2096" i="48"/>
  <c r="M2096" i="48"/>
  <c r="I2097" i="48"/>
  <c r="J2097" i="48"/>
  <c r="K2097" i="48"/>
  <c r="L2097" i="48"/>
  <c r="M2097" i="48"/>
  <c r="I2098" i="48"/>
  <c r="J2098" i="48"/>
  <c r="K2098" i="48"/>
  <c r="L2098" i="48"/>
  <c r="M2098" i="48"/>
  <c r="I2099" i="48"/>
  <c r="J2099" i="48"/>
  <c r="K2099" i="48"/>
  <c r="L2099" i="48"/>
  <c r="M2099" i="48"/>
  <c r="I2100" i="48"/>
  <c r="J2100" i="48"/>
  <c r="K2100" i="48"/>
  <c r="L2100" i="48"/>
  <c r="M2100" i="48"/>
  <c r="I2101" i="48"/>
  <c r="J2101" i="48"/>
  <c r="K2101" i="48"/>
  <c r="L2101" i="48"/>
  <c r="M2101" i="48"/>
  <c r="I2102" i="48"/>
  <c r="J2102" i="48"/>
  <c r="K2102" i="48"/>
  <c r="L2102" i="48"/>
  <c r="M2102" i="48"/>
  <c r="I2103" i="48"/>
  <c r="J2103" i="48"/>
  <c r="K2103" i="48"/>
  <c r="L2103" i="48"/>
  <c r="M2103" i="48"/>
  <c r="I2104" i="48"/>
  <c r="J2104" i="48"/>
  <c r="K2104" i="48"/>
  <c r="L2104" i="48"/>
  <c r="M2104" i="48"/>
  <c r="I2105" i="48"/>
  <c r="J2105" i="48"/>
  <c r="K2105" i="48"/>
  <c r="L2105" i="48"/>
  <c r="M2105" i="48"/>
  <c r="I2106" i="48"/>
  <c r="J2106" i="48"/>
  <c r="K2106" i="48"/>
  <c r="L2106" i="48"/>
  <c r="M2106" i="48"/>
  <c r="I2107" i="48"/>
  <c r="J2107" i="48"/>
  <c r="K2107" i="48"/>
  <c r="L2107" i="48"/>
  <c r="M2107" i="48"/>
  <c r="I2108" i="48"/>
  <c r="J2108" i="48"/>
  <c r="K2108" i="48"/>
  <c r="L2108" i="48"/>
  <c r="M2108" i="48"/>
  <c r="I2109" i="48"/>
  <c r="J2109" i="48"/>
  <c r="K2109" i="48"/>
  <c r="L2109" i="48"/>
  <c r="M2109" i="48"/>
  <c r="I2110" i="48"/>
  <c r="J2110" i="48"/>
  <c r="K2110" i="48"/>
  <c r="L2110" i="48"/>
  <c r="M2110" i="48"/>
  <c r="I2111" i="48"/>
  <c r="J2111" i="48"/>
  <c r="K2111" i="48"/>
  <c r="L2111" i="48"/>
  <c r="M2111" i="48"/>
  <c r="I2112" i="48"/>
  <c r="J2112" i="48"/>
  <c r="K2112" i="48"/>
  <c r="L2112" i="48"/>
  <c r="M2112" i="48"/>
  <c r="I2113" i="48"/>
  <c r="J2113" i="48"/>
  <c r="K2113" i="48"/>
  <c r="L2113" i="48"/>
  <c r="M2113" i="48"/>
  <c r="I2114" i="48"/>
  <c r="J2114" i="48"/>
  <c r="K2114" i="48"/>
  <c r="L2114" i="48"/>
  <c r="M2114" i="48"/>
  <c r="I2115" i="48"/>
  <c r="J2115" i="48"/>
  <c r="K2115" i="48"/>
  <c r="L2115" i="48"/>
  <c r="M2115" i="48"/>
  <c r="I2116" i="48"/>
  <c r="J2116" i="48"/>
  <c r="K2116" i="48"/>
  <c r="L2116" i="48"/>
  <c r="M2116" i="48"/>
  <c r="I2117" i="48"/>
  <c r="J2117" i="48"/>
  <c r="K2117" i="48"/>
  <c r="L2117" i="48"/>
  <c r="M2117" i="48"/>
  <c r="I2118" i="48"/>
  <c r="J2118" i="48"/>
  <c r="K2118" i="48"/>
  <c r="L2118" i="48"/>
  <c r="M2118" i="48"/>
  <c r="I2119" i="48"/>
  <c r="J2119" i="48"/>
  <c r="K2119" i="48"/>
  <c r="L2119" i="48"/>
  <c r="M2119" i="48"/>
  <c r="I2120" i="48"/>
  <c r="J2120" i="48"/>
  <c r="K2120" i="48"/>
  <c r="L2120" i="48"/>
  <c r="M2120" i="48"/>
  <c r="I2121" i="48"/>
  <c r="J2121" i="48"/>
  <c r="K2121" i="48"/>
  <c r="L2121" i="48"/>
  <c r="M2121" i="48"/>
  <c r="I2122" i="48"/>
  <c r="J2122" i="48"/>
  <c r="K2122" i="48"/>
  <c r="L2122" i="48"/>
  <c r="M2122" i="48"/>
  <c r="I2123" i="48"/>
  <c r="J2123" i="48"/>
  <c r="K2123" i="48"/>
  <c r="L2123" i="48"/>
  <c r="M2123" i="48"/>
  <c r="I2124" i="48"/>
  <c r="J2124" i="48"/>
  <c r="K2124" i="48"/>
  <c r="L2124" i="48"/>
  <c r="M2124" i="48"/>
  <c r="I2125" i="48"/>
  <c r="J2125" i="48"/>
  <c r="K2125" i="48"/>
  <c r="L2125" i="48"/>
  <c r="M2125" i="48"/>
  <c r="I2126" i="48"/>
  <c r="J2126" i="48"/>
  <c r="K2126" i="48"/>
  <c r="L2126" i="48"/>
  <c r="M2126" i="48"/>
  <c r="I2127" i="48"/>
  <c r="J2127" i="48"/>
  <c r="K2127" i="48"/>
  <c r="L2127" i="48"/>
  <c r="M2127" i="48"/>
  <c r="I2128" i="48"/>
  <c r="J2128" i="48"/>
  <c r="K2128" i="48"/>
  <c r="L2128" i="48"/>
  <c r="M2128" i="48"/>
  <c r="I2129" i="48"/>
  <c r="J2129" i="48"/>
  <c r="K2129" i="48"/>
  <c r="L2129" i="48"/>
  <c r="M2129" i="48"/>
  <c r="I2130" i="48"/>
  <c r="J2130" i="48"/>
  <c r="K2130" i="48"/>
  <c r="L2130" i="48"/>
  <c r="M2130" i="48"/>
  <c r="I2131" i="48"/>
  <c r="J2131" i="48"/>
  <c r="K2131" i="48"/>
  <c r="L2131" i="48"/>
  <c r="M2131" i="48"/>
  <c r="I2132" i="48"/>
  <c r="J2132" i="48"/>
  <c r="K2132" i="48"/>
  <c r="L2132" i="48"/>
  <c r="M2132" i="48"/>
  <c r="I2133" i="48"/>
  <c r="J2133" i="48"/>
  <c r="K2133" i="48"/>
  <c r="L2133" i="48"/>
  <c r="M2133" i="48"/>
  <c r="I2134" i="48"/>
  <c r="J2134" i="48"/>
  <c r="K2134" i="48"/>
  <c r="L2134" i="48"/>
  <c r="M2134" i="48"/>
  <c r="I2135" i="48"/>
  <c r="J2135" i="48"/>
  <c r="K2135" i="48"/>
  <c r="L2135" i="48"/>
  <c r="M2135" i="48"/>
  <c r="I2136" i="48"/>
  <c r="J2136" i="48"/>
  <c r="K2136" i="48"/>
  <c r="L2136" i="48"/>
  <c r="M2136" i="48"/>
  <c r="I2137" i="48"/>
  <c r="J2137" i="48"/>
  <c r="K2137" i="48"/>
  <c r="L2137" i="48"/>
  <c r="M2137" i="48"/>
  <c r="I2138" i="48"/>
  <c r="J2138" i="48"/>
  <c r="K2138" i="48"/>
  <c r="L2138" i="48"/>
  <c r="M2138" i="48"/>
  <c r="I2139" i="48"/>
  <c r="J2139" i="48"/>
  <c r="K2139" i="48"/>
  <c r="L2139" i="48"/>
  <c r="M2139" i="48"/>
  <c r="I2140" i="48"/>
  <c r="J2140" i="48"/>
  <c r="K2140" i="48"/>
  <c r="L2140" i="48"/>
  <c r="M2140" i="48"/>
  <c r="I2141" i="48"/>
  <c r="J2141" i="48"/>
  <c r="K2141" i="48"/>
  <c r="L2141" i="48"/>
  <c r="M2141" i="48"/>
  <c r="I2142" i="48"/>
  <c r="J2142" i="48"/>
  <c r="K2142" i="48"/>
  <c r="L2142" i="48"/>
  <c r="M2142" i="48"/>
  <c r="I2143" i="48"/>
  <c r="J2143" i="48"/>
  <c r="K2143" i="48"/>
  <c r="L2143" i="48"/>
  <c r="M2143" i="48"/>
  <c r="I2144" i="48"/>
  <c r="J2144" i="48"/>
  <c r="K2144" i="48"/>
  <c r="L2144" i="48"/>
  <c r="M2144" i="48"/>
  <c r="I2145" i="48"/>
  <c r="J2145" i="48"/>
  <c r="K2145" i="48"/>
  <c r="L2145" i="48"/>
  <c r="M2145" i="48"/>
  <c r="I2146" i="48"/>
  <c r="J2146" i="48"/>
  <c r="K2146" i="48"/>
  <c r="L2146" i="48"/>
  <c r="M2146" i="48"/>
  <c r="I2147" i="48"/>
  <c r="J2147" i="48"/>
  <c r="K2147" i="48"/>
  <c r="L2147" i="48"/>
  <c r="M2147" i="48"/>
  <c r="I2148" i="48"/>
  <c r="J2148" i="48"/>
  <c r="K2148" i="48"/>
  <c r="L2148" i="48"/>
  <c r="M2148" i="48"/>
  <c r="I2149" i="48"/>
  <c r="J2149" i="48"/>
  <c r="K2149" i="48"/>
  <c r="L2149" i="48"/>
  <c r="M2149" i="48"/>
  <c r="I2150" i="48"/>
  <c r="J2150" i="48"/>
  <c r="K2150" i="48"/>
  <c r="L2150" i="48"/>
  <c r="M2150" i="48"/>
  <c r="I2151" i="48"/>
  <c r="J2151" i="48"/>
  <c r="K2151" i="48"/>
  <c r="L2151" i="48"/>
  <c r="M2151" i="48"/>
  <c r="I2152" i="48"/>
  <c r="J2152" i="48"/>
  <c r="K2152" i="48"/>
  <c r="L2152" i="48"/>
  <c r="M2152" i="48"/>
  <c r="I2153" i="48"/>
  <c r="J2153" i="48"/>
  <c r="K2153" i="48"/>
  <c r="L2153" i="48"/>
  <c r="M2153" i="48"/>
  <c r="I2154" i="48"/>
  <c r="J2154" i="48"/>
  <c r="K2154" i="48"/>
  <c r="L2154" i="48"/>
  <c r="M2154" i="48"/>
  <c r="I2155" i="48"/>
  <c r="J2155" i="48"/>
  <c r="K2155" i="48"/>
  <c r="L2155" i="48"/>
  <c r="M2155" i="48"/>
  <c r="I2156" i="48"/>
  <c r="J2156" i="48"/>
  <c r="K2156" i="48"/>
  <c r="L2156" i="48"/>
  <c r="M2156" i="48"/>
  <c r="I2157" i="48"/>
  <c r="J2157" i="48"/>
  <c r="K2157" i="48"/>
  <c r="L2157" i="48"/>
  <c r="M2157" i="48"/>
  <c r="I2158" i="48"/>
  <c r="J2158" i="48"/>
  <c r="K2158" i="48"/>
  <c r="L2158" i="48"/>
  <c r="M2158" i="48"/>
  <c r="I2159" i="48"/>
  <c r="J2159" i="48"/>
  <c r="K2159" i="48"/>
  <c r="L2159" i="48"/>
  <c r="M2159" i="48"/>
  <c r="I2160" i="48"/>
  <c r="J2160" i="48"/>
  <c r="K2160" i="48"/>
  <c r="L2160" i="48"/>
  <c r="M2160" i="48"/>
  <c r="I2161" i="48"/>
  <c r="J2161" i="48"/>
  <c r="K2161" i="48"/>
  <c r="L2161" i="48"/>
  <c r="M2161" i="48"/>
  <c r="I2162" i="48"/>
  <c r="J2162" i="48"/>
  <c r="K2162" i="48"/>
  <c r="L2162" i="48"/>
  <c r="M2162" i="48"/>
  <c r="I2163" i="48"/>
  <c r="J2163" i="48"/>
  <c r="K2163" i="48"/>
  <c r="L2163" i="48"/>
  <c r="M2163" i="48"/>
  <c r="I2164" i="48"/>
  <c r="J2164" i="48"/>
  <c r="K2164" i="48"/>
  <c r="L2164" i="48"/>
  <c r="M2164" i="48"/>
  <c r="I2165" i="48"/>
  <c r="J2165" i="48"/>
  <c r="K2165" i="48"/>
  <c r="L2165" i="48"/>
  <c r="M2165" i="48"/>
  <c r="I2166" i="48"/>
  <c r="J2166" i="48"/>
  <c r="K2166" i="48"/>
  <c r="L2166" i="48"/>
  <c r="M2166" i="48"/>
  <c r="I2167" i="48"/>
  <c r="J2167" i="48"/>
  <c r="K2167" i="48"/>
  <c r="L2167" i="48"/>
  <c r="M2167" i="48"/>
  <c r="I2168" i="48"/>
  <c r="J2168" i="48"/>
  <c r="K2168" i="48"/>
  <c r="L2168" i="48"/>
  <c r="M2168" i="48"/>
  <c r="I2169" i="48"/>
  <c r="J2169" i="48"/>
  <c r="K2169" i="48"/>
  <c r="L2169" i="48"/>
  <c r="M2169" i="48"/>
  <c r="I2170" i="48"/>
  <c r="J2170" i="48"/>
  <c r="K2170" i="48"/>
  <c r="L2170" i="48"/>
  <c r="M2170" i="48"/>
  <c r="I2171" i="48"/>
  <c r="J2171" i="48"/>
  <c r="K2171" i="48"/>
  <c r="L2171" i="48"/>
  <c r="M2171" i="48"/>
  <c r="I2172" i="48"/>
  <c r="J2172" i="48"/>
  <c r="K2172" i="48"/>
  <c r="L2172" i="48"/>
  <c r="M2172" i="48"/>
  <c r="I2173" i="48"/>
  <c r="J2173" i="48"/>
  <c r="K2173" i="48"/>
  <c r="L2173" i="48"/>
  <c r="M2173" i="48"/>
  <c r="I2174" i="48"/>
  <c r="J2174" i="48"/>
  <c r="K2174" i="48"/>
  <c r="L2174" i="48"/>
  <c r="M2174" i="48"/>
  <c r="I2175" i="48"/>
  <c r="J2175" i="48"/>
  <c r="K2175" i="48"/>
  <c r="L2175" i="48"/>
  <c r="M2175" i="48"/>
  <c r="I2176" i="48"/>
  <c r="J2176" i="48"/>
  <c r="K2176" i="48"/>
  <c r="L2176" i="48"/>
  <c r="M2176" i="48"/>
  <c r="I2177" i="48"/>
  <c r="J2177" i="48"/>
  <c r="K2177" i="48"/>
  <c r="L2177" i="48"/>
  <c r="M2177" i="48"/>
  <c r="I2178" i="48"/>
  <c r="J2178" i="48"/>
  <c r="K2178" i="48"/>
  <c r="L2178" i="48"/>
  <c r="M2178" i="48"/>
  <c r="I2179" i="48"/>
  <c r="J2179" i="48"/>
  <c r="K2179" i="48"/>
  <c r="L2179" i="48"/>
  <c r="M2179" i="48"/>
  <c r="I2180" i="48"/>
  <c r="J2180" i="48"/>
  <c r="K2180" i="48"/>
  <c r="L2180" i="48"/>
  <c r="M2180" i="48"/>
  <c r="I2181" i="48"/>
  <c r="J2181" i="48"/>
  <c r="K2181" i="48"/>
  <c r="L2181" i="48"/>
  <c r="M2181" i="48"/>
  <c r="I2182" i="48"/>
  <c r="J2182" i="48"/>
  <c r="K2182" i="48"/>
  <c r="L2182" i="48"/>
  <c r="M2182" i="48"/>
  <c r="I2183" i="48"/>
  <c r="J2183" i="48"/>
  <c r="K2183" i="48"/>
  <c r="L2183" i="48"/>
  <c r="M2183" i="48"/>
  <c r="I2184" i="48"/>
  <c r="J2184" i="48"/>
  <c r="K2184" i="48"/>
  <c r="L2184" i="48"/>
  <c r="M2184" i="48"/>
  <c r="I2185" i="48"/>
  <c r="J2185" i="48"/>
  <c r="K2185" i="48"/>
  <c r="L2185" i="48"/>
  <c r="M2185" i="48"/>
  <c r="I2186" i="48"/>
  <c r="J2186" i="48"/>
  <c r="K2186" i="48"/>
  <c r="L2186" i="48"/>
  <c r="M2186" i="48"/>
  <c r="I2187" i="48"/>
  <c r="J2187" i="48"/>
  <c r="K2187" i="48"/>
  <c r="L2187" i="48"/>
  <c r="M2187" i="48"/>
  <c r="I2188" i="48"/>
  <c r="J2188" i="48"/>
  <c r="K2188" i="48"/>
  <c r="L2188" i="48"/>
  <c r="M2188" i="48"/>
  <c r="I2189" i="48"/>
  <c r="J2189" i="48"/>
  <c r="K2189" i="48"/>
  <c r="L2189" i="48"/>
  <c r="M2189" i="48"/>
  <c r="I2190" i="48"/>
  <c r="J2190" i="48"/>
  <c r="K2190" i="48"/>
  <c r="L2190" i="48"/>
  <c r="M2190" i="48"/>
  <c r="I2191" i="48"/>
  <c r="J2191" i="48"/>
  <c r="K2191" i="48"/>
  <c r="L2191" i="48"/>
  <c r="M2191" i="48"/>
  <c r="I2192" i="48"/>
  <c r="J2192" i="48"/>
  <c r="K2192" i="48"/>
  <c r="L2192" i="48"/>
  <c r="M2192" i="48"/>
  <c r="I2193" i="48"/>
  <c r="J2193" i="48"/>
  <c r="K2193" i="48"/>
  <c r="L2193" i="48"/>
  <c r="M2193" i="48"/>
  <c r="I2194" i="48"/>
  <c r="J2194" i="48"/>
  <c r="K2194" i="48"/>
  <c r="L2194" i="48"/>
  <c r="M2194" i="48"/>
  <c r="I2195" i="48"/>
  <c r="J2195" i="48"/>
  <c r="K2195" i="48"/>
  <c r="L2195" i="48"/>
  <c r="M2195" i="48"/>
  <c r="I2196" i="48"/>
  <c r="J2196" i="48"/>
  <c r="K2196" i="48"/>
  <c r="L2196" i="48"/>
  <c r="M2196" i="48"/>
  <c r="I2197" i="48"/>
  <c r="J2197" i="48"/>
  <c r="K2197" i="48"/>
  <c r="L2197" i="48"/>
  <c r="M2197" i="48"/>
  <c r="I2198" i="48"/>
  <c r="J2198" i="48"/>
  <c r="K2198" i="48"/>
  <c r="L2198" i="48"/>
  <c r="M2198" i="48"/>
  <c r="I2199" i="48"/>
  <c r="J2199" i="48"/>
  <c r="K2199" i="48"/>
  <c r="L2199" i="48"/>
  <c r="M2199" i="48"/>
  <c r="I2200" i="48"/>
  <c r="J2200" i="48"/>
  <c r="K2200" i="48"/>
  <c r="L2200" i="48"/>
  <c r="M2200" i="48"/>
  <c r="I2201" i="48"/>
  <c r="J2201" i="48"/>
  <c r="K2201" i="48"/>
  <c r="L2201" i="48"/>
  <c r="M2201" i="48"/>
  <c r="I2202" i="48"/>
  <c r="J2202" i="48"/>
  <c r="K2202" i="48"/>
  <c r="L2202" i="48"/>
  <c r="M2202" i="48"/>
  <c r="I2203" i="48"/>
  <c r="J2203" i="48"/>
  <c r="K2203" i="48"/>
  <c r="L2203" i="48"/>
  <c r="M2203" i="48"/>
  <c r="I2204" i="48"/>
  <c r="J2204" i="48"/>
  <c r="K2204" i="48"/>
  <c r="L2204" i="48"/>
  <c r="M2204" i="48"/>
  <c r="I2205" i="48"/>
  <c r="J2205" i="48"/>
  <c r="K2205" i="48"/>
  <c r="L2205" i="48"/>
  <c r="M2205" i="48"/>
  <c r="I2206" i="48"/>
  <c r="J2206" i="48"/>
  <c r="K2206" i="48"/>
  <c r="L2206" i="48"/>
  <c r="M2206" i="48"/>
  <c r="I2207" i="48"/>
  <c r="J2207" i="48"/>
  <c r="K2207" i="48"/>
  <c r="L2207" i="48"/>
  <c r="M2207" i="48"/>
  <c r="I2208" i="48"/>
  <c r="J2208" i="48"/>
  <c r="K2208" i="48"/>
  <c r="L2208" i="48"/>
  <c r="M2208" i="48"/>
  <c r="I2209" i="48"/>
  <c r="J2209" i="48"/>
  <c r="K2209" i="48"/>
  <c r="L2209" i="48"/>
  <c r="M2209" i="48"/>
  <c r="I2210" i="48"/>
  <c r="J2210" i="48"/>
  <c r="K2210" i="48"/>
  <c r="L2210" i="48"/>
  <c r="M2210" i="48"/>
  <c r="I2211" i="48"/>
  <c r="J2211" i="48"/>
  <c r="K2211" i="48"/>
  <c r="L2211" i="48"/>
  <c r="M2211" i="48"/>
  <c r="I2212" i="48"/>
  <c r="J2212" i="48"/>
  <c r="K2212" i="48"/>
  <c r="L2212" i="48"/>
  <c r="M2212" i="48"/>
  <c r="I2213" i="48"/>
  <c r="J2213" i="48"/>
  <c r="K2213" i="48"/>
  <c r="L2213" i="48"/>
  <c r="M2213" i="48"/>
  <c r="I2214" i="48"/>
  <c r="J2214" i="48"/>
  <c r="K2214" i="48"/>
  <c r="L2214" i="48"/>
  <c r="M2214" i="48"/>
  <c r="I2215" i="48"/>
  <c r="J2215" i="48"/>
  <c r="K2215" i="48"/>
  <c r="L2215" i="48"/>
  <c r="M2215" i="48"/>
  <c r="I2216" i="48"/>
  <c r="J2216" i="48"/>
  <c r="K2216" i="48"/>
  <c r="L2216" i="48"/>
  <c r="M2216" i="48"/>
  <c r="I2217" i="48"/>
  <c r="J2217" i="48"/>
  <c r="K2217" i="48"/>
  <c r="L2217" i="48"/>
  <c r="M2217" i="48"/>
  <c r="I2218" i="48"/>
  <c r="J2218" i="48"/>
  <c r="K2218" i="48"/>
  <c r="L2218" i="48"/>
  <c r="M2218" i="48"/>
  <c r="I2219" i="48"/>
  <c r="J2219" i="48"/>
  <c r="K2219" i="48"/>
  <c r="L2219" i="48"/>
  <c r="M2219" i="48"/>
  <c r="I2220" i="48"/>
  <c r="J2220" i="48"/>
  <c r="K2220" i="48"/>
  <c r="L2220" i="48"/>
  <c r="M2220" i="48"/>
  <c r="I2221" i="48"/>
  <c r="J2221" i="48"/>
  <c r="K2221" i="48"/>
  <c r="L2221" i="48"/>
  <c r="M2221" i="48"/>
  <c r="I2222" i="48"/>
  <c r="J2222" i="48"/>
  <c r="K2222" i="48"/>
  <c r="L2222" i="48"/>
  <c r="M2222" i="48"/>
  <c r="I2223" i="48"/>
  <c r="J2223" i="48"/>
  <c r="K2223" i="48"/>
  <c r="L2223" i="48"/>
  <c r="M2223" i="48"/>
  <c r="I2224" i="48"/>
  <c r="J2224" i="48"/>
  <c r="K2224" i="48"/>
  <c r="L2224" i="48"/>
  <c r="M2224" i="48"/>
  <c r="I2225" i="48"/>
  <c r="J2225" i="48"/>
  <c r="K2225" i="48"/>
  <c r="L2225" i="48"/>
  <c r="M2225" i="48"/>
  <c r="I2226" i="48"/>
  <c r="J2226" i="48"/>
  <c r="K2226" i="48"/>
  <c r="L2226" i="48"/>
  <c r="M2226" i="48"/>
  <c r="I2227" i="48"/>
  <c r="J2227" i="48"/>
  <c r="K2227" i="48"/>
  <c r="L2227" i="48"/>
  <c r="M2227" i="48"/>
  <c r="I2228" i="48"/>
  <c r="J2228" i="48"/>
  <c r="K2228" i="48"/>
  <c r="L2228" i="48"/>
  <c r="M2228" i="48"/>
  <c r="I2229" i="48"/>
  <c r="J2229" i="48"/>
  <c r="K2229" i="48"/>
  <c r="L2229" i="48"/>
  <c r="M2229" i="48"/>
  <c r="I2230" i="48"/>
  <c r="J2230" i="48"/>
  <c r="K2230" i="48"/>
  <c r="L2230" i="48"/>
  <c r="M2230" i="48"/>
  <c r="I2231" i="48"/>
  <c r="J2231" i="48"/>
  <c r="K2231" i="48"/>
  <c r="L2231" i="48"/>
  <c r="M2231" i="48"/>
  <c r="I2232" i="48"/>
  <c r="J2232" i="48"/>
  <c r="K2232" i="48"/>
  <c r="L2232" i="48"/>
  <c r="M2232" i="48"/>
  <c r="I2233" i="48"/>
  <c r="J2233" i="48"/>
  <c r="K2233" i="48"/>
  <c r="L2233" i="48"/>
  <c r="M2233" i="48"/>
  <c r="I2234" i="48"/>
  <c r="J2234" i="48"/>
  <c r="K2234" i="48"/>
  <c r="L2234" i="48"/>
  <c r="M2234" i="48"/>
  <c r="I2235" i="48"/>
  <c r="J2235" i="48"/>
  <c r="K2235" i="48"/>
  <c r="L2235" i="48"/>
  <c r="M2235" i="48"/>
  <c r="I2236" i="48"/>
  <c r="J2236" i="48"/>
  <c r="K2236" i="48"/>
  <c r="L2236" i="48"/>
  <c r="M2236" i="48"/>
  <c r="I2237" i="48"/>
  <c r="J2237" i="48"/>
  <c r="K2237" i="48"/>
  <c r="L2237" i="48"/>
  <c r="M2237" i="48"/>
  <c r="I2238" i="48"/>
  <c r="J2238" i="48"/>
  <c r="K2238" i="48"/>
  <c r="L2238" i="48"/>
  <c r="M2238" i="48"/>
  <c r="I2239" i="48"/>
  <c r="J2239" i="48"/>
  <c r="K2239" i="48"/>
  <c r="L2239" i="48"/>
  <c r="M2239" i="48"/>
  <c r="I2240" i="48"/>
  <c r="J2240" i="48"/>
  <c r="K2240" i="48"/>
  <c r="L2240" i="48"/>
  <c r="M2240" i="48"/>
  <c r="I2241" i="48"/>
  <c r="J2241" i="48"/>
  <c r="K2241" i="48"/>
  <c r="L2241" i="48"/>
  <c r="M2241" i="48"/>
  <c r="I2242" i="48"/>
  <c r="J2242" i="48"/>
  <c r="K2242" i="48"/>
  <c r="L2242" i="48"/>
  <c r="M2242" i="48"/>
  <c r="I2243" i="48"/>
  <c r="J2243" i="48"/>
  <c r="K2243" i="48"/>
  <c r="L2243" i="48"/>
  <c r="M2243" i="48"/>
  <c r="I2244" i="48"/>
  <c r="J2244" i="48"/>
  <c r="K2244" i="48"/>
  <c r="L2244" i="48"/>
  <c r="M2244" i="48"/>
  <c r="I2245" i="48"/>
  <c r="J2245" i="48"/>
  <c r="K2245" i="48"/>
  <c r="L2245" i="48"/>
  <c r="M2245" i="48"/>
  <c r="I2246" i="48"/>
  <c r="J2246" i="48"/>
  <c r="K2246" i="48"/>
  <c r="L2246" i="48"/>
  <c r="M2246" i="48"/>
  <c r="I2247" i="48"/>
  <c r="J2247" i="48"/>
  <c r="K2247" i="48"/>
  <c r="L2247" i="48"/>
  <c r="M2247" i="48"/>
  <c r="I2248" i="48"/>
  <c r="J2248" i="48"/>
  <c r="K2248" i="48"/>
  <c r="L2248" i="48"/>
  <c r="M2248" i="48"/>
  <c r="I2249" i="48"/>
  <c r="J2249" i="48"/>
  <c r="K2249" i="48"/>
  <c r="L2249" i="48"/>
  <c r="M2249" i="48"/>
  <c r="I2250" i="48"/>
  <c r="J2250" i="48"/>
  <c r="K2250" i="48"/>
  <c r="L2250" i="48"/>
  <c r="M2250" i="48"/>
  <c r="I2251" i="48"/>
  <c r="J2251" i="48"/>
  <c r="K2251" i="48"/>
  <c r="L2251" i="48"/>
  <c r="M2251" i="48"/>
  <c r="I2252" i="48"/>
  <c r="J2252" i="48"/>
  <c r="K2252" i="48"/>
  <c r="L2252" i="48"/>
  <c r="M2252" i="48"/>
  <c r="I2253" i="48"/>
  <c r="J2253" i="48"/>
  <c r="K2253" i="48"/>
  <c r="L2253" i="48"/>
  <c r="M2253" i="48"/>
  <c r="I2254" i="48"/>
  <c r="J2254" i="48"/>
  <c r="K2254" i="48"/>
  <c r="L2254" i="48"/>
  <c r="M2254" i="48"/>
  <c r="I2255" i="48"/>
  <c r="J2255" i="48"/>
  <c r="K2255" i="48"/>
  <c r="L2255" i="48"/>
  <c r="M2255" i="48"/>
  <c r="I2256" i="48"/>
  <c r="J2256" i="48"/>
  <c r="K2256" i="48"/>
  <c r="L2256" i="48"/>
  <c r="M2256" i="48"/>
  <c r="I2257" i="48"/>
  <c r="J2257" i="48"/>
  <c r="K2257" i="48"/>
  <c r="L2257" i="48"/>
  <c r="M2257" i="48"/>
  <c r="I2258" i="48"/>
  <c r="J2258" i="48"/>
  <c r="K2258" i="48"/>
  <c r="L2258" i="48"/>
  <c r="M2258" i="48"/>
  <c r="I2259" i="48"/>
  <c r="J2259" i="48"/>
  <c r="K2259" i="48"/>
  <c r="L2259" i="48"/>
  <c r="M2259" i="48"/>
  <c r="I2260" i="48"/>
  <c r="J2260" i="48"/>
  <c r="K2260" i="48"/>
  <c r="L2260" i="48"/>
  <c r="M2260" i="48"/>
  <c r="I2261" i="48"/>
  <c r="J2261" i="48"/>
  <c r="K2261" i="48"/>
  <c r="L2261" i="48"/>
  <c r="M2261" i="48"/>
  <c r="I2262" i="48"/>
  <c r="J2262" i="48"/>
  <c r="K2262" i="48"/>
  <c r="L2262" i="48"/>
  <c r="M2262" i="48"/>
  <c r="I2263" i="48"/>
  <c r="J2263" i="48"/>
  <c r="K2263" i="48"/>
  <c r="L2263" i="48"/>
  <c r="M2263" i="48"/>
  <c r="I2264" i="48"/>
  <c r="J2264" i="48"/>
  <c r="K2264" i="48"/>
  <c r="L2264" i="48"/>
  <c r="M2264" i="48"/>
  <c r="I2265" i="48"/>
  <c r="J2265" i="48"/>
  <c r="K2265" i="48"/>
  <c r="L2265" i="48"/>
  <c r="M2265" i="48"/>
  <c r="I2266" i="48"/>
  <c r="J2266" i="48"/>
  <c r="K2266" i="48"/>
  <c r="L2266" i="48"/>
  <c r="M2266" i="48"/>
  <c r="I2267" i="48"/>
  <c r="J2267" i="48"/>
  <c r="K2267" i="48"/>
  <c r="L2267" i="48"/>
  <c r="M2267" i="48"/>
  <c r="I2268" i="48"/>
  <c r="J2268" i="48"/>
  <c r="K2268" i="48"/>
  <c r="L2268" i="48"/>
  <c r="M2268" i="48"/>
  <c r="I2269" i="48"/>
  <c r="J2269" i="48"/>
  <c r="K2269" i="48"/>
  <c r="L2269" i="48"/>
  <c r="M2269" i="48"/>
  <c r="I2270" i="48"/>
  <c r="J2270" i="48"/>
  <c r="K2270" i="48"/>
  <c r="L2270" i="48"/>
  <c r="M2270" i="48"/>
  <c r="I2271" i="48"/>
  <c r="J2271" i="48"/>
  <c r="K2271" i="48"/>
  <c r="L2271" i="48"/>
  <c r="M2271" i="48"/>
  <c r="I2272" i="48"/>
  <c r="J2272" i="48"/>
  <c r="K2272" i="48"/>
  <c r="L2272" i="48"/>
  <c r="M2272" i="48"/>
  <c r="I2273" i="48"/>
  <c r="J2273" i="48"/>
  <c r="K2273" i="48"/>
  <c r="L2273" i="48"/>
  <c r="M2273" i="48"/>
  <c r="I2274" i="48"/>
  <c r="J2274" i="48"/>
  <c r="K2274" i="48"/>
  <c r="L2274" i="48"/>
  <c r="M2274" i="48"/>
  <c r="I2275" i="48"/>
  <c r="J2275" i="48"/>
  <c r="K2275" i="48"/>
  <c r="L2275" i="48"/>
  <c r="M2275" i="48"/>
  <c r="I2276" i="48"/>
  <c r="J2276" i="48"/>
  <c r="K2276" i="48"/>
  <c r="L2276" i="48"/>
  <c r="M2276" i="48"/>
  <c r="I2277" i="48"/>
  <c r="J2277" i="48"/>
  <c r="K2277" i="48"/>
  <c r="L2277" i="48"/>
  <c r="M2277" i="48"/>
  <c r="I2278" i="48"/>
  <c r="J2278" i="48"/>
  <c r="K2278" i="48"/>
  <c r="L2278" i="48"/>
  <c r="M2278" i="48"/>
  <c r="I2279" i="48"/>
  <c r="J2279" i="48"/>
  <c r="K2279" i="48"/>
  <c r="L2279" i="48"/>
  <c r="M2279" i="48"/>
  <c r="I2280" i="48"/>
  <c r="J2280" i="48"/>
  <c r="K2280" i="48"/>
  <c r="L2280" i="48"/>
  <c r="M2280" i="48"/>
  <c r="I2281" i="48"/>
  <c r="J2281" i="48"/>
  <c r="K2281" i="48"/>
  <c r="L2281" i="48"/>
  <c r="M2281" i="48"/>
  <c r="I2282" i="48"/>
  <c r="J2282" i="48"/>
  <c r="K2282" i="48"/>
  <c r="L2282" i="48"/>
  <c r="M2282" i="48"/>
  <c r="I2283" i="48"/>
  <c r="J2283" i="48"/>
  <c r="K2283" i="48"/>
  <c r="L2283" i="48"/>
  <c r="M2283" i="48"/>
  <c r="I2284" i="48"/>
  <c r="J2284" i="48"/>
  <c r="K2284" i="48"/>
  <c r="L2284" i="48"/>
  <c r="M2284" i="48"/>
  <c r="I2285" i="48"/>
  <c r="J2285" i="48"/>
  <c r="K2285" i="48"/>
  <c r="L2285" i="48"/>
  <c r="M2285" i="48"/>
  <c r="I2286" i="48"/>
  <c r="J2286" i="48"/>
  <c r="K2286" i="48"/>
  <c r="L2286" i="48"/>
  <c r="M2286" i="48"/>
  <c r="I2287" i="48"/>
  <c r="J2287" i="48"/>
  <c r="K2287" i="48"/>
  <c r="L2287" i="48"/>
  <c r="M2287" i="48"/>
  <c r="I2288" i="48"/>
  <c r="J2288" i="48"/>
  <c r="K2288" i="48"/>
  <c r="L2288" i="48"/>
  <c r="M2288" i="48"/>
  <c r="I2289" i="48"/>
  <c r="J2289" i="48"/>
  <c r="K2289" i="48"/>
  <c r="L2289" i="48"/>
  <c r="M2289" i="48"/>
  <c r="I2290" i="48"/>
  <c r="J2290" i="48"/>
  <c r="K2290" i="48"/>
  <c r="L2290" i="48"/>
  <c r="M2290" i="48"/>
  <c r="I2291" i="48"/>
  <c r="J2291" i="48"/>
  <c r="K2291" i="48"/>
  <c r="L2291" i="48"/>
  <c r="M2291" i="48"/>
  <c r="I2292" i="48"/>
  <c r="J2292" i="48"/>
  <c r="K2292" i="48"/>
  <c r="L2292" i="48"/>
  <c r="M2292" i="48"/>
  <c r="I2293" i="48"/>
  <c r="J2293" i="48"/>
  <c r="K2293" i="48"/>
  <c r="L2293" i="48"/>
  <c r="M2293" i="48"/>
  <c r="I2294" i="48"/>
  <c r="J2294" i="48"/>
  <c r="K2294" i="48"/>
  <c r="L2294" i="48"/>
  <c r="M2294" i="48"/>
  <c r="I2295" i="48"/>
  <c r="J2295" i="48"/>
  <c r="K2295" i="48"/>
  <c r="L2295" i="48"/>
  <c r="M2295" i="48"/>
  <c r="I2296" i="48"/>
  <c r="J2296" i="48"/>
  <c r="K2296" i="48"/>
  <c r="L2296" i="48"/>
  <c r="M2296" i="48"/>
  <c r="I2297" i="48"/>
  <c r="J2297" i="48"/>
  <c r="K2297" i="48"/>
  <c r="L2297" i="48"/>
  <c r="M2297" i="48"/>
  <c r="I2298" i="48"/>
  <c r="J2298" i="48"/>
  <c r="K2298" i="48"/>
  <c r="L2298" i="48"/>
  <c r="M2298" i="48"/>
  <c r="I2299" i="48"/>
  <c r="J2299" i="48"/>
  <c r="K2299" i="48"/>
  <c r="L2299" i="48"/>
  <c r="M2299" i="48"/>
  <c r="I2300" i="48"/>
  <c r="J2300" i="48"/>
  <c r="K2300" i="48"/>
  <c r="L2300" i="48"/>
  <c r="M2300" i="48"/>
  <c r="I2301" i="48"/>
  <c r="J2301" i="48"/>
  <c r="K2301" i="48"/>
  <c r="L2301" i="48"/>
  <c r="M2301" i="48"/>
  <c r="I2302" i="48"/>
  <c r="J2302" i="48"/>
  <c r="K2302" i="48"/>
  <c r="L2302" i="48"/>
  <c r="M2302" i="48"/>
  <c r="I2303" i="48"/>
  <c r="J2303" i="48"/>
  <c r="K2303" i="48"/>
  <c r="L2303" i="48"/>
  <c r="M2303" i="48"/>
  <c r="I2304" i="48"/>
  <c r="J2304" i="48"/>
  <c r="K2304" i="48"/>
  <c r="L2304" i="48"/>
  <c r="M2304" i="48"/>
  <c r="I2305" i="48"/>
  <c r="J2305" i="48"/>
  <c r="K2305" i="48"/>
  <c r="L2305" i="48"/>
  <c r="M2305" i="48"/>
  <c r="I2306" i="48"/>
  <c r="J2306" i="48"/>
  <c r="K2306" i="48"/>
  <c r="L2306" i="48"/>
  <c r="M2306" i="48"/>
  <c r="I2307" i="48"/>
  <c r="J2307" i="48"/>
  <c r="K2307" i="48"/>
  <c r="L2307" i="48"/>
  <c r="M2307" i="48"/>
  <c r="I2308" i="48"/>
  <c r="J2308" i="48"/>
  <c r="K2308" i="48"/>
  <c r="L2308" i="48"/>
  <c r="M2308" i="48"/>
  <c r="I2309" i="48"/>
  <c r="J2309" i="48"/>
  <c r="K2309" i="48"/>
  <c r="L2309" i="48"/>
  <c r="M2309" i="48"/>
  <c r="I2310" i="48"/>
  <c r="J2310" i="48"/>
  <c r="K2310" i="48"/>
  <c r="L2310" i="48"/>
  <c r="M2310" i="48"/>
  <c r="I2311" i="48"/>
  <c r="J2311" i="48"/>
  <c r="K2311" i="48"/>
  <c r="L2311" i="48"/>
  <c r="M2311" i="48"/>
  <c r="I2312" i="48"/>
  <c r="J2312" i="48"/>
  <c r="K2312" i="48"/>
  <c r="L2312" i="48"/>
  <c r="M2312" i="48"/>
  <c r="I2313" i="48"/>
  <c r="J2313" i="48"/>
  <c r="K2313" i="48"/>
  <c r="L2313" i="48"/>
  <c r="M2313" i="48"/>
  <c r="I2314" i="48"/>
  <c r="J2314" i="48"/>
  <c r="K2314" i="48"/>
  <c r="L2314" i="48"/>
  <c r="M2314" i="48"/>
  <c r="I2315" i="48"/>
  <c r="J2315" i="48"/>
  <c r="K2315" i="48"/>
  <c r="L2315" i="48"/>
  <c r="M2315" i="48"/>
  <c r="I2316" i="48"/>
  <c r="J2316" i="48"/>
  <c r="K2316" i="48"/>
  <c r="L2316" i="48"/>
  <c r="M2316" i="48"/>
  <c r="I2317" i="48"/>
  <c r="J2317" i="48"/>
  <c r="K2317" i="48"/>
  <c r="L2317" i="48"/>
  <c r="M2317" i="48"/>
  <c r="I2318" i="48"/>
  <c r="J2318" i="48"/>
  <c r="K2318" i="48"/>
  <c r="L2318" i="48"/>
  <c r="M2318" i="48"/>
  <c r="I2319" i="48"/>
  <c r="J2319" i="48"/>
  <c r="K2319" i="48"/>
  <c r="L2319" i="48"/>
  <c r="M2319" i="48"/>
  <c r="I2320" i="48"/>
  <c r="J2320" i="48"/>
  <c r="K2320" i="48"/>
  <c r="L2320" i="48"/>
  <c r="M2320" i="48"/>
  <c r="I2321" i="48"/>
  <c r="J2321" i="48"/>
  <c r="K2321" i="48"/>
  <c r="L2321" i="48"/>
  <c r="M2321" i="48"/>
  <c r="I2322" i="48"/>
  <c r="J2322" i="48"/>
  <c r="K2322" i="48"/>
  <c r="L2322" i="48"/>
  <c r="M2322" i="48"/>
  <c r="I2323" i="48"/>
  <c r="J2323" i="48"/>
  <c r="K2323" i="48"/>
  <c r="L2323" i="48"/>
  <c r="M2323" i="48"/>
  <c r="I2324" i="48"/>
  <c r="J2324" i="48"/>
  <c r="K2324" i="48"/>
  <c r="L2324" i="48"/>
  <c r="M2324" i="48"/>
  <c r="I2325" i="48"/>
  <c r="J2325" i="48"/>
  <c r="K2325" i="48"/>
  <c r="L2325" i="48"/>
  <c r="M2325" i="48"/>
  <c r="I2326" i="48"/>
  <c r="J2326" i="48"/>
  <c r="K2326" i="48"/>
  <c r="L2326" i="48"/>
  <c r="M2326" i="48"/>
  <c r="I2327" i="48"/>
  <c r="J2327" i="48"/>
  <c r="K2327" i="48"/>
  <c r="L2327" i="48"/>
  <c r="M2327" i="48"/>
  <c r="I2328" i="48"/>
  <c r="J2328" i="48"/>
  <c r="K2328" i="48"/>
  <c r="L2328" i="48"/>
  <c r="M2328" i="48"/>
  <c r="I2329" i="48"/>
  <c r="J2329" i="48"/>
  <c r="K2329" i="48"/>
  <c r="L2329" i="48"/>
  <c r="M2329" i="48"/>
  <c r="I2330" i="48"/>
  <c r="J2330" i="48"/>
  <c r="K2330" i="48"/>
  <c r="L2330" i="48"/>
  <c r="M2330" i="48"/>
  <c r="I2331" i="48"/>
  <c r="J2331" i="48"/>
  <c r="K2331" i="48"/>
  <c r="L2331" i="48"/>
  <c r="M2331" i="48"/>
  <c r="I2332" i="48"/>
  <c r="J2332" i="48"/>
  <c r="K2332" i="48"/>
  <c r="L2332" i="48"/>
  <c r="M2332" i="48"/>
  <c r="I2333" i="48"/>
  <c r="J2333" i="48"/>
  <c r="K2333" i="48"/>
  <c r="L2333" i="48"/>
  <c r="M2333" i="48"/>
  <c r="I2334" i="48"/>
  <c r="J2334" i="48"/>
  <c r="K2334" i="48"/>
  <c r="L2334" i="48"/>
  <c r="M2334" i="48"/>
  <c r="I2335" i="48"/>
  <c r="J2335" i="48"/>
  <c r="K2335" i="48"/>
  <c r="L2335" i="48"/>
  <c r="M2335" i="48"/>
  <c r="I2336" i="48"/>
  <c r="J2336" i="48"/>
  <c r="K2336" i="48"/>
  <c r="L2336" i="48"/>
  <c r="M2336" i="48"/>
  <c r="I2337" i="48"/>
  <c r="J2337" i="48"/>
  <c r="K2337" i="48"/>
  <c r="L2337" i="48"/>
  <c r="M2337" i="48"/>
  <c r="I2338" i="48"/>
  <c r="J2338" i="48"/>
  <c r="K2338" i="48"/>
  <c r="L2338" i="48"/>
  <c r="M2338" i="48"/>
  <c r="I2339" i="48"/>
  <c r="J2339" i="48"/>
  <c r="K2339" i="48"/>
  <c r="L2339" i="48"/>
  <c r="M2339" i="48"/>
  <c r="I2340" i="48"/>
  <c r="J2340" i="48"/>
  <c r="K2340" i="48"/>
  <c r="L2340" i="48"/>
  <c r="M2340" i="48"/>
  <c r="I2341" i="48"/>
  <c r="J2341" i="48"/>
  <c r="K2341" i="48"/>
  <c r="L2341" i="48"/>
  <c r="M2341" i="48"/>
  <c r="I2342" i="48"/>
  <c r="J2342" i="48"/>
  <c r="K2342" i="48"/>
  <c r="L2342" i="48"/>
  <c r="M2342" i="48"/>
  <c r="I2343" i="48"/>
  <c r="J2343" i="48"/>
  <c r="K2343" i="48"/>
  <c r="L2343" i="48"/>
  <c r="M2343" i="48"/>
  <c r="I2344" i="48"/>
  <c r="J2344" i="48"/>
  <c r="K2344" i="48"/>
  <c r="L2344" i="48"/>
  <c r="M2344" i="48"/>
  <c r="I2345" i="48"/>
  <c r="J2345" i="48"/>
  <c r="K2345" i="48"/>
  <c r="L2345" i="48"/>
  <c r="M2345" i="48"/>
  <c r="I2346" i="48"/>
  <c r="J2346" i="48"/>
  <c r="K2346" i="48"/>
  <c r="L2346" i="48"/>
  <c r="M2346" i="48"/>
  <c r="I2347" i="48"/>
  <c r="J2347" i="48"/>
  <c r="K2347" i="48"/>
  <c r="L2347" i="48"/>
  <c r="M2347" i="48"/>
  <c r="I2348" i="48"/>
  <c r="J2348" i="48"/>
  <c r="K2348" i="48"/>
  <c r="L2348" i="48"/>
  <c r="M2348" i="48"/>
  <c r="I2349" i="48"/>
  <c r="J2349" i="48"/>
  <c r="K2349" i="48"/>
  <c r="L2349" i="48"/>
  <c r="M2349" i="48"/>
  <c r="I2350" i="48"/>
  <c r="J2350" i="48"/>
  <c r="K2350" i="48"/>
  <c r="L2350" i="48"/>
  <c r="M2350" i="48"/>
  <c r="I2351" i="48"/>
  <c r="J2351" i="48"/>
  <c r="K2351" i="48"/>
  <c r="L2351" i="48"/>
  <c r="M2351" i="48"/>
  <c r="I2352" i="48"/>
  <c r="J2352" i="48"/>
  <c r="K2352" i="48"/>
  <c r="L2352" i="48"/>
  <c r="M2352" i="48"/>
  <c r="I2353" i="48"/>
  <c r="J2353" i="48"/>
  <c r="K2353" i="48"/>
  <c r="L2353" i="48"/>
  <c r="M2353" i="48"/>
  <c r="I2354" i="48"/>
  <c r="J2354" i="48"/>
  <c r="K2354" i="48"/>
  <c r="L2354" i="48"/>
  <c r="M2354" i="48"/>
  <c r="I2355" i="48"/>
  <c r="J2355" i="48"/>
  <c r="K2355" i="48"/>
  <c r="L2355" i="48"/>
  <c r="M2355" i="48"/>
  <c r="I2356" i="48"/>
  <c r="J2356" i="48"/>
  <c r="K2356" i="48"/>
  <c r="L2356" i="48"/>
  <c r="M2356" i="48"/>
  <c r="I2357" i="48"/>
  <c r="J2357" i="48"/>
  <c r="K2357" i="48"/>
  <c r="L2357" i="48"/>
  <c r="M2357" i="48"/>
  <c r="I2358" i="48"/>
  <c r="J2358" i="48"/>
  <c r="K2358" i="48"/>
  <c r="L2358" i="48"/>
  <c r="M2358" i="48"/>
  <c r="I2359" i="48"/>
  <c r="J2359" i="48"/>
  <c r="K2359" i="48"/>
  <c r="L2359" i="48"/>
  <c r="M2359" i="48"/>
  <c r="I2360" i="48"/>
  <c r="J2360" i="48"/>
  <c r="K2360" i="48"/>
  <c r="L2360" i="48"/>
  <c r="M2360" i="48"/>
  <c r="I2361" i="48"/>
  <c r="J2361" i="48"/>
  <c r="K2361" i="48"/>
  <c r="L2361" i="48"/>
  <c r="M2361" i="48"/>
  <c r="I2362" i="48"/>
  <c r="J2362" i="48"/>
  <c r="K2362" i="48"/>
  <c r="L2362" i="48"/>
  <c r="M2362" i="48"/>
  <c r="I2363" i="48"/>
  <c r="J2363" i="48"/>
  <c r="K2363" i="48"/>
  <c r="L2363" i="48"/>
  <c r="M2363" i="48"/>
  <c r="I2364" i="48"/>
  <c r="J2364" i="48"/>
  <c r="K2364" i="48"/>
  <c r="L2364" i="48"/>
  <c r="M2364" i="48"/>
  <c r="I2365" i="48"/>
  <c r="J2365" i="48"/>
  <c r="K2365" i="48"/>
  <c r="L2365" i="48"/>
  <c r="M2365" i="48"/>
  <c r="I2366" i="48"/>
  <c r="J2366" i="48"/>
  <c r="K2366" i="48"/>
  <c r="L2366" i="48"/>
  <c r="M2366" i="48"/>
  <c r="I2367" i="48"/>
  <c r="J2367" i="48"/>
  <c r="K2367" i="48"/>
  <c r="L2367" i="48"/>
  <c r="M2367" i="48"/>
  <c r="I2368" i="48"/>
  <c r="J2368" i="48"/>
  <c r="K2368" i="48"/>
  <c r="L2368" i="48"/>
  <c r="M2368" i="48"/>
  <c r="I2369" i="48"/>
  <c r="J2369" i="48"/>
  <c r="K2369" i="48"/>
  <c r="L2369" i="48"/>
  <c r="M2369" i="48"/>
  <c r="I2370" i="48"/>
  <c r="J2370" i="48"/>
  <c r="K2370" i="48"/>
  <c r="L2370" i="48"/>
  <c r="M2370" i="48"/>
  <c r="I2371" i="48"/>
  <c r="J2371" i="48"/>
  <c r="K2371" i="48"/>
  <c r="L2371" i="48"/>
  <c r="M2371" i="48"/>
  <c r="I2372" i="48"/>
  <c r="J2372" i="48"/>
  <c r="K2372" i="48"/>
  <c r="L2372" i="48"/>
  <c r="M2372" i="48"/>
  <c r="I2373" i="48"/>
  <c r="J2373" i="48"/>
  <c r="K2373" i="48"/>
  <c r="L2373" i="48"/>
  <c r="M2373" i="48"/>
  <c r="I2374" i="48"/>
  <c r="J2374" i="48"/>
  <c r="K2374" i="48"/>
  <c r="L2374" i="48"/>
  <c r="M2374" i="48"/>
  <c r="I2375" i="48"/>
  <c r="J2375" i="48"/>
  <c r="K2375" i="48"/>
  <c r="L2375" i="48"/>
  <c r="M2375" i="48"/>
  <c r="I2376" i="48"/>
  <c r="J2376" i="48"/>
  <c r="K2376" i="48"/>
  <c r="L2376" i="48"/>
  <c r="M2376" i="48"/>
  <c r="I2377" i="48"/>
  <c r="J2377" i="48"/>
  <c r="K2377" i="48"/>
  <c r="L2377" i="48"/>
  <c r="M2377" i="48"/>
  <c r="I2378" i="48"/>
  <c r="J2378" i="48"/>
  <c r="K2378" i="48"/>
  <c r="L2378" i="48"/>
  <c r="M2378" i="48"/>
  <c r="I2379" i="48"/>
  <c r="J2379" i="48"/>
  <c r="K2379" i="48"/>
  <c r="L2379" i="48"/>
  <c r="M2379" i="48"/>
  <c r="I2380" i="48"/>
  <c r="J2380" i="48"/>
  <c r="K2380" i="48"/>
  <c r="L2380" i="48"/>
  <c r="M2380" i="48"/>
  <c r="I2381" i="48"/>
  <c r="J2381" i="48"/>
  <c r="K2381" i="48"/>
  <c r="L2381" i="48"/>
  <c r="M2381" i="48"/>
  <c r="I2382" i="48"/>
  <c r="J2382" i="48"/>
  <c r="K2382" i="48"/>
  <c r="L2382" i="48"/>
  <c r="M2382" i="48"/>
  <c r="I2383" i="48"/>
  <c r="J2383" i="48"/>
  <c r="K2383" i="48"/>
  <c r="L2383" i="48"/>
  <c r="M2383" i="48"/>
  <c r="I2384" i="48"/>
  <c r="J2384" i="48"/>
  <c r="K2384" i="48"/>
  <c r="L2384" i="48"/>
  <c r="M2384" i="48"/>
  <c r="I2385" i="48"/>
  <c r="J2385" i="48"/>
  <c r="K2385" i="48"/>
  <c r="L2385" i="48"/>
  <c r="M2385" i="48"/>
  <c r="I2386" i="48"/>
  <c r="J2386" i="48"/>
  <c r="K2386" i="48"/>
  <c r="L2386" i="48"/>
  <c r="M2386" i="48"/>
  <c r="I2387" i="48"/>
  <c r="J2387" i="48"/>
  <c r="K2387" i="48"/>
  <c r="L2387" i="48"/>
  <c r="M2387" i="48"/>
  <c r="I2388" i="48"/>
  <c r="J2388" i="48"/>
  <c r="K2388" i="48"/>
  <c r="L2388" i="48"/>
  <c r="M2388" i="48"/>
  <c r="I2389" i="48"/>
  <c r="J2389" i="48"/>
  <c r="K2389" i="48"/>
  <c r="L2389" i="48"/>
  <c r="M2389" i="48"/>
  <c r="I2390" i="48"/>
  <c r="J2390" i="48"/>
  <c r="K2390" i="48"/>
  <c r="L2390" i="48"/>
  <c r="M2390" i="48"/>
  <c r="I2391" i="48"/>
  <c r="J2391" i="48"/>
  <c r="K2391" i="48"/>
  <c r="L2391" i="48"/>
  <c r="M2391" i="48"/>
  <c r="I2392" i="48"/>
  <c r="J2392" i="48"/>
  <c r="K2392" i="48"/>
  <c r="L2392" i="48"/>
  <c r="M2392" i="48"/>
  <c r="I2393" i="48"/>
  <c r="J2393" i="48"/>
  <c r="K2393" i="48"/>
  <c r="L2393" i="48"/>
  <c r="M2393" i="48"/>
  <c r="I2394" i="48"/>
  <c r="J2394" i="48"/>
  <c r="K2394" i="48"/>
  <c r="L2394" i="48"/>
  <c r="M2394" i="48"/>
  <c r="I2395" i="48"/>
  <c r="J2395" i="48"/>
  <c r="K2395" i="48"/>
  <c r="L2395" i="48"/>
  <c r="M2395" i="48"/>
  <c r="I2396" i="48"/>
  <c r="J2396" i="48"/>
  <c r="K2396" i="48"/>
  <c r="L2396" i="48"/>
  <c r="M2396" i="48"/>
  <c r="I2397" i="48"/>
  <c r="J2397" i="48"/>
  <c r="K2397" i="48"/>
  <c r="L2397" i="48"/>
  <c r="M2397" i="48"/>
  <c r="I2398" i="48"/>
  <c r="J2398" i="48"/>
  <c r="K2398" i="48"/>
  <c r="L2398" i="48"/>
  <c r="M2398" i="48"/>
  <c r="I2399" i="48"/>
  <c r="J2399" i="48"/>
  <c r="K2399" i="48"/>
  <c r="L2399" i="48"/>
  <c r="M2399" i="48"/>
  <c r="I2400" i="48"/>
  <c r="J2400" i="48"/>
  <c r="K2400" i="48"/>
  <c r="L2400" i="48"/>
  <c r="M2400" i="48"/>
  <c r="I2401" i="48"/>
  <c r="J2401" i="48"/>
  <c r="K2401" i="48"/>
  <c r="L2401" i="48"/>
  <c r="M2401" i="48"/>
  <c r="I2402" i="48"/>
  <c r="J2402" i="48"/>
  <c r="K2402" i="48"/>
  <c r="L2402" i="48"/>
  <c r="M2402" i="48"/>
  <c r="I2403" i="48"/>
  <c r="J2403" i="48"/>
  <c r="K2403" i="48"/>
  <c r="L2403" i="48"/>
  <c r="M2403" i="48"/>
  <c r="I2404" i="48"/>
  <c r="J2404" i="48"/>
  <c r="K2404" i="48"/>
  <c r="L2404" i="48"/>
  <c r="M2404" i="48"/>
  <c r="I2405" i="48"/>
  <c r="J2405" i="48"/>
  <c r="K2405" i="48"/>
  <c r="L2405" i="48"/>
  <c r="M2405" i="48"/>
  <c r="I2406" i="48"/>
  <c r="J2406" i="48"/>
  <c r="K2406" i="48"/>
  <c r="L2406" i="48"/>
  <c r="M2406" i="48"/>
  <c r="I2407" i="48"/>
  <c r="J2407" i="48"/>
  <c r="K2407" i="48"/>
  <c r="L2407" i="48"/>
  <c r="M2407" i="48"/>
  <c r="I2408" i="48"/>
  <c r="J2408" i="48"/>
  <c r="K2408" i="48"/>
  <c r="L2408" i="48"/>
  <c r="M2408" i="48"/>
  <c r="I2409" i="48"/>
  <c r="J2409" i="48"/>
  <c r="K2409" i="48"/>
  <c r="L2409" i="48"/>
  <c r="M2409" i="48"/>
  <c r="I2410" i="48"/>
  <c r="J2410" i="48"/>
  <c r="K2410" i="48"/>
  <c r="L2410" i="48"/>
  <c r="M2410" i="48"/>
  <c r="I2411" i="48"/>
  <c r="J2411" i="48"/>
  <c r="K2411" i="48"/>
  <c r="L2411" i="48"/>
  <c r="M2411" i="48"/>
  <c r="I2412" i="48"/>
  <c r="J2412" i="48"/>
  <c r="K2412" i="48"/>
  <c r="L2412" i="48"/>
  <c r="M2412" i="48"/>
  <c r="I2413" i="48"/>
  <c r="J2413" i="48"/>
  <c r="K2413" i="48"/>
  <c r="L2413" i="48"/>
  <c r="M2413" i="48"/>
  <c r="I2414" i="48"/>
  <c r="J2414" i="48"/>
  <c r="K2414" i="48"/>
  <c r="L2414" i="48"/>
  <c r="M2414" i="48"/>
  <c r="I2415" i="48"/>
  <c r="J2415" i="48"/>
  <c r="K2415" i="48"/>
  <c r="L2415" i="48"/>
  <c r="M2415" i="48"/>
  <c r="I2416" i="48"/>
  <c r="J2416" i="48"/>
  <c r="K2416" i="48"/>
  <c r="L2416" i="48"/>
  <c r="M2416" i="48"/>
  <c r="I2417" i="48"/>
  <c r="J2417" i="48"/>
  <c r="K2417" i="48"/>
  <c r="L2417" i="48"/>
  <c r="M2417" i="48"/>
  <c r="I2418" i="48"/>
  <c r="J2418" i="48"/>
  <c r="K2418" i="48"/>
  <c r="L2418" i="48"/>
  <c r="M2418" i="48"/>
  <c r="I2419" i="48"/>
  <c r="J2419" i="48"/>
  <c r="K2419" i="48"/>
  <c r="L2419" i="48"/>
  <c r="M2419" i="48"/>
  <c r="I2420" i="48"/>
  <c r="J2420" i="48"/>
  <c r="K2420" i="48"/>
  <c r="L2420" i="48"/>
  <c r="M2420" i="48"/>
  <c r="I2421" i="48"/>
  <c r="J2421" i="48"/>
  <c r="K2421" i="48"/>
  <c r="L2421" i="48"/>
  <c r="M2421" i="48"/>
  <c r="I2422" i="48"/>
  <c r="J2422" i="48"/>
  <c r="K2422" i="48"/>
  <c r="L2422" i="48"/>
  <c r="M2422" i="48"/>
  <c r="I2423" i="48"/>
  <c r="J2423" i="48"/>
  <c r="K2423" i="48"/>
  <c r="L2423" i="48"/>
  <c r="M2423" i="48"/>
  <c r="I2424" i="48"/>
  <c r="J2424" i="48"/>
  <c r="K2424" i="48"/>
  <c r="L2424" i="48"/>
  <c r="M2424" i="48"/>
  <c r="I2425" i="48"/>
  <c r="J2425" i="48"/>
  <c r="K2425" i="48"/>
  <c r="L2425" i="48"/>
  <c r="M2425" i="48"/>
  <c r="I2426" i="48"/>
  <c r="J2426" i="48"/>
  <c r="K2426" i="48"/>
  <c r="L2426" i="48"/>
  <c r="M2426" i="48"/>
  <c r="I2427" i="48"/>
  <c r="J2427" i="48"/>
  <c r="K2427" i="48"/>
  <c r="L2427" i="48"/>
  <c r="M2427" i="48"/>
  <c r="I2428" i="48"/>
  <c r="J2428" i="48"/>
  <c r="K2428" i="48"/>
  <c r="L2428" i="48"/>
  <c r="M2428" i="48"/>
  <c r="I2429" i="48"/>
  <c r="J2429" i="48"/>
  <c r="K2429" i="48"/>
  <c r="L2429" i="48"/>
  <c r="M2429" i="48"/>
  <c r="I2430" i="48"/>
  <c r="J2430" i="48"/>
  <c r="K2430" i="48"/>
  <c r="L2430" i="48"/>
  <c r="M2430" i="48"/>
  <c r="I2431" i="48"/>
  <c r="J2431" i="48"/>
  <c r="K2431" i="48"/>
  <c r="L2431" i="48"/>
  <c r="M2431" i="48"/>
  <c r="I2432" i="48"/>
  <c r="J2432" i="48"/>
  <c r="K2432" i="48"/>
  <c r="L2432" i="48"/>
  <c r="M2432" i="48"/>
  <c r="I2433" i="48"/>
  <c r="J2433" i="48"/>
  <c r="K2433" i="48"/>
  <c r="L2433" i="48"/>
  <c r="M2433" i="48"/>
  <c r="I2434" i="48"/>
  <c r="J2434" i="48"/>
  <c r="K2434" i="48"/>
  <c r="L2434" i="48"/>
  <c r="M2434" i="48"/>
  <c r="I2435" i="48"/>
  <c r="J2435" i="48"/>
  <c r="K2435" i="48"/>
  <c r="L2435" i="48"/>
  <c r="M2435" i="48"/>
  <c r="I2436" i="48"/>
  <c r="J2436" i="48"/>
  <c r="K2436" i="48"/>
  <c r="L2436" i="48"/>
  <c r="M2436" i="48"/>
  <c r="I2437" i="48"/>
  <c r="J2437" i="48"/>
  <c r="K2437" i="48"/>
  <c r="L2437" i="48"/>
  <c r="M2437" i="48"/>
  <c r="I2438" i="48"/>
  <c r="J2438" i="48"/>
  <c r="K2438" i="48"/>
  <c r="L2438" i="48"/>
  <c r="M2438" i="48"/>
  <c r="I2439" i="48"/>
  <c r="J2439" i="48"/>
  <c r="K2439" i="48"/>
  <c r="L2439" i="48"/>
  <c r="M2439" i="48"/>
  <c r="I2440" i="48"/>
  <c r="J2440" i="48"/>
  <c r="K2440" i="48"/>
  <c r="L2440" i="48"/>
  <c r="M2440" i="48"/>
  <c r="I2441" i="48"/>
  <c r="J2441" i="48"/>
  <c r="K2441" i="48"/>
  <c r="L2441" i="48"/>
  <c r="M2441" i="48"/>
  <c r="I2442" i="48"/>
  <c r="J2442" i="48"/>
  <c r="K2442" i="48"/>
  <c r="L2442" i="48"/>
  <c r="M2442" i="48"/>
  <c r="I2443" i="48"/>
  <c r="J2443" i="48"/>
  <c r="K2443" i="48"/>
  <c r="L2443" i="48"/>
  <c r="M2443" i="48"/>
  <c r="I2444" i="48"/>
  <c r="J2444" i="48"/>
  <c r="K2444" i="48"/>
  <c r="L2444" i="48"/>
  <c r="M2444" i="48"/>
  <c r="I2445" i="48"/>
  <c r="J2445" i="48"/>
  <c r="K2445" i="48"/>
  <c r="L2445" i="48"/>
  <c r="M2445" i="48"/>
  <c r="I2446" i="48"/>
  <c r="J2446" i="48"/>
  <c r="K2446" i="48"/>
  <c r="L2446" i="48"/>
  <c r="M2446" i="48"/>
  <c r="I2447" i="48"/>
  <c r="J2447" i="48"/>
  <c r="K2447" i="48"/>
  <c r="L2447" i="48"/>
  <c r="M2447" i="48"/>
  <c r="I2448" i="48"/>
  <c r="J2448" i="48"/>
  <c r="K2448" i="48"/>
  <c r="L2448" i="48"/>
  <c r="M2448" i="48"/>
  <c r="I2449" i="48"/>
  <c r="J2449" i="48"/>
  <c r="K2449" i="48"/>
  <c r="L2449" i="48"/>
  <c r="M2449" i="48"/>
  <c r="I2450" i="48"/>
  <c r="J2450" i="48"/>
  <c r="K2450" i="48"/>
  <c r="L2450" i="48"/>
  <c r="M2450" i="48"/>
  <c r="I2451" i="48"/>
  <c r="J2451" i="48"/>
  <c r="K2451" i="48"/>
  <c r="L2451" i="48"/>
  <c r="M2451" i="48"/>
  <c r="I2452" i="48"/>
  <c r="J2452" i="48"/>
  <c r="K2452" i="48"/>
  <c r="L2452" i="48"/>
  <c r="M2452" i="48"/>
  <c r="I2453" i="48"/>
  <c r="J2453" i="48"/>
  <c r="K2453" i="48"/>
  <c r="L2453" i="48"/>
  <c r="M2453" i="48"/>
  <c r="I2454" i="48"/>
  <c r="J2454" i="48"/>
  <c r="K2454" i="48"/>
  <c r="L2454" i="48"/>
  <c r="M2454" i="48"/>
  <c r="I2455" i="48"/>
  <c r="J2455" i="48"/>
  <c r="K2455" i="48"/>
  <c r="L2455" i="48"/>
  <c r="M2455" i="48"/>
  <c r="I2456" i="48"/>
  <c r="J2456" i="48"/>
  <c r="K2456" i="48"/>
  <c r="L2456" i="48"/>
  <c r="M2456" i="48"/>
  <c r="I2457" i="48"/>
  <c r="J2457" i="48"/>
  <c r="K2457" i="48"/>
  <c r="L2457" i="48"/>
  <c r="M2457" i="48"/>
  <c r="I2458" i="48"/>
  <c r="J2458" i="48"/>
  <c r="K2458" i="48"/>
  <c r="L2458" i="48"/>
  <c r="M2458" i="48"/>
  <c r="I2459" i="48"/>
  <c r="J2459" i="48"/>
  <c r="K2459" i="48"/>
  <c r="L2459" i="48"/>
  <c r="M2459" i="48"/>
  <c r="I2460" i="48"/>
  <c r="J2460" i="48"/>
  <c r="K2460" i="48"/>
  <c r="L2460" i="48"/>
  <c r="M2460" i="48"/>
  <c r="I2461" i="48"/>
  <c r="J2461" i="48"/>
  <c r="K2461" i="48"/>
  <c r="L2461" i="48"/>
  <c r="M2461" i="48"/>
  <c r="I2462" i="48"/>
  <c r="J2462" i="48"/>
  <c r="K2462" i="48"/>
  <c r="L2462" i="48"/>
  <c r="M2462" i="48"/>
  <c r="I2463" i="48"/>
  <c r="J2463" i="48"/>
  <c r="K2463" i="48"/>
  <c r="L2463" i="48"/>
  <c r="M2463" i="48"/>
  <c r="I2464" i="48"/>
  <c r="J2464" i="48"/>
  <c r="K2464" i="48"/>
  <c r="L2464" i="48"/>
  <c r="M2464" i="48"/>
  <c r="I2465" i="48"/>
  <c r="J2465" i="48"/>
  <c r="K2465" i="48"/>
  <c r="L2465" i="48"/>
  <c r="M2465" i="48"/>
  <c r="I2466" i="48"/>
  <c r="J2466" i="48"/>
  <c r="K2466" i="48"/>
  <c r="L2466" i="48"/>
  <c r="M2466" i="48"/>
  <c r="I2467" i="48"/>
  <c r="J2467" i="48"/>
  <c r="K2467" i="48"/>
  <c r="L2467" i="48"/>
  <c r="M2467" i="48"/>
  <c r="I2468" i="48"/>
  <c r="J2468" i="48"/>
  <c r="K2468" i="48"/>
  <c r="L2468" i="48"/>
  <c r="M2468" i="48"/>
  <c r="I106" i="49"/>
  <c r="C106" i="49"/>
  <c r="H106" i="49" s="1"/>
  <c r="N8" i="5" l="1"/>
  <c r="H10" i="5"/>
  <c r="N10" i="5" l="1"/>
  <c r="H19" i="5"/>
  <c r="J20" i="5" l="1"/>
  <c r="H20" i="5"/>
  <c r="N20" i="5" s="1"/>
  <c r="C18" i="8" l="1"/>
  <c r="D32" i="5" l="1"/>
  <c r="G2472" i="48" l="1"/>
  <c r="N32" i="69"/>
  <c r="I48" i="69"/>
  <c r="I22" i="69" l="1"/>
  <c r="G16" i="7" l="1"/>
  <c r="G18" i="7"/>
  <c r="G19" i="7"/>
  <c r="G20" i="7"/>
  <c r="M32" i="5"/>
  <c r="L32" i="5"/>
  <c r="K32" i="5"/>
  <c r="J32" i="5"/>
  <c r="I32" i="5"/>
  <c r="G32" i="5"/>
  <c r="F32" i="5"/>
  <c r="E32" i="5"/>
  <c r="C32" i="5"/>
  <c r="N30" i="5" l="1"/>
  <c r="N29" i="5"/>
  <c r="N28" i="5"/>
  <c r="N27" i="5"/>
  <c r="N26" i="5"/>
  <c r="N25" i="5"/>
  <c r="N24" i="5"/>
  <c r="N22" i="5"/>
  <c r="N21" i="5"/>
  <c r="N19" i="5"/>
  <c r="H235" i="20" l="1"/>
  <c r="H234" i="20"/>
  <c r="C227" i="20" l="1"/>
  <c r="C17" i="50" s="1"/>
  <c r="F249" i="20" l="1"/>
  <c r="H242" i="20"/>
  <c r="H240" i="20"/>
  <c r="H238" i="20"/>
  <c r="H237" i="20"/>
  <c r="H236" i="20"/>
  <c r="H243" i="20"/>
  <c r="H244" i="20"/>
  <c r="H245" i="20"/>
  <c r="H246" i="20"/>
  <c r="H247" i="20"/>
  <c r="H239" i="20"/>
  <c r="H249" i="20" l="1"/>
  <c r="G249" i="20"/>
  <c r="O106" i="48" l="1"/>
  <c r="G2470" i="48"/>
  <c r="C37" i="37" l="1"/>
  <c r="C85" i="49" l="1"/>
  <c r="H31" i="60" l="1"/>
  <c r="N31" i="60"/>
  <c r="S31" i="60"/>
  <c r="T31" i="60"/>
  <c r="AF31" i="60"/>
  <c r="AJ31" i="60"/>
  <c r="AP31" i="60"/>
  <c r="AQ31" i="60"/>
  <c r="AR31" i="60"/>
  <c r="O31" i="60" s="1"/>
  <c r="AS31" i="60"/>
  <c r="S30" i="60"/>
  <c r="T30" i="60" s="1"/>
  <c r="S29" i="60"/>
  <c r="T29" i="60" s="1"/>
  <c r="S28" i="60"/>
  <c r="T28" i="60" s="1"/>
  <c r="H30" i="60"/>
  <c r="H29" i="60"/>
  <c r="H28" i="60"/>
  <c r="N29" i="60"/>
  <c r="AF29" i="60"/>
  <c r="AJ29" i="60"/>
  <c r="AP29" i="60"/>
  <c r="AQ29" i="60"/>
  <c r="AR29" i="60"/>
  <c r="W29" i="60" s="1"/>
  <c r="AM29" i="60" s="1"/>
  <c r="AS29" i="60"/>
  <c r="N30" i="60"/>
  <c r="AF30" i="60"/>
  <c r="AJ30" i="60"/>
  <c r="AP30" i="60"/>
  <c r="AQ30" i="60"/>
  <c r="AR30" i="60"/>
  <c r="AS30" i="60"/>
  <c r="L30" i="60" s="1"/>
  <c r="N26" i="60"/>
  <c r="N27" i="60"/>
  <c r="N28" i="60"/>
  <c r="AF28" i="60"/>
  <c r="AJ28" i="60"/>
  <c r="AP28" i="60"/>
  <c r="AQ28" i="60"/>
  <c r="AR28" i="60"/>
  <c r="W28" i="60" s="1"/>
  <c r="AS28" i="60"/>
  <c r="L28" i="60" s="1"/>
  <c r="J30" i="60" l="1"/>
  <c r="K29" i="60"/>
  <c r="Q31" i="60"/>
  <c r="R31" i="60" s="1"/>
  <c r="Z30" i="60"/>
  <c r="O29" i="60"/>
  <c r="Q29" i="60" s="1"/>
  <c r="R29" i="60" s="1"/>
  <c r="K31" i="60"/>
  <c r="Z31" i="60"/>
  <c r="L31" i="60"/>
  <c r="X31" i="60"/>
  <c r="J31" i="60"/>
  <c r="Z28" i="60"/>
  <c r="X30" i="60"/>
  <c r="Y29" i="60"/>
  <c r="J29" i="60"/>
  <c r="K28" i="60"/>
  <c r="K30" i="60"/>
  <c r="M30" i="60" s="1"/>
  <c r="W30" i="60"/>
  <c r="AM30" i="60" s="1"/>
  <c r="J28" i="60"/>
  <c r="Y30" i="60"/>
  <c r="O30" i="60"/>
  <c r="Q30" i="60" s="1"/>
  <c r="Z29" i="60"/>
  <c r="X29" i="60"/>
  <c r="L29" i="60"/>
  <c r="Y31" i="60"/>
  <c r="W31" i="60"/>
  <c r="AM31" i="60" s="1"/>
  <c r="Y28" i="60"/>
  <c r="AM28" i="60"/>
  <c r="O28" i="60"/>
  <c r="Q28" i="60" s="1"/>
  <c r="X28" i="60"/>
  <c r="F6" i="60"/>
  <c r="F5" i="60"/>
  <c r="M28" i="60" l="1"/>
  <c r="AA29" i="60"/>
  <c r="AB29" i="60" s="1"/>
  <c r="AD29" i="60" s="1"/>
  <c r="AA28" i="60"/>
  <c r="AB28" i="60" s="1"/>
  <c r="AD28" i="60" s="1"/>
  <c r="M31" i="60"/>
  <c r="U31" i="60" s="1"/>
  <c r="P30" i="60"/>
  <c r="AK30" i="60" s="1"/>
  <c r="AL30" i="60" s="1"/>
  <c r="R28" i="60"/>
  <c r="R30" i="60"/>
  <c r="U30" i="60" s="1"/>
  <c r="AA31" i="60"/>
  <c r="M29" i="60"/>
  <c r="AA30" i="60"/>
  <c r="P28" i="60"/>
  <c r="AK28" i="60" s="1"/>
  <c r="AL28" i="60" s="1"/>
  <c r="F17" i="60"/>
  <c r="H17" i="60" s="1"/>
  <c r="N17" i="60"/>
  <c r="S17" i="60"/>
  <c r="T17" i="60" s="1"/>
  <c r="AF17" i="60"/>
  <c r="AJ17" i="60"/>
  <c r="AP17" i="60"/>
  <c r="AQ17" i="60"/>
  <c r="AR17" i="60"/>
  <c r="AS17" i="60"/>
  <c r="F18" i="60"/>
  <c r="H18" i="60" s="1"/>
  <c r="N18" i="60"/>
  <c r="S18" i="60"/>
  <c r="T18" i="60" s="1"/>
  <c r="AF18" i="60"/>
  <c r="AJ18" i="60"/>
  <c r="AP18" i="60"/>
  <c r="AQ18" i="60"/>
  <c r="AR18" i="60"/>
  <c r="O18" i="60" s="1"/>
  <c r="AS18" i="60"/>
  <c r="F19" i="60"/>
  <c r="H19" i="60" s="1"/>
  <c r="N19" i="60"/>
  <c r="S19" i="60"/>
  <c r="T19" i="60" s="1"/>
  <c r="AF19" i="60"/>
  <c r="AJ19" i="60"/>
  <c r="AP19" i="60"/>
  <c r="AQ19" i="60"/>
  <c r="AR19" i="60"/>
  <c r="AS19" i="60"/>
  <c r="F20" i="60"/>
  <c r="H20" i="60" s="1"/>
  <c r="N20" i="60"/>
  <c r="S20" i="60"/>
  <c r="T20" i="60" s="1"/>
  <c r="AF20" i="60"/>
  <c r="AJ20" i="60"/>
  <c r="AP20" i="60"/>
  <c r="AQ20" i="60"/>
  <c r="AR20" i="60"/>
  <c r="W20" i="60" s="1"/>
  <c r="AM20" i="60" s="1"/>
  <c r="AS20" i="60"/>
  <c r="F21" i="60"/>
  <c r="H21" i="60" s="1"/>
  <c r="N21" i="60"/>
  <c r="S21" i="60"/>
  <c r="T21" i="60" s="1"/>
  <c r="AF21" i="60"/>
  <c r="AJ21" i="60"/>
  <c r="AP21" i="60"/>
  <c r="AQ21" i="60"/>
  <c r="AR21" i="60"/>
  <c r="AS21" i="60"/>
  <c r="F22" i="60"/>
  <c r="H22" i="60" s="1"/>
  <c r="N22" i="60"/>
  <c r="S22" i="60"/>
  <c r="T22" i="60" s="1"/>
  <c r="AF22" i="60"/>
  <c r="AJ22" i="60"/>
  <c r="AP22" i="60"/>
  <c r="AQ22" i="60"/>
  <c r="AR22" i="60"/>
  <c r="AS22" i="60"/>
  <c r="F23" i="60"/>
  <c r="H23" i="60" s="1"/>
  <c r="N23" i="60"/>
  <c r="S23" i="60"/>
  <c r="T23" i="60" s="1"/>
  <c r="AF23" i="60"/>
  <c r="AJ23" i="60"/>
  <c r="AP23" i="60"/>
  <c r="AQ23" i="60"/>
  <c r="AR23" i="60"/>
  <c r="O23" i="60" s="1"/>
  <c r="AS23" i="60"/>
  <c r="L23" i="60" s="1"/>
  <c r="F24" i="60"/>
  <c r="H24" i="60" s="1"/>
  <c r="N24" i="60"/>
  <c r="S24" i="60"/>
  <c r="T24" i="60" s="1"/>
  <c r="AF24" i="60"/>
  <c r="AJ24" i="60"/>
  <c r="AP24" i="60"/>
  <c r="AQ24" i="60"/>
  <c r="AR24" i="60"/>
  <c r="O24" i="60" s="1"/>
  <c r="AS24" i="60"/>
  <c r="F25" i="60"/>
  <c r="H25" i="60" s="1"/>
  <c r="N25" i="60"/>
  <c r="S25" i="60"/>
  <c r="T25" i="60" s="1"/>
  <c r="AF25" i="60"/>
  <c r="AJ25" i="60"/>
  <c r="AP25" i="60"/>
  <c r="AQ25" i="60"/>
  <c r="AR25" i="60"/>
  <c r="AS25" i="60"/>
  <c r="F26" i="60"/>
  <c r="H26" i="60" s="1"/>
  <c r="S26" i="60"/>
  <c r="T26" i="60" s="1"/>
  <c r="AF26" i="60"/>
  <c r="AJ26" i="60"/>
  <c r="AP26" i="60"/>
  <c r="AQ26" i="60"/>
  <c r="AR26" i="60"/>
  <c r="AS26" i="60"/>
  <c r="F27" i="60"/>
  <c r="H27" i="60" s="1"/>
  <c r="S27" i="60"/>
  <c r="AF27" i="60"/>
  <c r="AJ27" i="60"/>
  <c r="AP27" i="60"/>
  <c r="AQ27" i="60"/>
  <c r="AR27" i="60"/>
  <c r="AS27" i="60"/>
  <c r="AN28" i="60" l="1"/>
  <c r="AO28" i="60" s="1"/>
  <c r="U28" i="60"/>
  <c r="AC28" i="60" s="1"/>
  <c r="P31" i="60"/>
  <c r="AK31" i="60" s="1"/>
  <c r="AL31" i="60" s="1"/>
  <c r="Q23" i="60"/>
  <c r="R23" i="60" s="1"/>
  <c r="AN29" i="60"/>
  <c r="AO29" i="60" s="1"/>
  <c r="O22" i="60"/>
  <c r="V28" i="60"/>
  <c r="AH28" i="60" s="1"/>
  <c r="AI28" i="60" s="1"/>
  <c r="V30" i="60"/>
  <c r="AH30" i="60" s="1"/>
  <c r="AI30" i="60" s="1"/>
  <c r="AB30" i="60"/>
  <c r="AD30" i="60" s="1"/>
  <c r="AN30" i="60"/>
  <c r="AO30" i="60" s="1"/>
  <c r="AB31" i="60"/>
  <c r="AD31" i="60" s="1"/>
  <c r="AN31" i="60"/>
  <c r="AO31" i="60" s="1"/>
  <c r="K27" i="60"/>
  <c r="J25" i="60"/>
  <c r="J21" i="60"/>
  <c r="O20" i="60"/>
  <c r="Q20" i="60" s="1"/>
  <c r="R20" i="60" s="1"/>
  <c r="V31" i="60"/>
  <c r="AH31" i="60" s="1"/>
  <c r="AI31" i="60" s="1"/>
  <c r="P29" i="60"/>
  <c r="AK29" i="60" s="1"/>
  <c r="AL29" i="60" s="1"/>
  <c r="U29" i="60"/>
  <c r="W25" i="60"/>
  <c r="AM25" i="60" s="1"/>
  <c r="O25" i="60"/>
  <c r="Q25" i="60" s="1"/>
  <c r="R25" i="60" s="1"/>
  <c r="W23" i="60"/>
  <c r="AM23" i="60" s="1"/>
  <c r="W21" i="60"/>
  <c r="AM21" i="60" s="1"/>
  <c r="O21" i="60"/>
  <c r="Q21" i="60" s="1"/>
  <c r="R21" i="60" s="1"/>
  <c r="W18" i="60"/>
  <c r="AM18" i="60" s="1"/>
  <c r="J27" i="60"/>
  <c r="W27" i="60"/>
  <c r="AM27" i="60" s="1"/>
  <c r="O27" i="60"/>
  <c r="Q27" i="60" s="1"/>
  <c r="R27" i="60" s="1"/>
  <c r="W24" i="60"/>
  <c r="AM24" i="60" s="1"/>
  <c r="W22" i="60"/>
  <c r="AM22" i="60" s="1"/>
  <c r="J19" i="60"/>
  <c r="W19" i="60"/>
  <c r="AM19" i="60" s="1"/>
  <c r="O19" i="60"/>
  <c r="Q19" i="60" s="1"/>
  <c r="R19" i="60" s="1"/>
  <c r="J17" i="60"/>
  <c r="W17" i="60"/>
  <c r="AM17" i="60" s="1"/>
  <c r="O17" i="60"/>
  <c r="Q17" i="60" s="1"/>
  <c r="R17" i="60" s="1"/>
  <c r="Q22" i="60"/>
  <c r="R22" i="60" s="1"/>
  <c r="Q18" i="60"/>
  <c r="R18" i="60" s="1"/>
  <c r="Z27" i="60"/>
  <c r="X27" i="60"/>
  <c r="T27" i="60"/>
  <c r="L27" i="60"/>
  <c r="J26" i="60"/>
  <c r="X26" i="60"/>
  <c r="W26" i="60"/>
  <c r="AM26" i="60" s="1"/>
  <c r="O26" i="60"/>
  <c r="Q26" i="60" s="1"/>
  <c r="L25" i="60"/>
  <c r="Z25" i="60"/>
  <c r="Y25" i="60"/>
  <c r="K25" i="60"/>
  <c r="J24" i="60"/>
  <c r="Y27" i="60"/>
  <c r="L26" i="60"/>
  <c r="Z26" i="60"/>
  <c r="Y26" i="60"/>
  <c r="K26" i="60"/>
  <c r="L24" i="60"/>
  <c r="Z24" i="60"/>
  <c r="K24" i="60"/>
  <c r="Y24" i="60"/>
  <c r="Q24" i="60"/>
  <c r="Y23" i="60"/>
  <c r="L22" i="60"/>
  <c r="Z22" i="60"/>
  <c r="Y22" i="60"/>
  <c r="K22" i="60"/>
  <c r="L20" i="60"/>
  <c r="Z20" i="60"/>
  <c r="Y20" i="60"/>
  <c r="K20" i="60"/>
  <c r="L18" i="60"/>
  <c r="Z18" i="60"/>
  <c r="Y18" i="60"/>
  <c r="K18" i="60"/>
  <c r="X25" i="60"/>
  <c r="X24" i="60"/>
  <c r="J23" i="60"/>
  <c r="Z23" i="60"/>
  <c r="X23" i="60"/>
  <c r="K23" i="60"/>
  <c r="J22" i="60"/>
  <c r="L21" i="60"/>
  <c r="Z21" i="60"/>
  <c r="Y21" i="60"/>
  <c r="K21" i="60"/>
  <c r="J20" i="60"/>
  <c r="L19" i="60"/>
  <c r="Z19" i="60"/>
  <c r="Y19" i="60"/>
  <c r="K19" i="60"/>
  <c r="J18" i="60"/>
  <c r="L17" i="60"/>
  <c r="Z17" i="60"/>
  <c r="Y17" i="60"/>
  <c r="K17" i="60"/>
  <c r="X22" i="60"/>
  <c r="X21" i="60"/>
  <c r="X20" i="60"/>
  <c r="X19" i="60"/>
  <c r="X18" i="60"/>
  <c r="X17" i="60"/>
  <c r="F7" i="60"/>
  <c r="H7" i="60" s="1"/>
  <c r="N7" i="60"/>
  <c r="S7" i="60"/>
  <c r="T7" i="60" s="1"/>
  <c r="AF7" i="60"/>
  <c r="AJ7" i="60"/>
  <c r="AP7" i="60"/>
  <c r="AQ7" i="60"/>
  <c r="AR7" i="60"/>
  <c r="AS7" i="60"/>
  <c r="L7" i="60" s="1"/>
  <c r="F8" i="60"/>
  <c r="H8" i="60" s="1"/>
  <c r="N8" i="60"/>
  <c r="S8" i="60"/>
  <c r="T8" i="60" s="1"/>
  <c r="AF8" i="60"/>
  <c r="AJ8" i="60"/>
  <c r="AP8" i="60"/>
  <c r="AQ8" i="60"/>
  <c r="AR8" i="60"/>
  <c r="AS8" i="60"/>
  <c r="F9" i="60"/>
  <c r="H9" i="60" s="1"/>
  <c r="N9" i="60"/>
  <c r="S9" i="60"/>
  <c r="T9" i="60" s="1"/>
  <c r="AF9" i="60"/>
  <c r="AJ9" i="60"/>
  <c r="AP9" i="60"/>
  <c r="AQ9" i="60"/>
  <c r="AR9" i="60"/>
  <c r="AS9" i="60"/>
  <c r="F10" i="60"/>
  <c r="H10" i="60" s="1"/>
  <c r="N10" i="60"/>
  <c r="S10" i="60"/>
  <c r="T10" i="60" s="1"/>
  <c r="AF10" i="60"/>
  <c r="AJ10" i="60"/>
  <c r="AP10" i="60"/>
  <c r="AQ10" i="60"/>
  <c r="AR10" i="60"/>
  <c r="AS10" i="60"/>
  <c r="F11" i="60"/>
  <c r="H11" i="60" s="1"/>
  <c r="N11" i="60"/>
  <c r="S11" i="60"/>
  <c r="T11" i="60" s="1"/>
  <c r="AF11" i="60"/>
  <c r="AJ11" i="60"/>
  <c r="AP11" i="60"/>
  <c r="AQ11" i="60"/>
  <c r="AR11" i="60"/>
  <c r="AS11" i="60"/>
  <c r="F12" i="60"/>
  <c r="H12" i="60" s="1"/>
  <c r="N12" i="60"/>
  <c r="S12" i="60"/>
  <c r="T12" i="60" s="1"/>
  <c r="AF12" i="60"/>
  <c r="AJ12" i="60"/>
  <c r="AP12" i="60"/>
  <c r="AQ12" i="60"/>
  <c r="AR12" i="60"/>
  <c r="AS12" i="60"/>
  <c r="F13" i="60"/>
  <c r="H13" i="60" s="1"/>
  <c r="N13" i="60"/>
  <c r="S13" i="60"/>
  <c r="T13" i="60" s="1"/>
  <c r="AF13" i="60"/>
  <c r="AJ13" i="60"/>
  <c r="AP13" i="60"/>
  <c r="AQ13" i="60"/>
  <c r="AR13" i="60"/>
  <c r="AS13" i="60"/>
  <c r="F14" i="60"/>
  <c r="H14" i="60" s="1"/>
  <c r="N14" i="60"/>
  <c r="S14" i="60"/>
  <c r="T14" i="60" s="1"/>
  <c r="AF14" i="60"/>
  <c r="AJ14" i="60"/>
  <c r="AP14" i="60"/>
  <c r="AQ14" i="60"/>
  <c r="AR14" i="60"/>
  <c r="AS14" i="60"/>
  <c r="F15" i="60"/>
  <c r="H15" i="60" s="1"/>
  <c r="N15" i="60"/>
  <c r="S15" i="60"/>
  <c r="T15" i="60" s="1"/>
  <c r="AF15" i="60"/>
  <c r="AJ15" i="60"/>
  <c r="AP15" i="60"/>
  <c r="AQ15" i="60"/>
  <c r="AR15" i="60"/>
  <c r="AS15" i="60"/>
  <c r="F16" i="60"/>
  <c r="H16" i="60" s="1"/>
  <c r="N16" i="60"/>
  <c r="S16" i="60"/>
  <c r="T16" i="60" s="1"/>
  <c r="AF16" i="60"/>
  <c r="AJ16" i="60"/>
  <c r="AP16" i="60"/>
  <c r="AQ16" i="60"/>
  <c r="AR16" i="60"/>
  <c r="AS16" i="60"/>
  <c r="L16" i="60" s="1"/>
  <c r="N6" i="60"/>
  <c r="S6" i="60"/>
  <c r="T6" i="60" s="1"/>
  <c r="AF6" i="60"/>
  <c r="AJ6" i="60"/>
  <c r="AP6" i="60"/>
  <c r="AQ6" i="60"/>
  <c r="AR6" i="60"/>
  <c r="AS6" i="60"/>
  <c r="AC31" i="60" l="1"/>
  <c r="K6" i="60"/>
  <c r="X16" i="60"/>
  <c r="AC29" i="60"/>
  <c r="V29" i="60"/>
  <c r="AH29" i="60" s="1"/>
  <c r="AI29" i="60" s="1"/>
  <c r="K14" i="60"/>
  <c r="K12" i="60"/>
  <c r="K10" i="60"/>
  <c r="K8" i="60"/>
  <c r="AA17" i="60"/>
  <c r="AN17" i="60" s="1"/>
  <c r="AO17" i="60" s="1"/>
  <c r="AA19" i="60"/>
  <c r="AB19" i="60" s="1"/>
  <c r="AD19" i="60" s="1"/>
  <c r="AA21" i="60"/>
  <c r="AB21" i="60" s="1"/>
  <c r="AD21" i="60" s="1"/>
  <c r="M17" i="60"/>
  <c r="P17" i="60" s="1"/>
  <c r="AK17" i="60" s="1"/>
  <c r="AL17" i="60" s="1"/>
  <c r="M18" i="60"/>
  <c r="P18" i="60" s="1"/>
  <c r="AK18" i="60" s="1"/>
  <c r="AL18" i="60" s="1"/>
  <c r="M21" i="60"/>
  <c r="P21" i="60" s="1"/>
  <c r="AK21" i="60" s="1"/>
  <c r="AL21" i="60" s="1"/>
  <c r="M22" i="60"/>
  <c r="P22" i="60" s="1"/>
  <c r="AK22" i="60" s="1"/>
  <c r="AL22" i="60" s="1"/>
  <c r="AA23" i="60"/>
  <c r="AN23" i="60" s="1"/>
  <c r="AO23" i="60" s="1"/>
  <c r="AA25" i="60"/>
  <c r="AN25" i="60" s="1"/>
  <c r="AO25" i="60" s="1"/>
  <c r="AC30" i="60"/>
  <c r="K15" i="60"/>
  <c r="K13" i="60"/>
  <c r="K11" i="60"/>
  <c r="K9" i="60"/>
  <c r="AA18" i="60"/>
  <c r="AN18" i="60" s="1"/>
  <c r="AO18" i="60" s="1"/>
  <c r="AA20" i="60"/>
  <c r="AB20" i="60" s="1"/>
  <c r="AD20" i="60" s="1"/>
  <c r="AA22" i="60"/>
  <c r="AB22" i="60" s="1"/>
  <c r="AD22" i="60" s="1"/>
  <c r="M19" i="60"/>
  <c r="P19" i="60" s="1"/>
  <c r="AK19" i="60" s="1"/>
  <c r="AL19" i="60" s="1"/>
  <c r="M20" i="60"/>
  <c r="P20" i="60" s="1"/>
  <c r="AK20" i="60" s="1"/>
  <c r="AL20" i="60" s="1"/>
  <c r="AA24" i="60"/>
  <c r="AN24" i="60" s="1"/>
  <c r="AO24" i="60" s="1"/>
  <c r="M25" i="60"/>
  <c r="U25" i="60" s="1"/>
  <c r="M27" i="60"/>
  <c r="U27" i="60" s="1"/>
  <c r="Z6" i="60"/>
  <c r="Z13" i="60"/>
  <c r="L13" i="60"/>
  <c r="Z12" i="60"/>
  <c r="L12" i="60"/>
  <c r="Z11" i="60"/>
  <c r="L11" i="60"/>
  <c r="Z10" i="60"/>
  <c r="L10" i="60"/>
  <c r="Z9" i="60"/>
  <c r="L9" i="60"/>
  <c r="Z8" i="60"/>
  <c r="L8" i="60"/>
  <c r="Z7" i="60"/>
  <c r="AN22" i="60"/>
  <c r="AO22" i="60" s="1"/>
  <c r="M23" i="60"/>
  <c r="AA26" i="60"/>
  <c r="AA27" i="60"/>
  <c r="Z15" i="60"/>
  <c r="L15" i="60"/>
  <c r="Z14" i="60"/>
  <c r="L14" i="60"/>
  <c r="J6" i="60"/>
  <c r="X6" i="60"/>
  <c r="L6" i="60"/>
  <c r="K16" i="60"/>
  <c r="Z16" i="60"/>
  <c r="J15" i="60"/>
  <c r="X14" i="60"/>
  <c r="J13" i="60"/>
  <c r="J12" i="60"/>
  <c r="J11" i="60"/>
  <c r="J10" i="60"/>
  <c r="J9" i="60"/>
  <c r="J8" i="60"/>
  <c r="J7" i="60"/>
  <c r="R24" i="60"/>
  <c r="M24" i="60"/>
  <c r="R26" i="60"/>
  <c r="M26" i="60"/>
  <c r="O6" i="60"/>
  <c r="Q6" i="60" s="1"/>
  <c r="W6" i="60"/>
  <c r="AM6" i="60" s="1"/>
  <c r="Y6" i="60"/>
  <c r="H6" i="60"/>
  <c r="O16" i="60"/>
  <c r="Q16" i="60" s="1"/>
  <c r="W16" i="60"/>
  <c r="AM16" i="60" s="1"/>
  <c r="Y16" i="60"/>
  <c r="J16" i="60"/>
  <c r="J14" i="60"/>
  <c r="X12" i="60"/>
  <c r="Y15" i="60"/>
  <c r="W15" i="60"/>
  <c r="AM15" i="60" s="1"/>
  <c r="O15" i="60"/>
  <c r="Q15" i="60" s="1"/>
  <c r="Y14" i="60"/>
  <c r="W14" i="60"/>
  <c r="AM14" i="60" s="1"/>
  <c r="O14" i="60"/>
  <c r="Q14" i="60" s="1"/>
  <c r="Y13" i="60"/>
  <c r="W13" i="60"/>
  <c r="AM13" i="60" s="1"/>
  <c r="O13" i="60"/>
  <c r="Q13" i="60" s="1"/>
  <c r="Y12" i="60"/>
  <c r="W12" i="60"/>
  <c r="AM12" i="60" s="1"/>
  <c r="O12" i="60"/>
  <c r="Q12" i="60" s="1"/>
  <c r="Y11" i="60"/>
  <c r="W11" i="60"/>
  <c r="AM11" i="60" s="1"/>
  <c r="O11" i="60"/>
  <c r="Q11" i="60" s="1"/>
  <c r="Y10" i="60"/>
  <c r="W10" i="60"/>
  <c r="AM10" i="60" s="1"/>
  <c r="O10" i="60"/>
  <c r="Q10" i="60" s="1"/>
  <c r="Y9" i="60"/>
  <c r="W9" i="60"/>
  <c r="AM9" i="60" s="1"/>
  <c r="O9" i="60"/>
  <c r="Q9" i="60" s="1"/>
  <c r="Y8" i="60"/>
  <c r="W8" i="60"/>
  <c r="AM8" i="60" s="1"/>
  <c r="O8" i="60"/>
  <c r="Q8" i="60" s="1"/>
  <c r="Y7" i="60"/>
  <c r="W7" i="60"/>
  <c r="AM7" i="60" s="1"/>
  <c r="O7" i="60"/>
  <c r="Q7" i="60" s="1"/>
  <c r="K7" i="60"/>
  <c r="M7" i="60" s="1"/>
  <c r="X15" i="60"/>
  <c r="X13" i="60"/>
  <c r="X11" i="60"/>
  <c r="X10" i="60"/>
  <c r="X9" i="60"/>
  <c r="X8" i="60"/>
  <c r="X7" i="60"/>
  <c r="U21" i="60" l="1"/>
  <c r="AB25" i="60"/>
  <c r="AD25" i="60" s="1"/>
  <c r="P27" i="60"/>
  <c r="AK27" i="60" s="1"/>
  <c r="AL27" i="60" s="1"/>
  <c r="U22" i="60"/>
  <c r="M16" i="60"/>
  <c r="P16" i="60" s="1"/>
  <c r="AK16" i="60" s="1"/>
  <c r="AL16" i="60" s="1"/>
  <c r="M14" i="60"/>
  <c r="P14" i="60" s="1"/>
  <c r="AK14" i="60" s="1"/>
  <c r="AL14" i="60" s="1"/>
  <c r="U18" i="60"/>
  <c r="V18" i="60" s="1"/>
  <c r="AH18" i="60" s="1"/>
  <c r="AI18" i="60" s="1"/>
  <c r="M10" i="60"/>
  <c r="P10" i="60" s="1"/>
  <c r="AK10" i="60" s="1"/>
  <c r="AL10" i="60" s="1"/>
  <c r="M12" i="60"/>
  <c r="P12" i="60" s="1"/>
  <c r="AK12" i="60" s="1"/>
  <c r="AL12" i="60" s="1"/>
  <c r="M8" i="60"/>
  <c r="P8" i="60" s="1"/>
  <c r="AK8" i="60" s="1"/>
  <c r="AL8" i="60" s="1"/>
  <c r="AN21" i="60"/>
  <c r="AO21" i="60" s="1"/>
  <c r="AB17" i="60"/>
  <c r="AD17" i="60" s="1"/>
  <c r="P25" i="60"/>
  <c r="AK25" i="60" s="1"/>
  <c r="AL25" i="60" s="1"/>
  <c r="U17" i="60"/>
  <c r="V17" i="60" s="1"/>
  <c r="AH17" i="60" s="1"/>
  <c r="AI17" i="60" s="1"/>
  <c r="AN19" i="60"/>
  <c r="AO19" i="60" s="1"/>
  <c r="AB23" i="60"/>
  <c r="AD23" i="60" s="1"/>
  <c r="U19" i="60"/>
  <c r="V19" i="60" s="1"/>
  <c r="AH19" i="60" s="1"/>
  <c r="AI19" i="60" s="1"/>
  <c r="M15" i="60"/>
  <c r="P15" i="60" s="1"/>
  <c r="AK15" i="60" s="1"/>
  <c r="AL15" i="60" s="1"/>
  <c r="AA8" i="60"/>
  <c r="AN8" i="60" s="1"/>
  <c r="AO8" i="60" s="1"/>
  <c r="AA10" i="60"/>
  <c r="AN10" i="60" s="1"/>
  <c r="AO10" i="60" s="1"/>
  <c r="U20" i="60"/>
  <c r="V20" i="60" s="1"/>
  <c r="AH20" i="60" s="1"/>
  <c r="AI20" i="60" s="1"/>
  <c r="AB18" i="60"/>
  <c r="AD18" i="60" s="1"/>
  <c r="M11" i="60"/>
  <c r="P11" i="60" s="1"/>
  <c r="AK11" i="60" s="1"/>
  <c r="AL11" i="60" s="1"/>
  <c r="AB24" i="60"/>
  <c r="AD24" i="60" s="1"/>
  <c r="AN20" i="60"/>
  <c r="AO20" i="60" s="1"/>
  <c r="AA13" i="60"/>
  <c r="AN13" i="60" s="1"/>
  <c r="AO13" i="60" s="1"/>
  <c r="AA14" i="60"/>
  <c r="AB14" i="60" s="1"/>
  <c r="AD14" i="60" s="1"/>
  <c r="AA16" i="60"/>
  <c r="AB16" i="60" s="1"/>
  <c r="AD16" i="60" s="1"/>
  <c r="AA6" i="60"/>
  <c r="AB6" i="60" s="1"/>
  <c r="AD6" i="60" s="1"/>
  <c r="M9" i="60"/>
  <c r="P9" i="60" s="1"/>
  <c r="AK9" i="60" s="1"/>
  <c r="AL9" i="60" s="1"/>
  <c r="M13" i="60"/>
  <c r="P13" i="60" s="1"/>
  <c r="AK13" i="60" s="1"/>
  <c r="AL13" i="60" s="1"/>
  <c r="AA7" i="60"/>
  <c r="AN7" i="60" s="1"/>
  <c r="AO7" i="60" s="1"/>
  <c r="AA9" i="60"/>
  <c r="AN9" i="60" s="1"/>
  <c r="AO9" i="60" s="1"/>
  <c r="AA11" i="60"/>
  <c r="AN11" i="60" s="1"/>
  <c r="AO11" i="60" s="1"/>
  <c r="AA15" i="60"/>
  <c r="AN15" i="60" s="1"/>
  <c r="AO15" i="60" s="1"/>
  <c r="P24" i="60"/>
  <c r="AK24" i="60" s="1"/>
  <c r="AL24" i="60" s="1"/>
  <c r="U24" i="60"/>
  <c r="M6" i="60"/>
  <c r="P6" i="60" s="1"/>
  <c r="AK6" i="60" s="1"/>
  <c r="AL6" i="60" s="1"/>
  <c r="AB26" i="60"/>
  <c r="AD26" i="60" s="1"/>
  <c r="AN26" i="60"/>
  <c r="AO26" i="60" s="1"/>
  <c r="AC20" i="60"/>
  <c r="AC25" i="60"/>
  <c r="V25" i="60"/>
  <c r="AH25" i="60" s="1"/>
  <c r="AI25" i="60" s="1"/>
  <c r="AC21" i="60"/>
  <c r="V21" i="60"/>
  <c r="AH21" i="60" s="1"/>
  <c r="AI21" i="60" s="1"/>
  <c r="P26" i="60"/>
  <c r="AK26" i="60" s="1"/>
  <c r="AL26" i="60" s="1"/>
  <c r="U26" i="60"/>
  <c r="AC22" i="60"/>
  <c r="V22" i="60"/>
  <c r="AH22" i="60" s="1"/>
  <c r="AI22" i="60" s="1"/>
  <c r="AB27" i="60"/>
  <c r="AD27" i="60" s="1"/>
  <c r="AN27" i="60"/>
  <c r="AO27" i="60" s="1"/>
  <c r="P23" i="60"/>
  <c r="AK23" i="60" s="1"/>
  <c r="AL23" i="60" s="1"/>
  <c r="U23" i="60"/>
  <c r="V27" i="60"/>
  <c r="AH27" i="60" s="1"/>
  <c r="AI27" i="60" s="1"/>
  <c r="P7" i="60"/>
  <c r="AK7" i="60" s="1"/>
  <c r="AL7" i="60" s="1"/>
  <c r="R8" i="60"/>
  <c r="R9" i="60"/>
  <c r="R10" i="60"/>
  <c r="R11" i="60"/>
  <c r="R12" i="60"/>
  <c r="R13" i="60"/>
  <c r="R14" i="60"/>
  <c r="R15" i="60"/>
  <c r="R6" i="60"/>
  <c r="R7" i="60"/>
  <c r="U7" i="60" s="1"/>
  <c r="AA12" i="60"/>
  <c r="R16" i="60"/>
  <c r="U6" i="60" l="1"/>
  <c r="U16" i="60"/>
  <c r="AC19" i="60"/>
  <c r="U12" i="60"/>
  <c r="AC27" i="60"/>
  <c r="AN16" i="60"/>
  <c r="AO16" i="60" s="1"/>
  <c r="U14" i="60"/>
  <c r="V14" i="60" s="1"/>
  <c r="AH14" i="60" s="1"/>
  <c r="AI14" i="60" s="1"/>
  <c r="U10" i="60"/>
  <c r="V10" i="60" s="1"/>
  <c r="AH10" i="60" s="1"/>
  <c r="AI10" i="60" s="1"/>
  <c r="U8" i="60"/>
  <c r="V8" i="60" s="1"/>
  <c r="AH8" i="60" s="1"/>
  <c r="AI8" i="60" s="1"/>
  <c r="AB10" i="60"/>
  <c r="AD10" i="60" s="1"/>
  <c r="AB11" i="60"/>
  <c r="AD11" i="60" s="1"/>
  <c r="AB8" i="60"/>
  <c r="AD8" i="60" s="1"/>
  <c r="AN6" i="60"/>
  <c r="AO6" i="60" s="1"/>
  <c r="AN14" i="60"/>
  <c r="AO14" i="60" s="1"/>
  <c r="AC17" i="60"/>
  <c r="AB7" i="60"/>
  <c r="AD7" i="60" s="1"/>
  <c r="AB13" i="60"/>
  <c r="AD13" i="60" s="1"/>
  <c r="AB15" i="60"/>
  <c r="AD15" i="60" s="1"/>
  <c r="U13" i="60"/>
  <c r="V13" i="60" s="1"/>
  <c r="AH13" i="60" s="1"/>
  <c r="AI13" i="60" s="1"/>
  <c r="U11" i="60"/>
  <c r="V11" i="60" s="1"/>
  <c r="AH11" i="60" s="1"/>
  <c r="AI11" i="60" s="1"/>
  <c r="U15" i="60"/>
  <c r="V15" i="60" s="1"/>
  <c r="AH15" i="60" s="1"/>
  <c r="AI15" i="60" s="1"/>
  <c r="U9" i="60"/>
  <c r="AC18" i="60"/>
  <c r="AB9" i="60"/>
  <c r="AD9" i="60" s="1"/>
  <c r="AC14" i="60"/>
  <c r="AC6" i="60"/>
  <c r="AC16" i="60"/>
  <c r="V16" i="60"/>
  <c r="AH16" i="60" s="1"/>
  <c r="AI16" i="60" s="1"/>
  <c r="AC24" i="60"/>
  <c r="V24" i="60"/>
  <c r="AH24" i="60" s="1"/>
  <c r="AI24" i="60" s="1"/>
  <c r="AC23" i="60"/>
  <c r="V23" i="60"/>
  <c r="AH23" i="60" s="1"/>
  <c r="AI23" i="60" s="1"/>
  <c r="AC26" i="60"/>
  <c r="V26" i="60"/>
  <c r="AH26" i="60" s="1"/>
  <c r="AI26" i="60" s="1"/>
  <c r="V7" i="60"/>
  <c r="AH7" i="60" s="1"/>
  <c r="AI7" i="60" s="1"/>
  <c r="AB12" i="60"/>
  <c r="AD12" i="60" s="1"/>
  <c r="AN12" i="60"/>
  <c r="AO12" i="60" s="1"/>
  <c r="V12" i="60"/>
  <c r="AH12" i="60" s="1"/>
  <c r="AI12" i="60" s="1"/>
  <c r="V9" i="60"/>
  <c r="AH9" i="60" s="1"/>
  <c r="AI9" i="60" s="1"/>
  <c r="V6" i="60"/>
  <c r="AH6" i="60" s="1"/>
  <c r="AI6" i="60" s="1"/>
  <c r="AC8" i="60" l="1"/>
  <c r="AC10" i="60"/>
  <c r="AC11" i="60"/>
  <c r="AC7" i="60"/>
  <c r="AC13" i="60"/>
  <c r="AC12" i="60"/>
  <c r="AC9" i="60"/>
  <c r="AC15" i="60"/>
  <c r="C77" i="49"/>
  <c r="C73" i="49"/>
  <c r="C186" i="49" l="1"/>
  <c r="H186" i="49" s="1"/>
  <c r="D31" i="50" l="1"/>
  <c r="C31" i="50"/>
  <c r="I198" i="49" l="1"/>
  <c r="C32" i="49" l="1"/>
  <c r="H32" i="49" s="1"/>
  <c r="I3" i="48"/>
  <c r="E9" i="20" l="1"/>
  <c r="E58" i="20"/>
  <c r="E59" i="20"/>
  <c r="E67" i="20"/>
  <c r="E68" i="20"/>
  <c r="E227" i="20" l="1"/>
  <c r="G44" i="11"/>
  <c r="H44" i="11"/>
  <c r="D107" i="24" l="1"/>
  <c r="D112" i="24" s="1"/>
  <c r="D48" i="24" s="1"/>
  <c r="C482" i="52" l="1"/>
  <c r="C481" i="52"/>
  <c r="B1" i="60"/>
  <c r="I82" i="49" l="1"/>
  <c r="C82" i="49"/>
  <c r="H82" i="49" s="1"/>
  <c r="I34" i="49"/>
  <c r="C34" i="49"/>
  <c r="H34" i="49" s="1"/>
  <c r="C35" i="49"/>
  <c r="I360" i="49"/>
  <c r="G360" i="49"/>
  <c r="F360" i="49"/>
  <c r="E360" i="49"/>
  <c r="D360" i="49"/>
  <c r="I359" i="49"/>
  <c r="I358" i="49"/>
  <c r="Q19" i="5"/>
  <c r="R19" i="5" s="1"/>
  <c r="H360" i="49" l="1"/>
  <c r="I44" i="69" l="1"/>
  <c r="AF1" i="60" l="1"/>
  <c r="T3" i="60"/>
  <c r="H5" i="60"/>
  <c r="N5" i="60"/>
  <c r="S5" i="60"/>
  <c r="T5" i="60" s="1"/>
  <c r="AF5" i="60"/>
  <c r="AJ5" i="60"/>
  <c r="AP5" i="60"/>
  <c r="AQ5" i="60"/>
  <c r="AR5" i="60"/>
  <c r="AS5" i="60"/>
  <c r="Z5" i="60" s="1"/>
  <c r="J5" i="60" l="1"/>
  <c r="Y5" i="60"/>
  <c r="W5" i="60"/>
  <c r="AM5" i="60" s="1"/>
  <c r="K5" i="60"/>
  <c r="L5" i="60"/>
  <c r="X5" i="60"/>
  <c r="O5" i="60"/>
  <c r="Q5" i="60" s="1"/>
  <c r="D86" i="13"/>
  <c r="D85" i="13"/>
  <c r="D84" i="13"/>
  <c r="D83" i="13"/>
  <c r="D82" i="13"/>
  <c r="D81" i="13"/>
  <c r="D80" i="13"/>
  <c r="D79" i="13"/>
  <c r="D78" i="13"/>
  <c r="D77" i="13"/>
  <c r="D76" i="13"/>
  <c r="D52" i="13"/>
  <c r="D51" i="13"/>
  <c r="D50" i="13"/>
  <c r="D49" i="13"/>
  <c r="D48" i="13"/>
  <c r="D47" i="13"/>
  <c r="D46" i="13"/>
  <c r="D45" i="13"/>
  <c r="D44" i="13"/>
  <c r="D43" i="13"/>
  <c r="D42" i="13"/>
  <c r="C42" i="13" l="1"/>
  <c r="C43" i="13"/>
  <c r="C44" i="13"/>
  <c r="C45" i="13"/>
  <c r="C46" i="13"/>
  <c r="C47" i="13"/>
  <c r="C48" i="13"/>
  <c r="C49" i="13"/>
  <c r="C50" i="13"/>
  <c r="C51" i="13"/>
  <c r="C52" i="13"/>
  <c r="AA5" i="60"/>
  <c r="AN5" i="60" s="1"/>
  <c r="AO5" i="60" s="1"/>
  <c r="D41" i="13"/>
  <c r="D75" i="13"/>
  <c r="C41" i="13"/>
  <c r="M5" i="60"/>
  <c r="P5" i="60" s="1"/>
  <c r="R5" i="60"/>
  <c r="AB5" i="60" l="1"/>
  <c r="AD5" i="60" s="1"/>
  <c r="U5" i="60"/>
  <c r="V5" i="60" s="1"/>
  <c r="AH5" i="60" s="1"/>
  <c r="AI5" i="60" s="1"/>
  <c r="AK5" i="60"/>
  <c r="AL5" i="60" s="1"/>
  <c r="AC5" i="60" l="1"/>
  <c r="C81" i="13" l="1"/>
  <c r="C76" i="13"/>
  <c r="C77" i="13"/>
  <c r="C78" i="13"/>
  <c r="C79" i="13"/>
  <c r="C80" i="13"/>
  <c r="C82" i="13"/>
  <c r="C83" i="13"/>
  <c r="C84" i="13"/>
  <c r="C85" i="13"/>
  <c r="C86" i="13"/>
  <c r="C75" i="13" l="1"/>
  <c r="D7" i="13" l="1"/>
  <c r="D18" i="13" l="1"/>
  <c r="D17" i="13"/>
  <c r="C16" i="13"/>
  <c r="D16" i="13"/>
  <c r="C15" i="13"/>
  <c r="D15" i="13"/>
  <c r="C14" i="13"/>
  <c r="D14" i="13"/>
  <c r="C13" i="13"/>
  <c r="D13" i="13"/>
  <c r="C12" i="13"/>
  <c r="D12" i="13"/>
  <c r="C11" i="13"/>
  <c r="D11" i="13"/>
  <c r="C10" i="13"/>
  <c r="D10" i="13"/>
  <c r="C9" i="13"/>
  <c r="D9" i="13"/>
  <c r="C8" i="13"/>
  <c r="D8" i="13"/>
  <c r="C7" i="13" l="1"/>
  <c r="C468" i="52" l="1"/>
  <c r="C467" i="52"/>
  <c r="C466" i="52"/>
  <c r="C465" i="52"/>
  <c r="C464" i="52"/>
  <c r="C463" i="52"/>
  <c r="C462" i="52"/>
  <c r="C461" i="52"/>
  <c r="C460" i="52"/>
  <c r="C459" i="52"/>
  <c r="C458" i="52"/>
  <c r="C457" i="52"/>
  <c r="C456" i="52"/>
  <c r="C455" i="52"/>
  <c r="C454" i="52"/>
  <c r="C453" i="52"/>
  <c r="C452" i="52"/>
  <c r="C451" i="52"/>
  <c r="C450" i="52"/>
  <c r="C449" i="52"/>
  <c r="C448" i="52"/>
  <c r="C447" i="52"/>
  <c r="C446" i="52"/>
  <c r="C445" i="52"/>
  <c r="C444" i="52"/>
  <c r="C443" i="52"/>
  <c r="C442" i="52"/>
  <c r="C441" i="52"/>
  <c r="C440" i="52"/>
  <c r="C439" i="52"/>
  <c r="C438" i="52"/>
  <c r="C437" i="52"/>
  <c r="C436" i="52"/>
  <c r="C435" i="52"/>
  <c r="C434" i="52"/>
  <c r="C433" i="52"/>
  <c r="C432" i="52"/>
  <c r="C431" i="52"/>
  <c r="C430" i="52"/>
  <c r="C429" i="52"/>
  <c r="C428" i="52"/>
  <c r="C427" i="52"/>
  <c r="C426" i="52"/>
  <c r="C425" i="52"/>
  <c r="C424" i="52"/>
  <c r="C423" i="52"/>
  <c r="C422" i="52"/>
  <c r="C421" i="52"/>
  <c r="C420" i="52"/>
  <c r="C419" i="52"/>
  <c r="C418" i="52"/>
  <c r="C417" i="52"/>
  <c r="C416" i="52"/>
  <c r="C415" i="52"/>
  <c r="C414" i="52"/>
  <c r="C413" i="52"/>
  <c r="C412" i="52"/>
  <c r="C411" i="52"/>
  <c r="C410" i="52"/>
  <c r="C409" i="52"/>
  <c r="C408" i="52"/>
  <c r="C407" i="52"/>
  <c r="C406" i="52"/>
  <c r="C405" i="52"/>
  <c r="C404" i="52"/>
  <c r="C403" i="52"/>
  <c r="C402" i="52"/>
  <c r="C401" i="52"/>
  <c r="C400" i="52"/>
  <c r="C399" i="52"/>
  <c r="C398" i="52"/>
  <c r="C397" i="52"/>
  <c r="C396" i="52"/>
  <c r="C395" i="52"/>
  <c r="C394" i="52"/>
  <c r="C393" i="52"/>
  <c r="C392" i="52"/>
  <c r="C391" i="52"/>
  <c r="C390" i="52"/>
  <c r="C389" i="52"/>
  <c r="C388" i="52"/>
  <c r="C387" i="52"/>
  <c r="C386" i="52"/>
  <c r="C385" i="52"/>
  <c r="C384" i="52"/>
  <c r="C383" i="52"/>
  <c r="C382" i="52"/>
  <c r="C381" i="52"/>
  <c r="C380" i="52"/>
  <c r="C379" i="52"/>
  <c r="C378" i="52"/>
  <c r="C377" i="52"/>
  <c r="C376" i="52"/>
  <c r="C375" i="52"/>
  <c r="C374" i="52"/>
  <c r="C373" i="52"/>
  <c r="C372" i="52"/>
  <c r="C371" i="52"/>
  <c r="C370" i="52"/>
  <c r="C369" i="52"/>
  <c r="C368" i="52"/>
  <c r="C367" i="52"/>
  <c r="C366" i="52"/>
  <c r="C365" i="52"/>
  <c r="C364" i="52"/>
  <c r="C363" i="52"/>
  <c r="C362" i="52"/>
  <c r="C361" i="52"/>
  <c r="C1" i="51"/>
  <c r="C2" i="51" s="1"/>
  <c r="C3" i="51" s="1"/>
  <c r="C4" i="51" s="1"/>
  <c r="C5" i="51" s="1"/>
  <c r="C6" i="51" s="1"/>
  <c r="C7" i="51" s="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C48" i="51" s="1"/>
  <c r="C49" i="51" s="1"/>
  <c r="C50" i="51" s="1"/>
  <c r="C51" i="51" s="1"/>
  <c r="C52" i="51" s="1"/>
  <c r="C53" i="51" s="1"/>
  <c r="C54" i="51" s="1"/>
  <c r="C55" i="51" s="1"/>
  <c r="C56" i="51" s="1"/>
  <c r="C57" i="51" s="1"/>
  <c r="C58" i="51" s="1"/>
  <c r="C59" i="51" s="1"/>
  <c r="C60" i="51" s="1"/>
  <c r="C61" i="51" s="1"/>
  <c r="C62" i="51" s="1"/>
  <c r="C63" i="51" s="1"/>
  <c r="C64" i="51" s="1"/>
  <c r="C65" i="51" s="1"/>
  <c r="C66" i="51" s="1"/>
  <c r="C67" i="51" s="1"/>
  <c r="C68" i="51" s="1"/>
  <c r="C69" i="51" s="1"/>
  <c r="C70" i="51" s="1"/>
  <c r="C71" i="51" s="1"/>
  <c r="C72" i="51" s="1"/>
  <c r="C73" i="51" s="1"/>
  <c r="C74" i="51" s="1"/>
  <c r="C75" i="51" s="1"/>
  <c r="C76" i="51" s="1"/>
  <c r="C77" i="51" s="1"/>
  <c r="C78" i="51" s="1"/>
  <c r="C79" i="51" s="1"/>
  <c r="C80" i="51" s="1"/>
  <c r="C81" i="51" s="1"/>
  <c r="C82" i="51" s="1"/>
  <c r="C83" i="51" s="1"/>
  <c r="C84" i="51" s="1"/>
  <c r="C85" i="51" s="1"/>
  <c r="C86" i="51" s="1"/>
  <c r="C87" i="51" s="1"/>
  <c r="C88" i="51" s="1"/>
  <c r="C89" i="51" s="1"/>
  <c r="C90" i="51" s="1"/>
  <c r="C91" i="51" s="1"/>
  <c r="C92" i="51" s="1"/>
  <c r="C93" i="51" s="1"/>
  <c r="C94" i="51" s="1"/>
  <c r="C95" i="51" s="1"/>
  <c r="C96" i="51" s="1"/>
  <c r="C97" i="51" s="1"/>
  <c r="C98" i="51" s="1"/>
  <c r="C99" i="51" s="1"/>
  <c r="C100" i="51" s="1"/>
  <c r="C101" i="51" s="1"/>
  <c r="C102" i="51" s="1"/>
  <c r="C103" i="51" s="1"/>
  <c r="C104" i="51" s="1"/>
  <c r="C105" i="51" s="1"/>
  <c r="C106" i="51" s="1"/>
  <c r="C107" i="51" s="1"/>
  <c r="C108" i="51" s="1"/>
  <c r="C109" i="51" s="1"/>
  <c r="C110" i="51" s="1"/>
  <c r="C111" i="51" s="1"/>
  <c r="C112" i="51" s="1"/>
  <c r="C113" i="51" s="1"/>
  <c r="C114" i="51" s="1"/>
  <c r="C115" i="51" s="1"/>
  <c r="C116" i="51" s="1"/>
  <c r="C117" i="51" s="1"/>
  <c r="C118" i="51" s="1"/>
  <c r="C119" i="51" s="1"/>
  <c r="C120" i="51" s="1"/>
  <c r="C121" i="51" s="1"/>
  <c r="C122" i="51" s="1"/>
  <c r="C123" i="51" s="1"/>
  <c r="C124" i="51" s="1"/>
  <c r="C125" i="51" s="1"/>
  <c r="C126" i="51" s="1"/>
  <c r="C127" i="51" s="1"/>
  <c r="C128" i="51" s="1"/>
  <c r="C129" i="51" s="1"/>
  <c r="C130" i="51" s="1"/>
  <c r="C131" i="51" s="1"/>
  <c r="C132" i="51" s="1"/>
  <c r="C133" i="51" s="1"/>
  <c r="C134" i="51" s="1"/>
  <c r="C135" i="51" s="1"/>
  <c r="C136" i="51" s="1"/>
  <c r="C137" i="51" s="1"/>
  <c r="C138" i="51" s="1"/>
  <c r="C139" i="51" s="1"/>
  <c r="C140" i="51" s="1"/>
  <c r="C141" i="51" s="1"/>
  <c r="C142" i="51" s="1"/>
  <c r="C143" i="51" s="1"/>
  <c r="C144" i="51" s="1"/>
  <c r="C145" i="51" s="1"/>
  <c r="C146" i="51" s="1"/>
  <c r="C147" i="51" s="1"/>
  <c r="C148" i="51" s="1"/>
  <c r="C149" i="51" s="1"/>
  <c r="C150" i="51" s="1"/>
  <c r="C151" i="51" s="1"/>
  <c r="C152" i="51" s="1"/>
  <c r="C153" i="51" s="1"/>
  <c r="C154" i="51" s="1"/>
  <c r="C155" i="51" s="1"/>
  <c r="C156" i="51" s="1"/>
  <c r="C157" i="51" s="1"/>
  <c r="C158" i="51" s="1"/>
  <c r="C159" i="51" s="1"/>
  <c r="C160" i="51" s="1"/>
  <c r="C161" i="51" s="1"/>
  <c r="C162" i="51" s="1"/>
  <c r="C163" i="51" s="1"/>
  <c r="C164" i="51" s="1"/>
  <c r="C165" i="51" s="1"/>
  <c r="C166" i="51" s="1"/>
  <c r="C167" i="51" s="1"/>
  <c r="C168" i="51" s="1"/>
  <c r="C169" i="51" s="1"/>
  <c r="C170" i="51" s="1"/>
  <c r="C171" i="51" s="1"/>
  <c r="C172" i="51" s="1"/>
  <c r="C173" i="51" s="1"/>
  <c r="C174" i="51" s="1"/>
  <c r="C175" i="51" s="1"/>
  <c r="C176" i="51" s="1"/>
  <c r="C177" i="51" s="1"/>
  <c r="C178" i="51" s="1"/>
  <c r="C179" i="51" s="1"/>
  <c r="C180" i="51" s="1"/>
  <c r="C181" i="51" s="1"/>
  <c r="C182" i="51" s="1"/>
  <c r="C183" i="51" s="1"/>
  <c r="C184" i="51" s="1"/>
  <c r="C185" i="51" s="1"/>
  <c r="C186" i="51" s="1"/>
  <c r="C187" i="51" s="1"/>
  <c r="C188" i="51" s="1"/>
  <c r="C189" i="51" s="1"/>
  <c r="C190" i="51" s="1"/>
  <c r="C191" i="51" s="1"/>
  <c r="C192" i="51" s="1"/>
  <c r="C193" i="51" s="1"/>
  <c r="C194" i="51" s="1"/>
  <c r="C195" i="51" s="1"/>
  <c r="C196" i="51" s="1"/>
  <c r="C197" i="51" s="1"/>
  <c r="C198" i="51" s="1"/>
  <c r="C199" i="51" s="1"/>
  <c r="C200" i="51" s="1"/>
  <c r="C201" i="51" s="1"/>
  <c r="C202" i="51" s="1"/>
  <c r="C203" i="51" s="1"/>
  <c r="C204" i="51" s="1"/>
  <c r="C205" i="51" s="1"/>
  <c r="C206" i="51" s="1"/>
  <c r="C207" i="51" s="1"/>
  <c r="C208" i="51" s="1"/>
  <c r="C209" i="51" s="1"/>
  <c r="C210" i="51" s="1"/>
  <c r="C211" i="51" s="1"/>
  <c r="C212" i="51" s="1"/>
  <c r="C213" i="51" s="1"/>
  <c r="C214" i="51" s="1"/>
  <c r="C215" i="51" s="1"/>
  <c r="C216" i="51" s="1"/>
  <c r="C217" i="51" s="1"/>
  <c r="C218" i="51" s="1"/>
  <c r="C219" i="51" s="1"/>
  <c r="C220" i="51" s="1"/>
  <c r="C221" i="51" s="1"/>
  <c r="C222" i="51" s="1"/>
  <c r="C223" i="51" s="1"/>
  <c r="C224" i="51" s="1"/>
  <c r="C225" i="51" s="1"/>
  <c r="C226" i="51" s="1"/>
  <c r="C227" i="51" s="1"/>
  <c r="C228" i="51" s="1"/>
  <c r="C229" i="51" s="1"/>
  <c r="C230" i="51" s="1"/>
  <c r="C231" i="51" s="1"/>
  <c r="C232" i="51" s="1"/>
  <c r="C233" i="51" s="1"/>
  <c r="C234" i="51" s="1"/>
  <c r="C235" i="51" s="1"/>
  <c r="C236" i="51" s="1"/>
  <c r="C237" i="51" s="1"/>
  <c r="C238" i="51" s="1"/>
  <c r="C239" i="51" s="1"/>
  <c r="C240" i="51" s="1"/>
  <c r="C241" i="51" s="1"/>
  <c r="C242" i="51" s="1"/>
  <c r="C243" i="51" s="1"/>
  <c r="C244" i="51" s="1"/>
  <c r="C245" i="51" s="1"/>
  <c r="C246" i="51" s="1"/>
  <c r="C247" i="51" s="1"/>
  <c r="C248" i="51" s="1"/>
  <c r="C249" i="51" s="1"/>
  <c r="C250" i="51" s="1"/>
  <c r="C251" i="51" s="1"/>
  <c r="C252" i="51" s="1"/>
  <c r="C253" i="51" s="1"/>
  <c r="C254" i="51" s="1"/>
  <c r="C255" i="51" s="1"/>
  <c r="C256" i="51" s="1"/>
  <c r="C257" i="51" s="1"/>
  <c r="C258" i="51" s="1"/>
  <c r="C259" i="51" s="1"/>
  <c r="C260" i="51" s="1"/>
  <c r="C261" i="51" s="1"/>
  <c r="C262" i="51" s="1"/>
  <c r="C263" i="51" s="1"/>
  <c r="C264" i="51" s="1"/>
  <c r="C265" i="51" s="1"/>
  <c r="C266" i="51" s="1"/>
  <c r="C267" i="51" s="1"/>
  <c r="C268" i="51" s="1"/>
  <c r="C269" i="51" s="1"/>
  <c r="C270" i="51" s="1"/>
  <c r="C271" i="51" s="1"/>
  <c r="C272" i="51" s="1"/>
  <c r="C273" i="51" s="1"/>
  <c r="C274" i="51" s="1"/>
  <c r="C275" i="51" s="1"/>
  <c r="C276" i="51" s="1"/>
  <c r="C277" i="51" s="1"/>
  <c r="C278" i="51" s="1"/>
  <c r="C279" i="51" s="1"/>
  <c r="C280" i="51" s="1"/>
  <c r="C281" i="51" s="1"/>
  <c r="C282" i="51" s="1"/>
  <c r="C283" i="51" s="1"/>
  <c r="C284" i="51" s="1"/>
  <c r="C285" i="51" s="1"/>
  <c r="C286" i="51" s="1"/>
  <c r="C287" i="51" s="1"/>
  <c r="C288" i="51" s="1"/>
  <c r="C289" i="51" s="1"/>
  <c r="C290" i="51" s="1"/>
  <c r="C291" i="51" s="1"/>
  <c r="C292" i="51" s="1"/>
  <c r="C293" i="51" s="1"/>
  <c r="C294" i="51" s="1"/>
  <c r="C295" i="51" s="1"/>
  <c r="C296" i="51" s="1"/>
  <c r="C297" i="51" s="1"/>
  <c r="C298" i="51" s="1"/>
  <c r="C299" i="51" s="1"/>
  <c r="C300" i="51" s="1"/>
  <c r="C301" i="51" s="1"/>
  <c r="C302" i="51" s="1"/>
  <c r="C303" i="51" s="1"/>
  <c r="C304" i="51" s="1"/>
  <c r="C305" i="51" s="1"/>
  <c r="C306" i="51" s="1"/>
  <c r="C307" i="51" s="1"/>
  <c r="C308" i="51" s="1"/>
  <c r="C309" i="51" s="1"/>
  <c r="C310" i="51" s="1"/>
  <c r="C311" i="51" s="1"/>
  <c r="C312" i="51" s="1"/>
  <c r="C313" i="51" s="1"/>
  <c r="C314" i="51" s="1"/>
  <c r="C315" i="51" s="1"/>
  <c r="C316" i="51" s="1"/>
  <c r="C317" i="51" s="1"/>
  <c r="C318" i="51" s="1"/>
  <c r="C319" i="51" s="1"/>
  <c r="C320" i="51" s="1"/>
  <c r="C321" i="51" l="1"/>
  <c r="C322" i="51" s="1"/>
  <c r="C323" i="51" s="1"/>
  <c r="C324" i="51" s="1"/>
  <c r="C325" i="51" s="1"/>
  <c r="C326" i="51" s="1"/>
  <c r="C327" i="51" s="1"/>
  <c r="C328" i="51" s="1"/>
  <c r="C329" i="51" s="1"/>
  <c r="C330" i="51" s="1"/>
  <c r="C331" i="51" s="1"/>
  <c r="C332" i="51" s="1"/>
  <c r="C333" i="51" s="1"/>
  <c r="C334" i="51" s="1"/>
  <c r="C335" i="51" s="1"/>
  <c r="C336" i="51" s="1"/>
  <c r="C337" i="51" s="1"/>
  <c r="C338" i="51" s="1"/>
  <c r="C339" i="51" s="1"/>
  <c r="C340" i="51" l="1"/>
  <c r="C341" i="51" s="1"/>
  <c r="C342" i="51" s="1"/>
  <c r="C343" i="51" s="1"/>
  <c r="C344" i="51" s="1"/>
  <c r="F54" i="4"/>
  <c r="G53" i="4"/>
  <c r="C345" i="51" l="1"/>
  <c r="C346" i="51" s="1"/>
  <c r="C347" i="51" s="1"/>
  <c r="C348" i="51" s="1"/>
  <c r="C349" i="51" s="1"/>
  <c r="C350" i="51" s="1"/>
  <c r="C351" i="51" s="1"/>
  <c r="C352" i="51" s="1"/>
  <c r="C353" i="51" s="1"/>
  <c r="C354" i="51" s="1"/>
  <c r="C355" i="51" s="1"/>
  <c r="C356" i="51" s="1"/>
  <c r="C357" i="51" s="1"/>
  <c r="C358" i="51" s="1"/>
  <c r="C359" i="51" s="1"/>
  <c r="C360" i="51" s="1"/>
  <c r="C361" i="51" s="1"/>
  <c r="C362" i="51" s="1"/>
  <c r="A1" i="49"/>
  <c r="C109" i="8" s="1"/>
  <c r="I361" i="49"/>
  <c r="G361" i="49"/>
  <c r="F361" i="49"/>
  <c r="E361" i="49"/>
  <c r="D361" i="49"/>
  <c r="I357" i="49"/>
  <c r="I356" i="49"/>
  <c r="I355" i="49"/>
  <c r="I354" i="49"/>
  <c r="I353" i="49"/>
  <c r="I352" i="49"/>
  <c r="I351" i="49"/>
  <c r="I350" i="49"/>
  <c r="G350" i="49"/>
  <c r="F350" i="49"/>
  <c r="E350" i="49"/>
  <c r="D350" i="49"/>
  <c r="I349" i="49"/>
  <c r="I348" i="49"/>
  <c r="G348" i="49"/>
  <c r="F348" i="49"/>
  <c r="E348" i="49"/>
  <c r="D348" i="49"/>
  <c r="I347" i="49"/>
  <c r="I346" i="49"/>
  <c r="G346" i="49"/>
  <c r="F346" i="49"/>
  <c r="E346" i="49"/>
  <c r="D346" i="49"/>
  <c r="I345" i="49"/>
  <c r="G345" i="49"/>
  <c r="F345" i="49"/>
  <c r="E345" i="49"/>
  <c r="D345" i="49"/>
  <c r="I344" i="49"/>
  <c r="G344" i="49"/>
  <c r="F344" i="49"/>
  <c r="E344" i="49"/>
  <c r="D344" i="49"/>
  <c r="I343" i="49"/>
  <c r="G343" i="49"/>
  <c r="F343" i="49"/>
  <c r="E343" i="49"/>
  <c r="D343" i="49"/>
  <c r="I342" i="49"/>
  <c r="I341" i="49"/>
  <c r="G341" i="49"/>
  <c r="F341" i="49"/>
  <c r="E341" i="49"/>
  <c r="D341" i="49"/>
  <c r="I340" i="49"/>
  <c r="G340" i="49"/>
  <c r="F340" i="49"/>
  <c r="E340" i="49"/>
  <c r="D340" i="49"/>
  <c r="I339" i="49"/>
  <c r="I338" i="49"/>
  <c r="I337" i="49"/>
  <c r="I336" i="49"/>
  <c r="G336" i="49"/>
  <c r="F336" i="49"/>
  <c r="E336" i="49"/>
  <c r="D336" i="49"/>
  <c r="I335" i="49"/>
  <c r="I334" i="49"/>
  <c r="I333" i="49"/>
  <c r="I332" i="49"/>
  <c r="I331" i="49"/>
  <c r="I330" i="49"/>
  <c r="I329" i="49"/>
  <c r="I328" i="49"/>
  <c r="G328" i="49"/>
  <c r="I80" i="9" s="1"/>
  <c r="F328" i="49"/>
  <c r="E328" i="49"/>
  <c r="D328" i="49"/>
  <c r="I327" i="49"/>
  <c r="I326" i="49"/>
  <c r="I325" i="49"/>
  <c r="I324" i="49"/>
  <c r="I323" i="49"/>
  <c r="I322" i="49"/>
  <c r="I321" i="49"/>
  <c r="I320" i="49"/>
  <c r="G320" i="49"/>
  <c r="F320" i="49"/>
  <c r="E320" i="49"/>
  <c r="D320" i="49"/>
  <c r="I319" i="49"/>
  <c r="G319" i="49"/>
  <c r="F319" i="49"/>
  <c r="E319" i="49"/>
  <c r="D319" i="49"/>
  <c r="I318" i="49"/>
  <c r="I316" i="49"/>
  <c r="I315" i="49"/>
  <c r="I313" i="49"/>
  <c r="G313" i="49"/>
  <c r="F313" i="49"/>
  <c r="E313" i="49"/>
  <c r="D313" i="49"/>
  <c r="I312" i="49"/>
  <c r="I311" i="49"/>
  <c r="I309" i="49"/>
  <c r="I308" i="49"/>
  <c r="G308" i="49"/>
  <c r="F308" i="49"/>
  <c r="E308" i="49"/>
  <c r="D308" i="49"/>
  <c r="I307" i="49"/>
  <c r="I306" i="49"/>
  <c r="I304" i="49"/>
  <c r="I303" i="49"/>
  <c r="I302" i="49"/>
  <c r="I301" i="49"/>
  <c r="I300" i="49"/>
  <c r="I298" i="49"/>
  <c r="I297" i="49"/>
  <c r="I296" i="49"/>
  <c r="I295" i="49"/>
  <c r="I294" i="49"/>
  <c r="G294" i="49"/>
  <c r="F294" i="49"/>
  <c r="E294" i="49"/>
  <c r="D294" i="49"/>
  <c r="I292" i="49"/>
  <c r="I291" i="49"/>
  <c r="I290" i="49"/>
  <c r="I289" i="49"/>
  <c r="I288" i="49"/>
  <c r="I287" i="49"/>
  <c r="I286" i="49"/>
  <c r="I285" i="49"/>
  <c r="I282" i="49"/>
  <c r="C282" i="49"/>
  <c r="H282" i="49" s="1"/>
  <c r="I281" i="49"/>
  <c r="C281" i="49"/>
  <c r="H281" i="49" s="1"/>
  <c r="I280" i="49"/>
  <c r="C280" i="49"/>
  <c r="H280" i="49" s="1"/>
  <c r="I279" i="49"/>
  <c r="C279" i="49"/>
  <c r="H279" i="49" s="1"/>
  <c r="I278" i="49"/>
  <c r="C278" i="49"/>
  <c r="H278" i="49" s="1"/>
  <c r="I277" i="49"/>
  <c r="C277" i="49"/>
  <c r="H277" i="49" s="1"/>
  <c r="I275" i="49"/>
  <c r="C275" i="49"/>
  <c r="H275" i="49" s="1"/>
  <c r="I274" i="49"/>
  <c r="C274" i="49"/>
  <c r="H274" i="49" s="1"/>
  <c r="I273" i="49"/>
  <c r="C273" i="49"/>
  <c r="H273" i="49" s="1"/>
  <c r="I272" i="49"/>
  <c r="C272" i="49"/>
  <c r="H272" i="49" s="1"/>
  <c r="I270" i="49"/>
  <c r="C270" i="49"/>
  <c r="H270" i="49" s="1"/>
  <c r="I269" i="49"/>
  <c r="C269" i="49"/>
  <c r="H269" i="49" s="1"/>
  <c r="I268" i="49"/>
  <c r="C268" i="49"/>
  <c r="H268" i="49" s="1"/>
  <c r="I267" i="49"/>
  <c r="C267" i="49"/>
  <c r="H267" i="49" s="1"/>
  <c r="E40" i="11" s="1"/>
  <c r="C40" i="11" s="1"/>
  <c r="I265" i="49"/>
  <c r="C265" i="49"/>
  <c r="H265" i="49" s="1"/>
  <c r="I264" i="49"/>
  <c r="C264" i="49"/>
  <c r="H264" i="49" s="1"/>
  <c r="I263" i="49"/>
  <c r="C263" i="49"/>
  <c r="H263" i="49" s="1"/>
  <c r="I262" i="49"/>
  <c r="C262" i="49"/>
  <c r="H262" i="49" s="1"/>
  <c r="I260" i="49"/>
  <c r="C260" i="49"/>
  <c r="H260" i="49" s="1"/>
  <c r="I259" i="49"/>
  <c r="C259" i="49"/>
  <c r="H259" i="49" s="1"/>
  <c r="I258" i="49"/>
  <c r="C258" i="49"/>
  <c r="H258" i="49" s="1"/>
  <c r="I256" i="49"/>
  <c r="C256" i="49"/>
  <c r="H256" i="49" s="1"/>
  <c r="I255" i="49"/>
  <c r="C255" i="49"/>
  <c r="H255" i="49" s="1"/>
  <c r="I254" i="49"/>
  <c r="C254" i="49"/>
  <c r="H254" i="49" s="1"/>
  <c r="I253" i="49"/>
  <c r="C253" i="49"/>
  <c r="H253" i="49" s="1"/>
  <c r="I251" i="49"/>
  <c r="C251" i="49"/>
  <c r="H251" i="49" s="1"/>
  <c r="I250" i="49"/>
  <c r="C250" i="49"/>
  <c r="H250" i="49" s="1"/>
  <c r="I249" i="49"/>
  <c r="C249" i="49"/>
  <c r="H249" i="49" s="1"/>
  <c r="I246" i="49"/>
  <c r="C246" i="49"/>
  <c r="H246" i="49" s="1"/>
  <c r="I245" i="49"/>
  <c r="C245" i="49"/>
  <c r="H245" i="49" s="1"/>
  <c r="I244" i="49"/>
  <c r="C244" i="49"/>
  <c r="H244" i="49" s="1"/>
  <c r="I243" i="49"/>
  <c r="C243" i="49"/>
  <c r="H243" i="49" s="1"/>
  <c r="I242" i="49"/>
  <c r="C242" i="49"/>
  <c r="H242" i="49" s="1"/>
  <c r="I241" i="49"/>
  <c r="C241" i="49"/>
  <c r="H241" i="49" s="1"/>
  <c r="I240" i="49"/>
  <c r="C240" i="49"/>
  <c r="H240" i="49" s="1"/>
  <c r="I239" i="49"/>
  <c r="C239" i="49"/>
  <c r="H239" i="49" s="1"/>
  <c r="I238" i="49"/>
  <c r="C238" i="49"/>
  <c r="H238" i="49" s="1"/>
  <c r="I237" i="49"/>
  <c r="C237" i="49"/>
  <c r="H237" i="49" s="1"/>
  <c r="I236" i="49"/>
  <c r="C236" i="49"/>
  <c r="H236" i="49" s="1"/>
  <c r="I235" i="49"/>
  <c r="C235" i="49"/>
  <c r="H235" i="49" s="1"/>
  <c r="I234" i="49"/>
  <c r="C234" i="49"/>
  <c r="H234" i="49" s="1"/>
  <c r="I232" i="49"/>
  <c r="C232" i="49"/>
  <c r="H232" i="49" s="1"/>
  <c r="I231" i="49"/>
  <c r="C231" i="49"/>
  <c r="H231" i="49" s="1"/>
  <c r="C36" i="7" s="1"/>
  <c r="I230" i="49"/>
  <c r="C230" i="49"/>
  <c r="H230" i="49" s="1"/>
  <c r="I229" i="49"/>
  <c r="C229" i="49"/>
  <c r="H229" i="49" s="1"/>
  <c r="I228" i="49"/>
  <c r="C228" i="49"/>
  <c r="H228" i="49" s="1"/>
  <c r="I227" i="49"/>
  <c r="C227" i="49"/>
  <c r="H227" i="49" s="1"/>
  <c r="I226" i="49"/>
  <c r="C226" i="49"/>
  <c r="H226" i="49" s="1"/>
  <c r="I225" i="49"/>
  <c r="C225" i="49"/>
  <c r="H225" i="49" s="1"/>
  <c r="I223" i="49"/>
  <c r="C223" i="49"/>
  <c r="H223" i="49" s="1"/>
  <c r="I222" i="49"/>
  <c r="C222" i="49"/>
  <c r="H222" i="49" s="1"/>
  <c r="I221" i="49"/>
  <c r="C221" i="49"/>
  <c r="H221" i="49" s="1"/>
  <c r="I220" i="49"/>
  <c r="C220" i="49"/>
  <c r="H220" i="49" s="1"/>
  <c r="I219" i="49"/>
  <c r="C219" i="49"/>
  <c r="H219" i="49" s="1"/>
  <c r="I218" i="49"/>
  <c r="C218" i="49"/>
  <c r="H218" i="49" s="1"/>
  <c r="I216" i="49"/>
  <c r="C216" i="49"/>
  <c r="H216" i="49" s="1"/>
  <c r="I215" i="49"/>
  <c r="C215" i="49"/>
  <c r="H215" i="49" s="1"/>
  <c r="I214" i="49"/>
  <c r="C214" i="49"/>
  <c r="H214" i="49" s="1"/>
  <c r="I213" i="49"/>
  <c r="C213" i="49"/>
  <c r="H213" i="49" s="1"/>
  <c r="I212" i="49"/>
  <c r="C212" i="49"/>
  <c r="H212" i="49" s="1"/>
  <c r="I211" i="49"/>
  <c r="C211" i="49"/>
  <c r="H211" i="49" s="1"/>
  <c r="I210" i="49"/>
  <c r="C210" i="49"/>
  <c r="H210" i="49" s="1"/>
  <c r="I209" i="49"/>
  <c r="C209" i="49"/>
  <c r="H209" i="49" s="1"/>
  <c r="I208" i="49"/>
  <c r="C208" i="49"/>
  <c r="H208" i="49" s="1"/>
  <c r="I207" i="49"/>
  <c r="C207" i="49"/>
  <c r="H207" i="49" s="1"/>
  <c r="C113" i="8" s="1"/>
  <c r="I206" i="49"/>
  <c r="C206" i="49"/>
  <c r="H206" i="49" s="1"/>
  <c r="I205" i="49"/>
  <c r="C205" i="49"/>
  <c r="H205" i="49" s="1"/>
  <c r="I204" i="49"/>
  <c r="C204" i="49"/>
  <c r="H204" i="49" s="1"/>
  <c r="I203" i="49"/>
  <c r="C203" i="49"/>
  <c r="H203" i="49" s="1"/>
  <c r="I202" i="49"/>
  <c r="C202" i="49"/>
  <c r="H202" i="49" s="1"/>
  <c r="I201" i="49"/>
  <c r="C201" i="49"/>
  <c r="H201" i="49" s="1"/>
  <c r="I200" i="49"/>
  <c r="C200" i="49"/>
  <c r="H200" i="49" s="1"/>
  <c r="I199" i="49"/>
  <c r="C199" i="49"/>
  <c r="H199" i="49" s="1"/>
  <c r="C198" i="49"/>
  <c r="H198" i="49" s="1"/>
  <c r="I197" i="49"/>
  <c r="C197" i="49"/>
  <c r="H197" i="49" s="1"/>
  <c r="I196" i="49"/>
  <c r="C196" i="49"/>
  <c r="H196" i="49" s="1"/>
  <c r="I195" i="49"/>
  <c r="C195" i="49"/>
  <c r="H195" i="49" s="1"/>
  <c r="I193" i="49"/>
  <c r="C193" i="49"/>
  <c r="H193" i="49" s="1"/>
  <c r="I192" i="49"/>
  <c r="C192" i="49"/>
  <c r="H192" i="49" s="1"/>
  <c r="I191" i="49"/>
  <c r="C191" i="49"/>
  <c r="H191" i="49" s="1"/>
  <c r="I190" i="49"/>
  <c r="C190" i="49"/>
  <c r="H190" i="49" s="1"/>
  <c r="I189" i="49"/>
  <c r="C189" i="49"/>
  <c r="H189" i="49" s="1"/>
  <c r="I188" i="49"/>
  <c r="C188" i="49"/>
  <c r="H188" i="49" s="1"/>
  <c r="I187" i="49"/>
  <c r="C187" i="49"/>
  <c r="H187" i="49" s="1"/>
  <c r="I185" i="49"/>
  <c r="C185" i="49"/>
  <c r="H185" i="49" s="1"/>
  <c r="I184" i="49"/>
  <c r="C184" i="49"/>
  <c r="H184" i="49" s="1"/>
  <c r="I183" i="49"/>
  <c r="C183" i="49"/>
  <c r="H183" i="49" s="1"/>
  <c r="I182" i="49"/>
  <c r="C182" i="49"/>
  <c r="H182" i="49" s="1"/>
  <c r="I181" i="49"/>
  <c r="C181" i="49"/>
  <c r="H181" i="49" s="1"/>
  <c r="I180" i="49"/>
  <c r="C180" i="49"/>
  <c r="H180" i="49" s="1"/>
  <c r="I179" i="49"/>
  <c r="C179" i="49"/>
  <c r="H179" i="49" s="1"/>
  <c r="I178" i="49"/>
  <c r="C178" i="49"/>
  <c r="H178" i="49" s="1"/>
  <c r="I177" i="49"/>
  <c r="C177" i="49"/>
  <c r="H177" i="49" s="1"/>
  <c r="I176" i="49"/>
  <c r="C176" i="49"/>
  <c r="I175" i="49"/>
  <c r="C175" i="49"/>
  <c r="H175" i="49" s="1"/>
  <c r="I172" i="49"/>
  <c r="C172" i="49"/>
  <c r="H172" i="49" s="1"/>
  <c r="I171" i="49"/>
  <c r="C171" i="49"/>
  <c r="H171" i="49" s="1"/>
  <c r="I170" i="49"/>
  <c r="C170" i="49"/>
  <c r="H170" i="49" s="1"/>
  <c r="I169" i="49"/>
  <c r="C169" i="49"/>
  <c r="H169" i="49" s="1"/>
  <c r="I168" i="49"/>
  <c r="C168" i="49"/>
  <c r="H168" i="49" s="1"/>
  <c r="I167" i="49"/>
  <c r="C167" i="49"/>
  <c r="H167" i="49" s="1"/>
  <c r="I165" i="49"/>
  <c r="C165" i="49"/>
  <c r="H165" i="49" s="1"/>
  <c r="I164" i="49"/>
  <c r="C164" i="49"/>
  <c r="H164" i="49" s="1"/>
  <c r="I163" i="49"/>
  <c r="C163" i="49"/>
  <c r="H163" i="49" s="1"/>
  <c r="I162" i="49"/>
  <c r="C162" i="49"/>
  <c r="H162" i="49" s="1"/>
  <c r="I161" i="49"/>
  <c r="C161" i="49"/>
  <c r="H161" i="49" s="1"/>
  <c r="I160" i="49"/>
  <c r="C160" i="49"/>
  <c r="H160" i="49" s="1"/>
  <c r="I159" i="49"/>
  <c r="C159" i="49"/>
  <c r="H159" i="49" s="1"/>
  <c r="I158" i="49"/>
  <c r="C158" i="49"/>
  <c r="H158" i="49" s="1"/>
  <c r="I157" i="49"/>
  <c r="C157" i="49"/>
  <c r="H157" i="49" s="1"/>
  <c r="I156" i="49"/>
  <c r="C156" i="49"/>
  <c r="H156" i="49" s="1"/>
  <c r="I155" i="49"/>
  <c r="C155" i="49"/>
  <c r="H155" i="49" s="1"/>
  <c r="I154" i="49"/>
  <c r="C154" i="49"/>
  <c r="H154" i="49" s="1"/>
  <c r="I153" i="49"/>
  <c r="C153" i="49"/>
  <c r="H153" i="49" s="1"/>
  <c r="I152" i="49"/>
  <c r="C152" i="49"/>
  <c r="H152" i="49" s="1"/>
  <c r="C6" i="7" s="1"/>
  <c r="I149" i="49"/>
  <c r="C149" i="49"/>
  <c r="H149" i="49" s="1"/>
  <c r="I148" i="49"/>
  <c r="C148" i="49"/>
  <c r="H148" i="49" s="1"/>
  <c r="I147" i="49"/>
  <c r="C147" i="49"/>
  <c r="H147" i="49" s="1"/>
  <c r="I146" i="49"/>
  <c r="C146" i="49"/>
  <c r="H146" i="49" s="1"/>
  <c r="I145" i="49"/>
  <c r="C145" i="49"/>
  <c r="H145" i="49" s="1"/>
  <c r="I144" i="49"/>
  <c r="C144" i="49"/>
  <c r="H144" i="49" s="1"/>
  <c r="I143" i="49"/>
  <c r="C143" i="49"/>
  <c r="H143" i="49" s="1"/>
  <c r="I142" i="49"/>
  <c r="C142" i="49"/>
  <c r="H142" i="49" s="1"/>
  <c r="C230" i="3" s="1"/>
  <c r="I141" i="49"/>
  <c r="C141" i="49"/>
  <c r="H141" i="49" s="1"/>
  <c r="I140" i="49"/>
  <c r="C140" i="49"/>
  <c r="H140" i="49" s="1"/>
  <c r="C228" i="3" s="1"/>
  <c r="I139" i="49"/>
  <c r="C139" i="49"/>
  <c r="H139" i="49" s="1"/>
  <c r="I138" i="49"/>
  <c r="C138" i="49"/>
  <c r="H138" i="49" s="1"/>
  <c r="I137" i="49"/>
  <c r="C137" i="49"/>
  <c r="H137" i="49" s="1"/>
  <c r="I136" i="49"/>
  <c r="C136" i="49"/>
  <c r="H136" i="49" s="1"/>
  <c r="I135" i="49"/>
  <c r="C135" i="49"/>
  <c r="H135" i="49" s="1"/>
  <c r="I134" i="49"/>
  <c r="C134" i="49"/>
  <c r="H134" i="49" s="1"/>
  <c r="I133" i="49"/>
  <c r="C133" i="49"/>
  <c r="H133" i="49" s="1"/>
  <c r="I131" i="49"/>
  <c r="C131" i="49"/>
  <c r="H131" i="49" s="1"/>
  <c r="I130" i="49"/>
  <c r="C130" i="49"/>
  <c r="H130" i="49" s="1"/>
  <c r="I129" i="49"/>
  <c r="C129" i="49"/>
  <c r="H129" i="49" s="1"/>
  <c r="I128" i="49"/>
  <c r="C128" i="49"/>
  <c r="H128" i="49" s="1"/>
  <c r="I127" i="49"/>
  <c r="C127" i="49"/>
  <c r="H127" i="49" s="1"/>
  <c r="I125" i="49"/>
  <c r="C125" i="49"/>
  <c r="H125" i="49" s="1"/>
  <c r="I124" i="49"/>
  <c r="C124" i="49"/>
  <c r="H124" i="49" s="1"/>
  <c r="I122" i="49"/>
  <c r="C122" i="49"/>
  <c r="H122" i="49" s="1"/>
  <c r="I121" i="49"/>
  <c r="C121" i="49"/>
  <c r="H121" i="49" s="1"/>
  <c r="I120" i="49"/>
  <c r="C120" i="49"/>
  <c r="H120" i="49" s="1"/>
  <c r="I119" i="49"/>
  <c r="C119" i="49"/>
  <c r="H119" i="49" s="1"/>
  <c r="I117" i="49"/>
  <c r="C117" i="49"/>
  <c r="H117" i="49" s="1"/>
  <c r="I116" i="49"/>
  <c r="C116" i="49"/>
  <c r="H116" i="49" s="1"/>
  <c r="I115" i="49"/>
  <c r="C115" i="49"/>
  <c r="H115" i="49" s="1"/>
  <c r="I114" i="49"/>
  <c r="I113" i="49"/>
  <c r="C113" i="49"/>
  <c r="H113" i="49" s="1"/>
  <c r="I112" i="49"/>
  <c r="C112" i="49"/>
  <c r="H112" i="49" s="1"/>
  <c r="C177" i="3" s="1"/>
  <c r="I111" i="49"/>
  <c r="C111" i="49"/>
  <c r="H111" i="49" s="1"/>
  <c r="I110" i="49"/>
  <c r="C110" i="49"/>
  <c r="H110" i="49" s="1"/>
  <c r="I109" i="49"/>
  <c r="C109" i="49"/>
  <c r="H109" i="49" s="1"/>
  <c r="I107" i="49"/>
  <c r="C107" i="49"/>
  <c r="H107" i="49" s="1"/>
  <c r="C169" i="3" s="1"/>
  <c r="I105" i="49"/>
  <c r="C105" i="49"/>
  <c r="H105" i="49" s="1"/>
  <c r="I104" i="49"/>
  <c r="C104" i="49"/>
  <c r="H104" i="49" s="1"/>
  <c r="I103" i="49"/>
  <c r="C103" i="49"/>
  <c r="H103" i="49" s="1"/>
  <c r="I102" i="49"/>
  <c r="C102" i="49"/>
  <c r="H102" i="49" s="1"/>
  <c r="I101" i="49"/>
  <c r="C101" i="49"/>
  <c r="H101" i="49" s="1"/>
  <c r="I100" i="49"/>
  <c r="C100" i="49"/>
  <c r="H100" i="49" s="1"/>
  <c r="I99" i="49"/>
  <c r="C99" i="49"/>
  <c r="H99" i="49" s="1"/>
  <c r="I98" i="49"/>
  <c r="C98" i="49"/>
  <c r="H98" i="49" s="1"/>
  <c r="I97" i="49"/>
  <c r="C97" i="49"/>
  <c r="H97" i="49" s="1"/>
  <c r="I96" i="49"/>
  <c r="C96" i="49"/>
  <c r="H96" i="49" s="1"/>
  <c r="C159" i="3" s="1"/>
  <c r="I95" i="49"/>
  <c r="C95" i="49"/>
  <c r="H95" i="49" s="1"/>
  <c r="I94" i="49"/>
  <c r="C94" i="49"/>
  <c r="H94" i="49" s="1"/>
  <c r="C157" i="3" s="1"/>
  <c r="I92" i="49"/>
  <c r="C92" i="49"/>
  <c r="H92" i="49" s="1"/>
  <c r="I91" i="49"/>
  <c r="C91" i="49"/>
  <c r="H91" i="49" s="1"/>
  <c r="I89" i="49"/>
  <c r="C89" i="49"/>
  <c r="H89" i="49" s="1"/>
  <c r="I88" i="49"/>
  <c r="C88" i="49"/>
  <c r="H88" i="49" s="1"/>
  <c r="I86" i="49"/>
  <c r="C86" i="49"/>
  <c r="H86" i="49" s="1"/>
  <c r="I85" i="49"/>
  <c r="H85" i="49"/>
  <c r="I81" i="49"/>
  <c r="C81" i="49"/>
  <c r="H81" i="49" s="1"/>
  <c r="I80" i="49"/>
  <c r="C80" i="49"/>
  <c r="H80" i="49" s="1"/>
  <c r="I79" i="49"/>
  <c r="C79" i="49"/>
  <c r="H79" i="49" s="1"/>
  <c r="I78" i="49"/>
  <c r="C78" i="49"/>
  <c r="H78" i="49" s="1"/>
  <c r="I76" i="49"/>
  <c r="C76" i="49"/>
  <c r="H76" i="49" s="1"/>
  <c r="I74" i="49"/>
  <c r="C74" i="49"/>
  <c r="H74" i="49" s="1"/>
  <c r="C117" i="3" s="1"/>
  <c r="I72" i="49"/>
  <c r="C72" i="49"/>
  <c r="H72" i="49" s="1"/>
  <c r="I71" i="49"/>
  <c r="C71" i="49"/>
  <c r="H71" i="49" s="1"/>
  <c r="I70" i="49"/>
  <c r="C70" i="49"/>
  <c r="H70" i="49" s="1"/>
  <c r="I69" i="49"/>
  <c r="H69" i="49"/>
  <c r="I67" i="49"/>
  <c r="C67" i="49"/>
  <c r="H67" i="49" s="1"/>
  <c r="I66" i="49"/>
  <c r="C66" i="49"/>
  <c r="H66" i="49" s="1"/>
  <c r="I65" i="49"/>
  <c r="C65" i="49"/>
  <c r="H65" i="49" s="1"/>
  <c r="I64" i="49"/>
  <c r="C64" i="49"/>
  <c r="H64" i="49" s="1"/>
  <c r="I63" i="49"/>
  <c r="C63" i="49"/>
  <c r="H63" i="49" s="1"/>
  <c r="I62" i="49"/>
  <c r="C62" i="49"/>
  <c r="H62" i="49" s="1"/>
  <c r="I60" i="49"/>
  <c r="C60" i="49"/>
  <c r="H60" i="49" s="1"/>
  <c r="C95" i="3" s="1"/>
  <c r="I59" i="49"/>
  <c r="C59" i="49"/>
  <c r="H59" i="49" s="1"/>
  <c r="C94" i="3" s="1"/>
  <c r="I58" i="49"/>
  <c r="C58" i="49"/>
  <c r="H58" i="49" s="1"/>
  <c r="I57" i="49"/>
  <c r="C57" i="49"/>
  <c r="H57" i="49" s="1"/>
  <c r="I56" i="49"/>
  <c r="C56" i="49"/>
  <c r="H56" i="49" s="1"/>
  <c r="I55" i="49"/>
  <c r="C55" i="49"/>
  <c r="H55" i="49" s="1"/>
  <c r="I53" i="49"/>
  <c r="C53" i="49"/>
  <c r="H53" i="49" s="1"/>
  <c r="I52" i="49"/>
  <c r="C52" i="49"/>
  <c r="H52" i="49" s="1"/>
  <c r="I51" i="49"/>
  <c r="C51" i="49"/>
  <c r="H51" i="49" s="1"/>
  <c r="I50" i="49"/>
  <c r="C50" i="49"/>
  <c r="H50" i="49" s="1"/>
  <c r="I49" i="49"/>
  <c r="C49" i="49"/>
  <c r="H49" i="49" s="1"/>
  <c r="I48" i="49"/>
  <c r="C48" i="49"/>
  <c r="H48" i="49" s="1"/>
  <c r="I47" i="49"/>
  <c r="C47" i="49"/>
  <c r="H47" i="49" s="1"/>
  <c r="I45" i="49"/>
  <c r="C45" i="49"/>
  <c r="H45" i="49" s="1"/>
  <c r="C43" i="49"/>
  <c r="H43" i="49" s="1"/>
  <c r="C42" i="49"/>
  <c r="H42" i="49" s="1"/>
  <c r="I40" i="49"/>
  <c r="C40" i="49"/>
  <c r="H40" i="49" s="1"/>
  <c r="I39" i="49"/>
  <c r="C39" i="49"/>
  <c r="H39" i="49" s="1"/>
  <c r="I37" i="49"/>
  <c r="C37" i="49"/>
  <c r="H37" i="49" s="1"/>
  <c r="I36" i="49"/>
  <c r="C36" i="49"/>
  <c r="H36" i="49" s="1"/>
  <c r="I33" i="49"/>
  <c r="C33" i="49"/>
  <c r="H33" i="49" s="1"/>
  <c r="I31" i="49"/>
  <c r="C31" i="49"/>
  <c r="H31" i="49" s="1"/>
  <c r="I29" i="49"/>
  <c r="C29" i="49"/>
  <c r="H29" i="49" s="1"/>
  <c r="I28" i="49"/>
  <c r="C28" i="49"/>
  <c r="H28" i="49" s="1"/>
  <c r="I27" i="49"/>
  <c r="C27" i="49"/>
  <c r="H27" i="49" s="1"/>
  <c r="I26" i="49"/>
  <c r="C26" i="49"/>
  <c r="H26" i="49" s="1"/>
  <c r="I25" i="49"/>
  <c r="C25" i="49"/>
  <c r="H25" i="49" s="1"/>
  <c r="I24" i="49"/>
  <c r="C24" i="49"/>
  <c r="H24" i="49" s="1"/>
  <c r="I22" i="49"/>
  <c r="C22" i="49"/>
  <c r="H22" i="49" s="1"/>
  <c r="I21" i="49"/>
  <c r="C21" i="49"/>
  <c r="H21" i="49" s="1"/>
  <c r="I20" i="49"/>
  <c r="C20" i="49"/>
  <c r="H20" i="49" s="1"/>
  <c r="I19" i="49"/>
  <c r="C19" i="49"/>
  <c r="H19" i="49" s="1"/>
  <c r="I18" i="49"/>
  <c r="C18" i="49"/>
  <c r="H18" i="49" s="1"/>
  <c r="I17" i="49"/>
  <c r="C17" i="49"/>
  <c r="H17" i="49" s="1"/>
  <c r="I16" i="49"/>
  <c r="C16" i="49"/>
  <c r="H16" i="49" s="1"/>
  <c r="I15" i="49"/>
  <c r="C15" i="49"/>
  <c r="H15" i="49" s="1"/>
  <c r="I14" i="49"/>
  <c r="C14" i="49"/>
  <c r="H14" i="49" s="1"/>
  <c r="I13" i="49"/>
  <c r="C13" i="49"/>
  <c r="H13" i="49" s="1"/>
  <c r="I12" i="49"/>
  <c r="C12" i="49"/>
  <c r="H12" i="49" s="1"/>
  <c r="I10" i="49"/>
  <c r="C10" i="49"/>
  <c r="I9" i="49"/>
  <c r="C9" i="49"/>
  <c r="H9" i="49" s="1"/>
  <c r="I8" i="49"/>
  <c r="C8" i="49"/>
  <c r="H8" i="49" s="1"/>
  <c r="I7" i="49"/>
  <c r="C7" i="49"/>
  <c r="G337" i="49"/>
  <c r="G297" i="49"/>
  <c r="F297" i="49"/>
  <c r="E297" i="49"/>
  <c r="D297" i="49"/>
  <c r="G295" i="49"/>
  <c r="F295" i="49"/>
  <c r="E295" i="49"/>
  <c r="D295" i="49"/>
  <c r="G342" i="49"/>
  <c r="F342" i="49"/>
  <c r="E342" i="49"/>
  <c r="D342" i="49"/>
  <c r="F359" i="49"/>
  <c r="D359" i="49"/>
  <c r="G309" i="49"/>
  <c r="I46" i="9" s="1"/>
  <c r="F309" i="49"/>
  <c r="E309" i="49"/>
  <c r="D309" i="49"/>
  <c r="G286" i="49"/>
  <c r="F286" i="49"/>
  <c r="E286" i="49"/>
  <c r="D286" i="49"/>
  <c r="G288" i="49"/>
  <c r="F288" i="49"/>
  <c r="E288" i="49"/>
  <c r="D288" i="49"/>
  <c r="G287" i="49"/>
  <c r="F287" i="49"/>
  <c r="E287" i="49"/>
  <c r="D287" i="49"/>
  <c r="G298" i="49"/>
  <c r="E298" i="49"/>
  <c r="G347" i="49"/>
  <c r="E347" i="49"/>
  <c r="G304" i="49"/>
  <c r="I25" i="9" s="1"/>
  <c r="F304" i="49"/>
  <c r="E304" i="49"/>
  <c r="E25" i="9" s="1"/>
  <c r="D304" i="49"/>
  <c r="M3" i="48"/>
  <c r="L3" i="48"/>
  <c r="K3" i="48"/>
  <c r="J3" i="48"/>
  <c r="G46" i="9" l="1"/>
  <c r="C123" i="48"/>
  <c r="C122" i="48"/>
  <c r="C120" i="48"/>
  <c r="C74" i="48"/>
  <c r="C51" i="48"/>
  <c r="C73" i="48"/>
  <c r="C72" i="48"/>
  <c r="C71" i="48"/>
  <c r="C70" i="48"/>
  <c r="C121" i="48"/>
  <c r="C69" i="48"/>
  <c r="C68" i="48"/>
  <c r="C91" i="48"/>
  <c r="C90" i="48"/>
  <c r="C89" i="48"/>
  <c r="C88" i="48"/>
  <c r="C87" i="48"/>
  <c r="C125" i="48"/>
  <c r="C124" i="48"/>
  <c r="C166" i="48"/>
  <c r="C160" i="48"/>
  <c r="C153" i="48"/>
  <c r="C148" i="48"/>
  <c r="C140" i="48"/>
  <c r="C132" i="48"/>
  <c r="C119" i="48"/>
  <c r="C111" i="48"/>
  <c r="C105" i="48"/>
  <c r="C101" i="48"/>
  <c r="C93" i="48"/>
  <c r="C58" i="48"/>
  <c r="C81" i="48"/>
  <c r="C67" i="48"/>
  <c r="C56" i="48"/>
  <c r="C12" i="48"/>
  <c r="C8" i="48"/>
  <c r="C40" i="48"/>
  <c r="C29" i="48"/>
  <c r="C21" i="48"/>
  <c r="C13" i="48"/>
  <c r="C183" i="48"/>
  <c r="C175" i="48"/>
  <c r="C163" i="48"/>
  <c r="C145" i="48"/>
  <c r="C129" i="48"/>
  <c r="C86" i="48"/>
  <c r="C53" i="48"/>
  <c r="C37" i="48"/>
  <c r="C18" i="48"/>
  <c r="C85" i="48"/>
  <c r="C171" i="48"/>
  <c r="C165" i="48"/>
  <c r="C159" i="48"/>
  <c r="C152" i="48"/>
  <c r="C147" i="48"/>
  <c r="C139" i="48"/>
  <c r="C131" i="48"/>
  <c r="C118" i="48"/>
  <c r="C110" i="48"/>
  <c r="C104" i="48"/>
  <c r="C100" i="48"/>
  <c r="C92" i="48"/>
  <c r="C60" i="48"/>
  <c r="C80" i="48"/>
  <c r="C66" i="48"/>
  <c r="C55" i="48"/>
  <c r="C11" i="48"/>
  <c r="C7" i="48"/>
  <c r="C39" i="48"/>
  <c r="C28" i="48"/>
  <c r="C20" i="48"/>
  <c r="C6" i="48"/>
  <c r="C182" i="48"/>
  <c r="C181" i="48"/>
  <c r="C157" i="48"/>
  <c r="C137" i="48"/>
  <c r="C108" i="48"/>
  <c r="C78" i="48"/>
  <c r="C47" i="48"/>
  <c r="C26" i="48"/>
  <c r="C188" i="48"/>
  <c r="C174" i="48"/>
  <c r="C172" i="48"/>
  <c r="C162" i="48"/>
  <c r="C149" i="48"/>
  <c r="C144" i="48"/>
  <c r="C136" i="48"/>
  <c r="C128" i="48"/>
  <c r="C115" i="48"/>
  <c r="C107" i="48"/>
  <c r="C97" i="48"/>
  <c r="C77" i="48"/>
  <c r="C63" i="48"/>
  <c r="C52" i="48"/>
  <c r="C49" i="48"/>
  <c r="C44" i="48"/>
  <c r="C36" i="48"/>
  <c r="C25" i="48"/>
  <c r="C17" i="48"/>
  <c r="C179" i="48"/>
  <c r="C61" i="48"/>
  <c r="C176" i="48"/>
  <c r="C164" i="48"/>
  <c r="C158" i="48"/>
  <c r="C151" i="48"/>
  <c r="C146" i="48"/>
  <c r="C138" i="48"/>
  <c r="C130" i="48"/>
  <c r="C117" i="48"/>
  <c r="C109" i="48"/>
  <c r="C102" i="48"/>
  <c r="C99" i="48"/>
  <c r="C62" i="48"/>
  <c r="C79" i="48"/>
  <c r="C65" i="48"/>
  <c r="C54" i="48"/>
  <c r="C50" i="48"/>
  <c r="C46" i="48"/>
  <c r="C38" i="48"/>
  <c r="C27" i="48"/>
  <c r="C19" i="48"/>
  <c r="C5" i="48"/>
  <c r="C173" i="48"/>
  <c r="C150" i="48"/>
  <c r="C116" i="48"/>
  <c r="C98" i="48"/>
  <c r="C64" i="48"/>
  <c r="C45" i="48"/>
  <c r="C180" i="48"/>
  <c r="C156" i="48"/>
  <c r="C187" i="48"/>
  <c r="C154" i="48"/>
  <c r="C133" i="48"/>
  <c r="C96" i="48"/>
  <c r="C59" i="48"/>
  <c r="C43" i="48"/>
  <c r="C22" i="48"/>
  <c r="C177" i="48"/>
  <c r="C142" i="48"/>
  <c r="C169" i="48"/>
  <c r="C141" i="48"/>
  <c r="C75" i="48"/>
  <c r="C30" i="48"/>
  <c r="C185" i="48"/>
  <c r="C155" i="48"/>
  <c r="C135" i="48"/>
  <c r="C134" i="48"/>
  <c r="C127" i="48"/>
  <c r="C106" i="48"/>
  <c r="C95" i="48"/>
  <c r="C84" i="48"/>
  <c r="C57" i="48"/>
  <c r="C42" i="48"/>
  <c r="C16" i="48"/>
  <c r="C4" i="48"/>
  <c r="C170" i="48"/>
  <c r="C114" i="48"/>
  <c r="C31" i="48"/>
  <c r="C186" i="48"/>
  <c r="C10" i="48"/>
  <c r="C24" i="48"/>
  <c r="C23" i="48"/>
  <c r="C178" i="48"/>
  <c r="C168" i="48"/>
  <c r="C126" i="48"/>
  <c r="C94" i="48"/>
  <c r="C83" i="48"/>
  <c r="C33" i="48"/>
  <c r="C41" i="48"/>
  <c r="C15" i="48"/>
  <c r="C167" i="48"/>
  <c r="C143" i="48"/>
  <c r="C82" i="48"/>
  <c r="C32" i="48"/>
  <c r="C35" i="48"/>
  <c r="C14" i="48"/>
  <c r="C76" i="48"/>
  <c r="C34" i="48"/>
  <c r="C161" i="48"/>
  <c r="C113" i="48"/>
  <c r="C48" i="48"/>
  <c r="C112" i="48"/>
  <c r="C184" i="48"/>
  <c r="C9" i="48"/>
  <c r="C46" i="3"/>
  <c r="G46" i="3" s="1"/>
  <c r="G6" i="7"/>
  <c r="C26" i="3"/>
  <c r="C46" i="9"/>
  <c r="C85" i="3"/>
  <c r="G85" i="3" s="1"/>
  <c r="C112" i="3"/>
  <c r="G112" i="3" s="1"/>
  <c r="H10" i="49"/>
  <c r="C14" i="3"/>
  <c r="C25" i="9"/>
  <c r="G25" i="9"/>
  <c r="C180" i="3"/>
  <c r="C197" i="3"/>
  <c r="C211" i="3"/>
  <c r="H304" i="49"/>
  <c r="C127" i="3"/>
  <c r="C229" i="3"/>
  <c r="K37" i="5" s="1"/>
  <c r="C47" i="3"/>
  <c r="C45" i="3"/>
  <c r="G45" i="3" s="1"/>
  <c r="C236" i="3"/>
  <c r="C22" i="8"/>
  <c r="C3" i="48"/>
  <c r="D285" i="49"/>
  <c r="C8" i="9" s="1"/>
  <c r="E324" i="49"/>
  <c r="E76" i="9" s="1"/>
  <c r="G324" i="49"/>
  <c r="I76" i="9" s="1"/>
  <c r="D337" i="49"/>
  <c r="C89" i="9" s="1"/>
  <c r="F337" i="49"/>
  <c r="G89" i="9" s="1"/>
  <c r="D324" i="49"/>
  <c r="C76" i="9" s="1"/>
  <c r="F324" i="49"/>
  <c r="G76" i="9" s="1"/>
  <c r="E337" i="49"/>
  <c r="E89" i="9" s="1"/>
  <c r="C72" i="3"/>
  <c r="F357" i="49"/>
  <c r="D357" i="49"/>
  <c r="C110" i="9" s="1"/>
  <c r="E359" i="49"/>
  <c r="G359" i="49"/>
  <c r="I1" i="48"/>
  <c r="H1" i="48" s="1"/>
  <c r="D347" i="49"/>
  <c r="C99" i="9" s="1"/>
  <c r="F347" i="49"/>
  <c r="G99" i="9" s="1"/>
  <c r="D298" i="49"/>
  <c r="F298" i="49"/>
  <c r="D354" i="49"/>
  <c r="C107" i="9" s="1"/>
  <c r="F338" i="49"/>
  <c r="G90" i="9" s="1"/>
  <c r="F358" i="49"/>
  <c r="E354" i="49"/>
  <c r="E107" i="9" s="1"/>
  <c r="G354" i="49"/>
  <c r="I107" i="9" s="1"/>
  <c r="E338" i="49"/>
  <c r="E90" i="9" s="1"/>
  <c r="G338" i="49"/>
  <c r="I90" i="9" s="1"/>
  <c r="E358" i="49"/>
  <c r="E111" i="9" s="1"/>
  <c r="G358" i="49"/>
  <c r="I111" i="9" s="1"/>
  <c r="E357" i="49"/>
  <c r="E110" i="9" s="1"/>
  <c r="G357" i="49"/>
  <c r="I110" i="9" s="1"/>
  <c r="F354" i="49"/>
  <c r="D338" i="49"/>
  <c r="C90" i="9" s="1"/>
  <c r="D358" i="49"/>
  <c r="C111" i="9" s="1"/>
  <c r="F291" i="49"/>
  <c r="G14" i="9" s="1"/>
  <c r="F289" i="49"/>
  <c r="G12" i="9" s="1"/>
  <c r="G296" i="49"/>
  <c r="I23" i="9" s="1"/>
  <c r="D300" i="49"/>
  <c r="C32" i="9" s="1"/>
  <c r="D291" i="49"/>
  <c r="C14" i="9" s="1"/>
  <c r="D289" i="49"/>
  <c r="C12" i="9" s="1"/>
  <c r="E296" i="49"/>
  <c r="E23" i="9" s="1"/>
  <c r="F300" i="49"/>
  <c r="G32" i="9" s="1"/>
  <c r="D303" i="49"/>
  <c r="C35" i="9" s="1"/>
  <c r="D352" i="49"/>
  <c r="C105" i="9" s="1"/>
  <c r="G291" i="49"/>
  <c r="I14" i="9" s="1"/>
  <c r="E285" i="49"/>
  <c r="E8" i="9" s="1"/>
  <c r="G289" i="49"/>
  <c r="I12" i="9" s="1"/>
  <c r="D296" i="49"/>
  <c r="C23" i="9" s="1"/>
  <c r="E300" i="49"/>
  <c r="E32" i="9" s="1"/>
  <c r="E303" i="49"/>
  <c r="E35" i="9" s="1"/>
  <c r="F302" i="49"/>
  <c r="G34" i="9" s="1"/>
  <c r="D312" i="49"/>
  <c r="C53" i="9" s="1"/>
  <c r="E330" i="49"/>
  <c r="E82" i="9" s="1"/>
  <c r="E352" i="49"/>
  <c r="E105" i="9" s="1"/>
  <c r="E335" i="49"/>
  <c r="E87" i="9" s="1"/>
  <c r="F322" i="49"/>
  <c r="G74" i="9" s="1"/>
  <c r="E312" i="49"/>
  <c r="E53" i="9" s="1"/>
  <c r="F335" i="49"/>
  <c r="G87" i="9" s="1"/>
  <c r="G322" i="49"/>
  <c r="I74" i="9" s="1"/>
  <c r="F303" i="49"/>
  <c r="G35" i="9" s="1"/>
  <c r="G302" i="49"/>
  <c r="I34" i="9" s="1"/>
  <c r="F330" i="49"/>
  <c r="G82" i="9" s="1"/>
  <c r="F352" i="49"/>
  <c r="E291" i="49"/>
  <c r="E14" i="9" s="1"/>
  <c r="G335" i="49"/>
  <c r="I87" i="9" s="1"/>
  <c r="E289" i="49"/>
  <c r="E12" i="9" s="1"/>
  <c r="F296" i="49"/>
  <c r="G23" i="9" s="1"/>
  <c r="G300" i="49"/>
  <c r="I32" i="9" s="1"/>
  <c r="G303" i="49"/>
  <c r="I35" i="9" s="1"/>
  <c r="D302" i="49"/>
  <c r="C34" i="9" s="1"/>
  <c r="F312" i="49"/>
  <c r="G53" i="9" s="1"/>
  <c r="G330" i="49"/>
  <c r="I82" i="9" s="1"/>
  <c r="G352" i="49"/>
  <c r="I105" i="9" s="1"/>
  <c r="D322" i="49"/>
  <c r="C74" i="9" s="1"/>
  <c r="E302" i="49"/>
  <c r="E34" i="9" s="1"/>
  <c r="G312" i="49"/>
  <c r="I53" i="9" s="1"/>
  <c r="D330" i="49"/>
  <c r="C82" i="9" s="1"/>
  <c r="D335" i="49"/>
  <c r="C87" i="9" s="1"/>
  <c r="E322" i="49"/>
  <c r="E74" i="9" s="1"/>
  <c r="D349" i="49"/>
  <c r="C101" i="9" s="1"/>
  <c r="E349" i="49"/>
  <c r="E101" i="9" s="1"/>
  <c r="F349" i="49"/>
  <c r="G349" i="49"/>
  <c r="I101" i="9" s="1"/>
  <c r="F285" i="49"/>
  <c r="G8" i="9" s="1"/>
  <c r="G285" i="49"/>
  <c r="I8" i="9" s="1"/>
  <c r="H309" i="49"/>
  <c r="I363" i="49"/>
  <c r="H350" i="49"/>
  <c r="H361" i="49"/>
  <c r="H348" i="49"/>
  <c r="H342" i="49"/>
  <c r="H344" i="49"/>
  <c r="H346" i="49"/>
  <c r="H295" i="49"/>
  <c r="H297" i="49"/>
  <c r="H320" i="49"/>
  <c r="H328" i="49"/>
  <c r="H336" i="49"/>
  <c r="H340" i="49"/>
  <c r="E292" i="49"/>
  <c r="F355" i="49"/>
  <c r="D351" i="49"/>
  <c r="C103" i="9" s="1"/>
  <c r="C363" i="49"/>
  <c r="G292" i="49"/>
  <c r="I15" i="9" s="1"/>
  <c r="D355" i="49"/>
  <c r="C108" i="9" s="1"/>
  <c r="F351" i="49"/>
  <c r="G103" i="9" s="1"/>
  <c r="H288" i="49"/>
  <c r="H286" i="49"/>
  <c r="D292" i="49"/>
  <c r="F292" i="49"/>
  <c r="G15" i="9" s="1"/>
  <c r="E355" i="49"/>
  <c r="E108" i="9" s="1"/>
  <c r="G355" i="49"/>
  <c r="I108" i="9" s="1"/>
  <c r="E351" i="49"/>
  <c r="E103" i="9" s="1"/>
  <c r="G351" i="49"/>
  <c r="I103" i="9" s="1"/>
  <c r="D301" i="49"/>
  <c r="C33" i="9" s="1"/>
  <c r="E301" i="49"/>
  <c r="E33" i="9" s="1"/>
  <c r="F301" i="49"/>
  <c r="G33" i="9" s="1"/>
  <c r="G301" i="49"/>
  <c r="I33" i="9" s="1"/>
  <c r="D356" i="49"/>
  <c r="C109" i="9" s="1"/>
  <c r="E356" i="49"/>
  <c r="E109" i="9" s="1"/>
  <c r="F356" i="49"/>
  <c r="G356" i="49"/>
  <c r="I109" i="9" s="1"/>
  <c r="D316" i="49"/>
  <c r="C64" i="9" s="1"/>
  <c r="E316" i="49"/>
  <c r="E64" i="9" s="1"/>
  <c r="F316" i="49"/>
  <c r="G64" i="9" s="1"/>
  <c r="G316" i="49"/>
  <c r="I64" i="9" s="1"/>
  <c r="D315" i="49"/>
  <c r="C60" i="9" s="1"/>
  <c r="E315" i="49"/>
  <c r="E60" i="9" s="1"/>
  <c r="F315" i="49"/>
  <c r="G60" i="9" s="1"/>
  <c r="G315" i="49"/>
  <c r="I60" i="9" s="1"/>
  <c r="D331" i="49"/>
  <c r="C83" i="9" s="1"/>
  <c r="E331" i="49"/>
  <c r="E83" i="9" s="1"/>
  <c r="F331" i="49"/>
  <c r="G83" i="9" s="1"/>
  <c r="G331" i="49"/>
  <c r="I83" i="9" s="1"/>
  <c r="D353" i="49"/>
  <c r="C106" i="9" s="1"/>
  <c r="E353" i="49"/>
  <c r="E106" i="9" s="1"/>
  <c r="F353" i="49"/>
  <c r="G353" i="49"/>
  <c r="I106" i="9" s="1"/>
  <c r="D339" i="49"/>
  <c r="C91" i="9" s="1"/>
  <c r="E339" i="49"/>
  <c r="E91" i="9" s="1"/>
  <c r="F339" i="49"/>
  <c r="G91" i="9" s="1"/>
  <c r="G339" i="49"/>
  <c r="I91" i="9" s="1"/>
  <c r="D334" i="49"/>
  <c r="C86" i="9" s="1"/>
  <c r="E334" i="49"/>
  <c r="E86" i="9" s="1"/>
  <c r="F334" i="49"/>
  <c r="G86" i="9" s="1"/>
  <c r="G334" i="49"/>
  <c r="I86" i="9" s="1"/>
  <c r="D333" i="49"/>
  <c r="C85" i="9" s="1"/>
  <c r="E333" i="49"/>
  <c r="E85" i="9" s="1"/>
  <c r="F333" i="49"/>
  <c r="G85" i="9" s="1"/>
  <c r="G333" i="49"/>
  <c r="I85" i="9" s="1"/>
  <c r="D332" i="49"/>
  <c r="C84" i="9" s="1"/>
  <c r="E332" i="49"/>
  <c r="E84" i="9" s="1"/>
  <c r="F332" i="49"/>
  <c r="G84" i="9" s="1"/>
  <c r="G332" i="49"/>
  <c r="I84" i="9" s="1"/>
  <c r="D327" i="49"/>
  <c r="C79" i="9" s="1"/>
  <c r="E327" i="49"/>
  <c r="E79" i="9" s="1"/>
  <c r="F327" i="49"/>
  <c r="G79" i="9" s="1"/>
  <c r="G327" i="49"/>
  <c r="I79" i="9" s="1"/>
  <c r="D326" i="49"/>
  <c r="C78" i="9" s="1"/>
  <c r="E326" i="49"/>
  <c r="E78" i="9" s="1"/>
  <c r="F326" i="49"/>
  <c r="G78" i="9" s="1"/>
  <c r="G326" i="49"/>
  <c r="I78" i="9" s="1"/>
  <c r="D325" i="49"/>
  <c r="C77" i="9" s="1"/>
  <c r="E325" i="49"/>
  <c r="E77" i="9" s="1"/>
  <c r="F325" i="49"/>
  <c r="G77" i="9" s="1"/>
  <c r="G325" i="49"/>
  <c r="I77" i="9" s="1"/>
  <c r="D323" i="49"/>
  <c r="C75" i="9" s="1"/>
  <c r="E323" i="49"/>
  <c r="E75" i="9" s="1"/>
  <c r="F323" i="49"/>
  <c r="G75" i="9" s="1"/>
  <c r="G323" i="49"/>
  <c r="I75" i="9" s="1"/>
  <c r="D321" i="49"/>
  <c r="C73" i="9" s="1"/>
  <c r="E321" i="49"/>
  <c r="E73" i="9" s="1"/>
  <c r="F321" i="49"/>
  <c r="G73" i="9" s="1"/>
  <c r="G321" i="49"/>
  <c r="I73" i="9" s="1"/>
  <c r="D318" i="49"/>
  <c r="C70" i="9" s="1"/>
  <c r="E318" i="49"/>
  <c r="E70" i="9" s="1"/>
  <c r="F318" i="49"/>
  <c r="G70" i="9" s="1"/>
  <c r="G318" i="49"/>
  <c r="I70" i="9" s="1"/>
  <c r="D306" i="49"/>
  <c r="C42" i="9" s="1"/>
  <c r="E306" i="49"/>
  <c r="E42" i="9" s="1"/>
  <c r="F306" i="49"/>
  <c r="G42" i="9" s="1"/>
  <c r="G306" i="49"/>
  <c r="I42" i="9" s="1"/>
  <c r="D290" i="49"/>
  <c r="C13" i="9" s="1"/>
  <c r="E290" i="49"/>
  <c r="E13" i="9" s="1"/>
  <c r="F290" i="49"/>
  <c r="G13" i="9" s="1"/>
  <c r="G290" i="49"/>
  <c r="I13" i="9" s="1"/>
  <c r="C363" i="51"/>
  <c r="H341" i="49"/>
  <c r="H287" i="49"/>
  <c r="H294" i="49"/>
  <c r="H343" i="49"/>
  <c r="H345" i="49"/>
  <c r="C115" i="3"/>
  <c r="H308" i="49"/>
  <c r="H313" i="49"/>
  <c r="H319" i="49"/>
  <c r="H176" i="49"/>
  <c r="D329" i="49"/>
  <c r="C81" i="9" s="1"/>
  <c r="E329" i="49"/>
  <c r="E81" i="9" s="1"/>
  <c r="F329" i="49"/>
  <c r="G81" i="9" s="1"/>
  <c r="G329" i="49"/>
  <c r="I81" i="9" s="1"/>
  <c r="D311" i="49"/>
  <c r="C52" i="9" s="1"/>
  <c r="E311" i="49"/>
  <c r="E52" i="9" s="1"/>
  <c r="F311" i="49"/>
  <c r="G52" i="9" s="1"/>
  <c r="G311" i="49"/>
  <c r="I52" i="9" s="1"/>
  <c r="D307" i="49"/>
  <c r="C43" i="9" s="1"/>
  <c r="E307" i="49"/>
  <c r="E43" i="9" s="1"/>
  <c r="F307" i="49"/>
  <c r="G43" i="9" s="1"/>
  <c r="G307" i="49"/>
  <c r="I43" i="9" s="1"/>
  <c r="C22" i="3"/>
  <c r="E49" i="11"/>
  <c r="E48" i="11"/>
  <c r="E43" i="11"/>
  <c r="E42" i="11"/>
  <c r="E19" i="11"/>
  <c r="E18" i="11"/>
  <c r="E17" i="11"/>
  <c r="E16" i="11"/>
  <c r="E11" i="11"/>
  <c r="E12" i="11"/>
  <c r="C12" i="11" s="1"/>
  <c r="E10" i="11"/>
  <c r="E53" i="11"/>
  <c r="E52" i="11"/>
  <c r="E51" i="11"/>
  <c r="E50" i="11"/>
  <c r="E41" i="11"/>
  <c r="E35" i="11"/>
  <c r="E34" i="11"/>
  <c r="E33" i="11"/>
  <c r="E32" i="11"/>
  <c r="E28" i="11"/>
  <c r="E27" i="11"/>
  <c r="E26" i="11"/>
  <c r="C26" i="11" s="1"/>
  <c r="E7" i="10"/>
  <c r="E8" i="10"/>
  <c r="E9" i="10"/>
  <c r="E10" i="10"/>
  <c r="E11" i="10"/>
  <c r="E12" i="10"/>
  <c r="E13" i="10"/>
  <c r="C13" i="10" s="1"/>
  <c r="E14" i="10"/>
  <c r="E15" i="10"/>
  <c r="E6" i="10"/>
  <c r="I71" i="9"/>
  <c r="I72" i="9"/>
  <c r="I88" i="9"/>
  <c r="I89" i="9"/>
  <c r="I92" i="9"/>
  <c r="I93" i="9"/>
  <c r="I94" i="9"/>
  <c r="I95" i="9"/>
  <c r="I96" i="9"/>
  <c r="I97" i="9"/>
  <c r="I98" i="9"/>
  <c r="I99" i="9"/>
  <c r="I100" i="9"/>
  <c r="I102" i="9"/>
  <c r="I54" i="9"/>
  <c r="I44" i="9"/>
  <c r="I24" i="9"/>
  <c r="I22" i="9"/>
  <c r="I21" i="9"/>
  <c r="I9" i="9"/>
  <c r="I10" i="9"/>
  <c r="I11" i="9"/>
  <c r="G71" i="9"/>
  <c r="G72" i="9"/>
  <c r="G80" i="9"/>
  <c r="G88" i="9"/>
  <c r="G92" i="9"/>
  <c r="G93" i="9"/>
  <c r="G94" i="9"/>
  <c r="G95" i="9"/>
  <c r="G96" i="9"/>
  <c r="G97" i="9"/>
  <c r="G98" i="9"/>
  <c r="G100" i="9"/>
  <c r="G102" i="9"/>
  <c r="G54" i="9"/>
  <c r="G44" i="9"/>
  <c r="G24" i="9"/>
  <c r="G22" i="9"/>
  <c r="G21" i="9"/>
  <c r="G9" i="9"/>
  <c r="G10" i="9"/>
  <c r="G11" i="9"/>
  <c r="E102" i="9"/>
  <c r="E100" i="9"/>
  <c r="E99" i="9"/>
  <c r="E98" i="9"/>
  <c r="E97" i="9"/>
  <c r="E96" i="9"/>
  <c r="E95" i="9"/>
  <c r="E94" i="9"/>
  <c r="E93" i="9"/>
  <c r="E92" i="9"/>
  <c r="E88" i="9"/>
  <c r="E80" i="9"/>
  <c r="E72" i="9"/>
  <c r="E71" i="9"/>
  <c r="E54" i="9"/>
  <c r="E44" i="9"/>
  <c r="E24" i="9"/>
  <c r="E22" i="9"/>
  <c r="E21" i="9"/>
  <c r="E9" i="9"/>
  <c r="E10" i="9"/>
  <c r="E11" i="9"/>
  <c r="C102" i="9"/>
  <c r="C100" i="9"/>
  <c r="C98" i="9"/>
  <c r="C97" i="9"/>
  <c r="C96" i="9"/>
  <c r="C95" i="9"/>
  <c r="C94" i="9"/>
  <c r="C93" i="9"/>
  <c r="C92" i="9"/>
  <c r="C88" i="9"/>
  <c r="C80" i="9"/>
  <c r="C72" i="9"/>
  <c r="C71" i="9"/>
  <c r="C54" i="9"/>
  <c r="C44" i="9"/>
  <c r="C22" i="9"/>
  <c r="C24" i="9"/>
  <c r="C21" i="9"/>
  <c r="C9" i="9"/>
  <c r="C10" i="9"/>
  <c r="C11" i="9"/>
  <c r="C155" i="8"/>
  <c r="C151" i="8"/>
  <c r="C150" i="8"/>
  <c r="C133" i="8"/>
  <c r="C128" i="8"/>
  <c r="C127" i="8"/>
  <c r="C126" i="8"/>
  <c r="C102" i="8"/>
  <c r="C98" i="8"/>
  <c r="C97" i="8"/>
  <c r="C90" i="8"/>
  <c r="C89" i="8"/>
  <c r="C84" i="8"/>
  <c r="C79" i="8"/>
  <c r="C75" i="8"/>
  <c r="C71" i="8"/>
  <c r="C64" i="8"/>
  <c r="C60" i="8"/>
  <c r="C59" i="8"/>
  <c r="C58" i="8"/>
  <c r="C57" i="8"/>
  <c r="C45" i="8"/>
  <c r="C41" i="8"/>
  <c r="C40" i="8"/>
  <c r="C34" i="8"/>
  <c r="C30" i="8"/>
  <c r="C29" i="8"/>
  <c r="C34" i="7"/>
  <c r="G34" i="7" s="1"/>
  <c r="C33" i="7"/>
  <c r="G33" i="7" s="1"/>
  <c r="C32" i="7"/>
  <c r="G32" i="7" s="1"/>
  <c r="C31" i="7"/>
  <c r="G31" i="7" s="1"/>
  <c r="C30" i="7"/>
  <c r="G30" i="7" s="1"/>
  <c r="C29" i="7"/>
  <c r="G29" i="7" s="1"/>
  <c r="C28" i="7"/>
  <c r="G28" i="7" s="1"/>
  <c r="C27" i="7"/>
  <c r="G27" i="7" s="1"/>
  <c r="C26" i="7"/>
  <c r="G26" i="7" s="1"/>
  <c r="C25" i="7"/>
  <c r="G25" i="7" s="1"/>
  <c r="C24" i="7"/>
  <c r="G24" i="7" s="1"/>
  <c r="C23" i="7"/>
  <c r="G23" i="7" s="1"/>
  <c r="C22" i="7"/>
  <c r="G22" i="7" s="1"/>
  <c r="C21" i="7"/>
  <c r="G21" i="7" s="1"/>
  <c r="C15" i="7"/>
  <c r="G15" i="7" s="1"/>
  <c r="C14" i="7"/>
  <c r="G14" i="7" s="1"/>
  <c r="C11" i="7"/>
  <c r="G11" i="7" s="1"/>
  <c r="C10" i="7"/>
  <c r="G10" i="7" s="1"/>
  <c r="C7" i="7"/>
  <c r="G7" i="7" s="1"/>
  <c r="C70" i="4"/>
  <c r="C69" i="4"/>
  <c r="C68" i="4"/>
  <c r="C67" i="4"/>
  <c r="C235" i="3"/>
  <c r="C234" i="3"/>
  <c r="C19" i="3"/>
  <c r="C20" i="3"/>
  <c r="C21" i="3"/>
  <c r="C23" i="3"/>
  <c r="C24" i="3"/>
  <c r="C25" i="3"/>
  <c r="C27" i="3"/>
  <c r="C28" i="3"/>
  <c r="C13" i="3"/>
  <c r="C12" i="3"/>
  <c r="G12" i="3" s="1"/>
  <c r="C34" i="3"/>
  <c r="C35" i="3"/>
  <c r="C36" i="3"/>
  <c r="C37" i="3"/>
  <c r="C38" i="3"/>
  <c r="C44" i="3"/>
  <c r="C52" i="3"/>
  <c r="C60" i="3"/>
  <c r="C61" i="3"/>
  <c r="C79" i="3"/>
  <c r="C80" i="3"/>
  <c r="C81" i="3"/>
  <c r="G81" i="3" s="1"/>
  <c r="C82" i="3"/>
  <c r="G82" i="3" s="1"/>
  <c r="C83" i="3"/>
  <c r="G83" i="3" s="1"/>
  <c r="C84" i="3"/>
  <c r="G84" i="3" s="1"/>
  <c r="C90" i="3"/>
  <c r="C91" i="3"/>
  <c r="C92" i="3"/>
  <c r="C93" i="3"/>
  <c r="C100" i="3"/>
  <c r="C101" i="3"/>
  <c r="C102" i="3"/>
  <c r="C103" i="3"/>
  <c r="C104" i="3"/>
  <c r="C114" i="3"/>
  <c r="C113" i="3"/>
  <c r="C116" i="3"/>
  <c r="C122" i="3"/>
  <c r="C126" i="3"/>
  <c r="C125" i="3"/>
  <c r="C124" i="3"/>
  <c r="C123" i="3"/>
  <c r="C140" i="3"/>
  <c r="C141" i="3"/>
  <c r="H146" i="3"/>
  <c r="C147" i="3"/>
  <c r="C153" i="3"/>
  <c r="C158" i="3"/>
  <c r="C160" i="3"/>
  <c r="C161" i="3"/>
  <c r="C162" i="3"/>
  <c r="C163" i="3"/>
  <c r="C164" i="3"/>
  <c r="C165" i="3"/>
  <c r="C166" i="3"/>
  <c r="C167" i="3"/>
  <c r="C168" i="3"/>
  <c r="C174" i="3"/>
  <c r="C175" i="3"/>
  <c r="C176" i="3"/>
  <c r="C178" i="3"/>
  <c r="C179" i="3"/>
  <c r="C184" i="3"/>
  <c r="C192" i="3"/>
  <c r="C193" i="3"/>
  <c r="C194" i="3"/>
  <c r="C201" i="3"/>
  <c r="C202" i="3"/>
  <c r="C207" i="3"/>
  <c r="C208" i="3"/>
  <c r="C209" i="3"/>
  <c r="C210" i="3"/>
  <c r="C221" i="3"/>
  <c r="C222" i="3"/>
  <c r="C223" i="3"/>
  <c r="C224" i="3"/>
  <c r="C225" i="3"/>
  <c r="C231" i="3"/>
  <c r="C232" i="3"/>
  <c r="C233" i="3"/>
  <c r="H7" i="49"/>
  <c r="C11" i="3" s="1"/>
  <c r="J67" i="4" l="1"/>
  <c r="C36" i="6"/>
  <c r="H107" i="9"/>
  <c r="L107" i="9" s="1"/>
  <c r="N107" i="9" s="1"/>
  <c r="G107" i="9"/>
  <c r="K107" i="9" s="1"/>
  <c r="M107" i="9" s="1"/>
  <c r="G105" i="9"/>
  <c r="K105" i="9" s="1"/>
  <c r="H105" i="9"/>
  <c r="L105" i="9" s="1"/>
  <c r="H111" i="9"/>
  <c r="L111" i="9" s="1"/>
  <c r="N111" i="9" s="1"/>
  <c r="G111" i="9"/>
  <c r="K111" i="9" s="1"/>
  <c r="M111" i="9" s="1"/>
  <c r="E104" i="9"/>
  <c r="G108" i="9"/>
  <c r="K108" i="9" s="1"/>
  <c r="M108" i="9" s="1"/>
  <c r="H108" i="9"/>
  <c r="L108" i="9" s="1"/>
  <c r="N108" i="9" s="1"/>
  <c r="C104" i="9"/>
  <c r="H110" i="9"/>
  <c r="L110" i="9" s="1"/>
  <c r="N110" i="9" s="1"/>
  <c r="G110" i="9"/>
  <c r="K110" i="9" s="1"/>
  <c r="M110" i="9" s="1"/>
  <c r="H106" i="9"/>
  <c r="L106" i="9" s="1"/>
  <c r="N106" i="9" s="1"/>
  <c r="G106" i="9"/>
  <c r="K106" i="9" s="1"/>
  <c r="M106" i="9" s="1"/>
  <c r="H109" i="9"/>
  <c r="L109" i="9" s="1"/>
  <c r="N109" i="9" s="1"/>
  <c r="G109" i="9"/>
  <c r="K109" i="9" s="1"/>
  <c r="M109" i="9" s="1"/>
  <c r="I104" i="9"/>
  <c r="I56" i="9"/>
  <c r="C8" i="7"/>
  <c r="I28" i="9"/>
  <c r="C15" i="6"/>
  <c r="K25" i="9"/>
  <c r="M25" i="9" s="1"/>
  <c r="L37" i="5"/>
  <c r="K15" i="9"/>
  <c r="C182" i="3"/>
  <c r="C170" i="3"/>
  <c r="C154" i="3"/>
  <c r="C35" i="6" s="1"/>
  <c r="H347" i="49"/>
  <c r="M37" i="5"/>
  <c r="H358" i="49"/>
  <c r="H357" i="49"/>
  <c r="C42" i="11"/>
  <c r="C96" i="3"/>
  <c r="G96" i="3" s="1"/>
  <c r="K52" i="9"/>
  <c r="K76" i="9"/>
  <c r="H324" i="49"/>
  <c r="H354" i="49"/>
  <c r="H337" i="49"/>
  <c r="H285" i="49"/>
  <c r="F363" i="49"/>
  <c r="H298" i="49"/>
  <c r="H359" i="49"/>
  <c r="H338" i="49"/>
  <c r="H291" i="49"/>
  <c r="H300" i="49"/>
  <c r="H296" i="49"/>
  <c r="H303" i="49"/>
  <c r="H289" i="49"/>
  <c r="H330" i="49"/>
  <c r="H302" i="49"/>
  <c r="H352" i="49"/>
  <c r="H312" i="49"/>
  <c r="H335" i="49"/>
  <c r="H322" i="49"/>
  <c r="H349" i="49"/>
  <c r="G101" i="9"/>
  <c r="H301" i="49"/>
  <c r="H353" i="49"/>
  <c r="H356" i="49"/>
  <c r="H355" i="49"/>
  <c r="D363" i="49"/>
  <c r="G363" i="49"/>
  <c r="I118" i="9" s="1"/>
  <c r="E363" i="49"/>
  <c r="H292" i="49"/>
  <c r="H351" i="49"/>
  <c r="H316" i="49"/>
  <c r="C7" i="50" s="1"/>
  <c r="H315" i="49"/>
  <c r="C6" i="50" s="1"/>
  <c r="H331" i="49"/>
  <c r="H339" i="49"/>
  <c r="H334" i="49"/>
  <c r="H333" i="49"/>
  <c r="H332" i="49"/>
  <c r="H327" i="49"/>
  <c r="H326" i="49"/>
  <c r="H325" i="49"/>
  <c r="H318" i="49"/>
  <c r="H321" i="49"/>
  <c r="H323" i="49"/>
  <c r="H306" i="49"/>
  <c r="H290" i="49"/>
  <c r="C364" i="51"/>
  <c r="C118" i="3"/>
  <c r="E44" i="11"/>
  <c r="J37" i="5"/>
  <c r="G37" i="5"/>
  <c r="F37" i="5"/>
  <c r="E37" i="5"/>
  <c r="H329" i="49"/>
  <c r="H311" i="49"/>
  <c r="H307" i="49"/>
  <c r="C37" i="5"/>
  <c r="N105" i="9" l="1"/>
  <c r="N104" i="9" s="1"/>
  <c r="N112" i="9" s="1"/>
  <c r="N116" i="9" s="1"/>
  <c r="L104" i="9"/>
  <c r="L112" i="9" s="1"/>
  <c r="L116" i="9" s="1"/>
  <c r="L119" i="9" s="1"/>
  <c r="M105" i="9"/>
  <c r="M104" i="9" s="1"/>
  <c r="K104" i="9"/>
  <c r="G104" i="9"/>
  <c r="H104" i="9"/>
  <c r="M15" i="9"/>
  <c r="C231" i="20"/>
  <c r="C232" i="20" s="1"/>
  <c r="H154" i="3"/>
  <c r="C27" i="6" s="1"/>
  <c r="C8" i="50"/>
  <c r="H363" i="49"/>
  <c r="H2" i="49" s="1"/>
  <c r="H1" i="49" s="1"/>
  <c r="C365" i="51"/>
  <c r="E21" i="22"/>
  <c r="E19" i="22"/>
  <c r="E17" i="22"/>
  <c r="E15" i="22"/>
  <c r="E13" i="22"/>
  <c r="E11" i="22"/>
  <c r="E9" i="22"/>
  <c r="E7" i="22"/>
  <c r="C366" i="51" l="1"/>
  <c r="C376" i="2"/>
  <c r="H12" i="31"/>
  <c r="I12" i="31"/>
  <c r="J12" i="31"/>
  <c r="K12" i="31"/>
  <c r="M12" i="31"/>
  <c r="P12" i="31"/>
  <c r="Q12" i="31"/>
  <c r="R12" i="31"/>
  <c r="S12" i="31"/>
  <c r="F12" i="29"/>
  <c r="G12" i="29"/>
  <c r="H12" i="29"/>
  <c r="I12" i="29"/>
  <c r="D11" i="28"/>
  <c r="Q11" i="28"/>
  <c r="T11" i="28"/>
  <c r="U11" i="28"/>
  <c r="L9" i="28"/>
  <c r="N9" i="28" s="1"/>
  <c r="N11" i="28" s="1"/>
  <c r="F22" i="27"/>
  <c r="G22" i="27"/>
  <c r="F14" i="27"/>
  <c r="G14" i="27"/>
  <c r="G12" i="26"/>
  <c r="G11" i="17"/>
  <c r="I11" i="17"/>
  <c r="F20" i="16"/>
  <c r="I20" i="16"/>
  <c r="K20" i="16"/>
  <c r="H18" i="16"/>
  <c r="J18" i="16" s="1"/>
  <c r="L18" i="16" s="1"/>
  <c r="L20" i="16" s="1"/>
  <c r="H12" i="16"/>
  <c r="J12" i="16" s="1"/>
  <c r="L12" i="16" s="1"/>
  <c r="L14" i="16" s="1"/>
  <c r="F14" i="16"/>
  <c r="I14" i="16"/>
  <c r="I22" i="16" s="1"/>
  <c r="K14" i="16"/>
  <c r="C70" i="6"/>
  <c r="C37" i="6"/>
  <c r="C138" i="6"/>
  <c r="C82" i="6"/>
  <c r="C86" i="3"/>
  <c r="G86" i="3" s="1"/>
  <c r="C48" i="6" s="1"/>
  <c r="C73" i="3"/>
  <c r="C62" i="3"/>
  <c r="C48" i="3"/>
  <c r="G48" i="3" s="1"/>
  <c r="C40" i="3"/>
  <c r="C30" i="3"/>
  <c r="C106" i="3"/>
  <c r="C68" i="3"/>
  <c r="C213" i="3"/>
  <c r="C203" i="3"/>
  <c r="C195" i="3"/>
  <c r="G195" i="3" s="1"/>
  <c r="C15" i="3"/>
  <c r="C83" i="6"/>
  <c r="C148" i="3"/>
  <c r="C142" i="3"/>
  <c r="C128" i="3"/>
  <c r="C52" i="6" s="1"/>
  <c r="E38" i="5"/>
  <c r="F38" i="5"/>
  <c r="G38" i="5"/>
  <c r="L38" i="5"/>
  <c r="M38" i="5"/>
  <c r="C48" i="4"/>
  <c r="G48" i="4" s="1"/>
  <c r="C47" i="4"/>
  <c r="F47" i="4" s="1"/>
  <c r="N39" i="25"/>
  <c r="N43" i="25" s="1"/>
  <c r="N47" i="25" s="1"/>
  <c r="O39" i="25"/>
  <c r="O43" i="25" s="1"/>
  <c r="O47" i="25" s="1"/>
  <c r="P39" i="25"/>
  <c r="P43" i="25" s="1"/>
  <c r="P47" i="25" s="1"/>
  <c r="P49" i="25" s="1"/>
  <c r="O6" i="25" s="1"/>
  <c r="O10" i="25" s="1"/>
  <c r="O14" i="25" s="1"/>
  <c r="O18" i="25" s="1"/>
  <c r="O22" i="25" s="1"/>
  <c r="O26" i="25" s="1"/>
  <c r="AA58" i="24"/>
  <c r="AA61" i="24" s="1"/>
  <c r="AA48" i="24" s="1"/>
  <c r="AB58" i="24"/>
  <c r="AB61" i="24" s="1"/>
  <c r="AB48" i="24" s="1"/>
  <c r="AC58" i="24"/>
  <c r="AC61" i="24" s="1"/>
  <c r="AC48" i="24" s="1"/>
  <c r="AD58" i="24"/>
  <c r="AD61" i="24" s="1"/>
  <c r="AD48" i="24" s="1"/>
  <c r="AE58" i="24"/>
  <c r="AE61" i="24" s="1"/>
  <c r="AE48" i="24" s="1"/>
  <c r="AF58" i="24"/>
  <c r="AF61" i="24" s="1"/>
  <c r="AF48" i="24" s="1"/>
  <c r="AG58" i="24"/>
  <c r="AG61" i="24" s="1"/>
  <c r="AG48" i="24" s="1"/>
  <c r="AH58" i="24"/>
  <c r="AH61" i="24" s="1"/>
  <c r="AH48" i="24" s="1"/>
  <c r="AI58" i="24"/>
  <c r="AI61" i="24" s="1"/>
  <c r="AI48" i="24" s="1"/>
  <c r="AJ58" i="24"/>
  <c r="AJ61" i="24" s="1"/>
  <c r="AJ48" i="24" s="1"/>
  <c r="AK58" i="24"/>
  <c r="AK61" i="24" s="1"/>
  <c r="AK48" i="24" s="1"/>
  <c r="AL58" i="24"/>
  <c r="AL61" i="24" s="1"/>
  <c r="AL48" i="24" s="1"/>
  <c r="AM58" i="24"/>
  <c r="AM61" i="24" s="1"/>
  <c r="AM48" i="24" s="1"/>
  <c r="AN58" i="24"/>
  <c r="AN61" i="24" s="1"/>
  <c r="AN48" i="24" s="1"/>
  <c r="AN50" i="24" s="1"/>
  <c r="AM6" i="24" s="1"/>
  <c r="AM11" i="24" s="1"/>
  <c r="AM15" i="24" s="1"/>
  <c r="AM20" i="24" s="1"/>
  <c r="AM24" i="24" s="1"/>
  <c r="AM29" i="24" s="1"/>
  <c r="AM33" i="24" s="1"/>
  <c r="AM38" i="24" s="1"/>
  <c r="K42" i="24"/>
  <c r="L42" i="24"/>
  <c r="M42" i="24"/>
  <c r="D108" i="24"/>
  <c r="D42" i="24" s="1"/>
  <c r="E108" i="24"/>
  <c r="E42" i="24" s="1"/>
  <c r="F108" i="24"/>
  <c r="F42" i="24" s="1"/>
  <c r="G108" i="24"/>
  <c r="G42" i="24" s="1"/>
  <c r="H108" i="24"/>
  <c r="H42" i="24" s="1"/>
  <c r="I108" i="24"/>
  <c r="I42" i="24" s="1"/>
  <c r="J108" i="24"/>
  <c r="J42" i="24" s="1"/>
  <c r="E107" i="24"/>
  <c r="E112" i="24" s="1"/>
  <c r="E48" i="24" s="1"/>
  <c r="F107" i="24"/>
  <c r="F112" i="24" s="1"/>
  <c r="F48" i="24" s="1"/>
  <c r="G107" i="24"/>
  <c r="G112" i="24" s="1"/>
  <c r="G48" i="24" s="1"/>
  <c r="H107" i="24"/>
  <c r="H112" i="24" s="1"/>
  <c r="H48" i="24" s="1"/>
  <c r="I107" i="24"/>
  <c r="I112" i="24" s="1"/>
  <c r="I48" i="24" s="1"/>
  <c r="J107" i="24"/>
  <c r="J112" i="24" s="1"/>
  <c r="J48" i="24" s="1"/>
  <c r="C105" i="24"/>
  <c r="C103" i="24"/>
  <c r="K93" i="24"/>
  <c r="L93" i="24"/>
  <c r="M93" i="24"/>
  <c r="K92" i="24"/>
  <c r="K97" i="24" s="1"/>
  <c r="K48" i="24" s="1"/>
  <c r="L92" i="24"/>
  <c r="L97" i="24" s="1"/>
  <c r="L48" i="24" s="1"/>
  <c r="M92" i="24"/>
  <c r="M97" i="24" s="1"/>
  <c r="M48" i="24" s="1"/>
  <c r="N83" i="24"/>
  <c r="N48" i="24" s="1"/>
  <c r="O83" i="24"/>
  <c r="O48" i="24" s="1"/>
  <c r="P83" i="24"/>
  <c r="P48" i="24" s="1"/>
  <c r="Q69" i="24"/>
  <c r="Q72" i="24" s="1"/>
  <c r="Q48" i="24" s="1"/>
  <c r="R69" i="24"/>
  <c r="R72" i="24" s="1"/>
  <c r="R48" i="24" s="1"/>
  <c r="S69" i="24"/>
  <c r="S72" i="24" s="1"/>
  <c r="S48" i="24" s="1"/>
  <c r="T69" i="24"/>
  <c r="T72" i="24" s="1"/>
  <c r="T48" i="24" s="1"/>
  <c r="U69" i="24"/>
  <c r="U72" i="24" s="1"/>
  <c r="U48" i="24" s="1"/>
  <c r="V69" i="24"/>
  <c r="V72" i="24" s="1"/>
  <c r="V48" i="24" s="1"/>
  <c r="W69" i="24"/>
  <c r="W72" i="24" s="1"/>
  <c r="W48" i="24" s="1"/>
  <c r="X69" i="24"/>
  <c r="X72" i="24" s="1"/>
  <c r="X48" i="24" s="1"/>
  <c r="Y69" i="24"/>
  <c r="Y72" i="24" s="1"/>
  <c r="Y48" i="24" s="1"/>
  <c r="Z69" i="24"/>
  <c r="Z72" i="24" s="1"/>
  <c r="Z48" i="24" s="1"/>
  <c r="C28" i="37"/>
  <c r="F19" i="39"/>
  <c r="G19" i="39"/>
  <c r="H19" i="39"/>
  <c r="F13" i="39"/>
  <c r="G13" i="39"/>
  <c r="H13" i="39"/>
  <c r="D227" i="20"/>
  <c r="F227" i="20"/>
  <c r="C20" i="19"/>
  <c r="D20" i="19"/>
  <c r="C20" i="32"/>
  <c r="D20" i="32"/>
  <c r="E20" i="32"/>
  <c r="C10" i="32"/>
  <c r="C12" i="32" s="1"/>
  <c r="C16" i="32" s="1"/>
  <c r="D10" i="32"/>
  <c r="D12" i="32" s="1"/>
  <c r="D16" i="32" s="1"/>
  <c r="E10" i="32"/>
  <c r="E12" i="32" s="1"/>
  <c r="E16" i="32" s="1"/>
  <c r="F10" i="32"/>
  <c r="F12" i="32" s="1"/>
  <c r="F16" i="32" s="1"/>
  <c r="F28" i="32" s="1"/>
  <c r="G10" i="32"/>
  <c r="G12" i="32" s="1"/>
  <c r="G16" i="32" s="1"/>
  <c r="G28" i="32" s="1"/>
  <c r="E13" i="40"/>
  <c r="F13" i="40"/>
  <c r="G13" i="40"/>
  <c r="H13" i="40"/>
  <c r="I13" i="40"/>
  <c r="C75" i="18"/>
  <c r="E75" i="18"/>
  <c r="I75" i="18"/>
  <c r="J75" i="18"/>
  <c r="L75" i="18"/>
  <c r="M75" i="18"/>
  <c r="N75" i="18"/>
  <c r="O75" i="18"/>
  <c r="P75" i="18"/>
  <c r="Q75" i="18"/>
  <c r="D73" i="18"/>
  <c r="F73" i="18" s="1"/>
  <c r="H73" i="18" s="1"/>
  <c r="K73" i="18" s="1"/>
  <c r="K75" i="18" s="1"/>
  <c r="R73" i="18"/>
  <c r="R75" i="18" s="1"/>
  <c r="S73" i="18"/>
  <c r="S75" i="18" s="1"/>
  <c r="C69" i="18"/>
  <c r="E69" i="18"/>
  <c r="I69" i="18"/>
  <c r="J69" i="18"/>
  <c r="L69" i="18"/>
  <c r="M69" i="18"/>
  <c r="N69" i="18"/>
  <c r="O69" i="18"/>
  <c r="P69" i="18"/>
  <c r="Q69" i="18"/>
  <c r="D67" i="18"/>
  <c r="F67" i="18" s="1"/>
  <c r="H67" i="18" s="1"/>
  <c r="K67" i="18" s="1"/>
  <c r="K69" i="18" s="1"/>
  <c r="R67" i="18"/>
  <c r="R69" i="18" s="1"/>
  <c r="S67" i="18"/>
  <c r="S69" i="18" s="1"/>
  <c r="C63" i="18"/>
  <c r="E63" i="18"/>
  <c r="I63" i="18"/>
  <c r="J63" i="18"/>
  <c r="L63" i="18"/>
  <c r="M63" i="18"/>
  <c r="N63" i="18"/>
  <c r="O63" i="18"/>
  <c r="P63" i="18"/>
  <c r="Q63" i="18"/>
  <c r="D61" i="18"/>
  <c r="F61" i="18" s="1"/>
  <c r="H61" i="18" s="1"/>
  <c r="K61" i="18" s="1"/>
  <c r="K63" i="18" s="1"/>
  <c r="R61" i="18"/>
  <c r="R63" i="18" s="1"/>
  <c r="S61" i="18"/>
  <c r="S63" i="18" s="1"/>
  <c r="C57" i="18"/>
  <c r="E57" i="18"/>
  <c r="I57" i="18"/>
  <c r="J57" i="18"/>
  <c r="L57" i="18"/>
  <c r="M57" i="18"/>
  <c r="N57" i="18"/>
  <c r="O57" i="18"/>
  <c r="P57" i="18"/>
  <c r="Q57" i="18"/>
  <c r="D55" i="18"/>
  <c r="F55" i="18" s="1"/>
  <c r="H55" i="18" s="1"/>
  <c r="K55" i="18" s="1"/>
  <c r="K57" i="18" s="1"/>
  <c r="R55" i="18"/>
  <c r="R57" i="18" s="1"/>
  <c r="S55" i="18"/>
  <c r="S57" i="18" s="1"/>
  <c r="C51" i="18"/>
  <c r="E51" i="18"/>
  <c r="I51" i="18"/>
  <c r="J51" i="18"/>
  <c r="L51" i="18"/>
  <c r="M51" i="18"/>
  <c r="N51" i="18"/>
  <c r="O51" i="18"/>
  <c r="P51" i="18"/>
  <c r="Q51" i="18"/>
  <c r="D49" i="18"/>
  <c r="F49" i="18" s="1"/>
  <c r="H49" i="18" s="1"/>
  <c r="K49" i="18" s="1"/>
  <c r="K51" i="18" s="1"/>
  <c r="R49" i="18"/>
  <c r="R51" i="18" s="1"/>
  <c r="S49" i="18"/>
  <c r="S51" i="18" s="1"/>
  <c r="C45" i="18"/>
  <c r="E45" i="18"/>
  <c r="I45" i="18"/>
  <c r="J45" i="18"/>
  <c r="L45" i="18"/>
  <c r="M45" i="18"/>
  <c r="N45" i="18"/>
  <c r="O45" i="18"/>
  <c r="P45" i="18"/>
  <c r="Q45" i="18"/>
  <c r="D43" i="18"/>
  <c r="F43" i="18" s="1"/>
  <c r="H43" i="18" s="1"/>
  <c r="K43" i="18" s="1"/>
  <c r="K45" i="18" s="1"/>
  <c r="R43" i="18"/>
  <c r="R45" i="18" s="1"/>
  <c r="S43" i="18"/>
  <c r="S45" i="18" s="1"/>
  <c r="C39" i="18"/>
  <c r="E39" i="18"/>
  <c r="I39" i="18"/>
  <c r="J39" i="18"/>
  <c r="L39" i="18"/>
  <c r="M39" i="18"/>
  <c r="N39" i="18"/>
  <c r="O39" i="18"/>
  <c r="P39" i="18"/>
  <c r="Q39" i="18"/>
  <c r="D37" i="18"/>
  <c r="F37" i="18" s="1"/>
  <c r="H37" i="18" s="1"/>
  <c r="K37" i="18" s="1"/>
  <c r="K39" i="18" s="1"/>
  <c r="R37" i="18"/>
  <c r="R39" i="18" s="1"/>
  <c r="S37" i="18"/>
  <c r="S39" i="18" s="1"/>
  <c r="C33" i="18"/>
  <c r="E33" i="18"/>
  <c r="I33" i="18"/>
  <c r="J33" i="18"/>
  <c r="L33" i="18"/>
  <c r="M33" i="18"/>
  <c r="N33" i="18"/>
  <c r="O33" i="18"/>
  <c r="P33" i="18"/>
  <c r="Q33" i="18"/>
  <c r="D31" i="18"/>
  <c r="F31" i="18" s="1"/>
  <c r="H31" i="18" s="1"/>
  <c r="K31" i="18" s="1"/>
  <c r="K33" i="18" s="1"/>
  <c r="R31" i="18"/>
  <c r="R33" i="18" s="1"/>
  <c r="S31" i="18"/>
  <c r="S33" i="18" s="1"/>
  <c r="C27" i="18"/>
  <c r="E27" i="18"/>
  <c r="I27" i="18"/>
  <c r="J27" i="18"/>
  <c r="L27" i="18"/>
  <c r="M27" i="18"/>
  <c r="N27" i="18"/>
  <c r="O27" i="18"/>
  <c r="P27" i="18"/>
  <c r="Q27" i="18"/>
  <c r="D25" i="18"/>
  <c r="F25" i="18" s="1"/>
  <c r="H25" i="18" s="1"/>
  <c r="K25" i="18" s="1"/>
  <c r="K27" i="18" s="1"/>
  <c r="R25" i="18"/>
  <c r="R27" i="18" s="1"/>
  <c r="S25" i="18"/>
  <c r="S27" i="18" s="1"/>
  <c r="C21" i="18"/>
  <c r="E21" i="18"/>
  <c r="I21" i="18"/>
  <c r="J21" i="18"/>
  <c r="L21" i="18"/>
  <c r="M21" i="18"/>
  <c r="N21" i="18"/>
  <c r="O21" i="18"/>
  <c r="P21" i="18"/>
  <c r="Q21" i="18"/>
  <c r="D19" i="18"/>
  <c r="F19" i="18" s="1"/>
  <c r="H19" i="18" s="1"/>
  <c r="K19" i="18" s="1"/>
  <c r="K21" i="18" s="1"/>
  <c r="R19" i="18"/>
  <c r="R21" i="18" s="1"/>
  <c r="S19" i="18"/>
  <c r="S21" i="18" s="1"/>
  <c r="C15" i="18"/>
  <c r="E15" i="18"/>
  <c r="I15" i="18"/>
  <c r="J15" i="18"/>
  <c r="L15" i="18"/>
  <c r="M15" i="18"/>
  <c r="N15" i="18"/>
  <c r="O15" i="18"/>
  <c r="P15" i="18"/>
  <c r="Q15" i="18"/>
  <c r="D13" i="18"/>
  <c r="R13" i="18"/>
  <c r="R15" i="18" s="1"/>
  <c r="S13" i="18"/>
  <c r="S15" i="18" s="1"/>
  <c r="C9" i="18"/>
  <c r="E9" i="18"/>
  <c r="I9" i="18"/>
  <c r="J9" i="18"/>
  <c r="L9" i="18"/>
  <c r="M9" i="18"/>
  <c r="N9" i="18"/>
  <c r="O9" i="18"/>
  <c r="P9" i="18"/>
  <c r="Q9" i="18"/>
  <c r="D7" i="18"/>
  <c r="F7" i="18" s="1"/>
  <c r="H7" i="18" s="1"/>
  <c r="K7" i="18" s="1"/>
  <c r="K9" i="18" s="1"/>
  <c r="R7" i="18"/>
  <c r="R9" i="18" s="1"/>
  <c r="S7" i="18"/>
  <c r="S9" i="18" s="1"/>
  <c r="D94" i="14"/>
  <c r="E94" i="14" s="1"/>
  <c r="F94" i="14" s="1"/>
  <c r="G94" i="14" s="1"/>
  <c r="H94" i="14" s="1"/>
  <c r="I94" i="14" s="1"/>
  <c r="J94" i="14" s="1"/>
  <c r="K94" i="14" s="1"/>
  <c r="L94" i="14" s="1"/>
  <c r="M94" i="14" s="1"/>
  <c r="N94" i="14" s="1"/>
  <c r="D92" i="14"/>
  <c r="E92" i="14" s="1"/>
  <c r="F92" i="14" s="1"/>
  <c r="G92" i="14" s="1"/>
  <c r="H92" i="14" s="1"/>
  <c r="I92" i="14" s="1"/>
  <c r="J92" i="14" s="1"/>
  <c r="K92" i="14" s="1"/>
  <c r="L92" i="14" s="1"/>
  <c r="M92" i="14" s="1"/>
  <c r="N92" i="14" s="1"/>
  <c r="D90" i="14"/>
  <c r="E90" i="14" s="1"/>
  <c r="C87" i="14"/>
  <c r="D85" i="14" s="1"/>
  <c r="D87" i="14" s="1"/>
  <c r="C65" i="14"/>
  <c r="C74" i="14" s="1"/>
  <c r="D65" i="14"/>
  <c r="D74" i="14" s="1"/>
  <c r="E65" i="14"/>
  <c r="E74" i="14" s="1"/>
  <c r="F65" i="14"/>
  <c r="F74" i="14" s="1"/>
  <c r="G65" i="14"/>
  <c r="G74" i="14" s="1"/>
  <c r="H65" i="14"/>
  <c r="H74" i="14" s="1"/>
  <c r="I65" i="14"/>
  <c r="I74" i="14" s="1"/>
  <c r="J65" i="14"/>
  <c r="J74" i="14" s="1"/>
  <c r="K65" i="14"/>
  <c r="K74" i="14" s="1"/>
  <c r="L65" i="14"/>
  <c r="L74" i="14" s="1"/>
  <c r="M65" i="14"/>
  <c r="M74" i="14" s="1"/>
  <c r="N65" i="14"/>
  <c r="N74" i="14" s="1"/>
  <c r="C58" i="14"/>
  <c r="D54" i="14" s="1"/>
  <c r="D58" i="14" s="1"/>
  <c r="E54" i="14" s="1"/>
  <c r="E58" i="14" s="1"/>
  <c r="F54" i="14" s="1"/>
  <c r="F58" i="14" s="1"/>
  <c r="G54" i="14" s="1"/>
  <c r="G58" i="14" s="1"/>
  <c r="H54" i="14" s="1"/>
  <c r="H58" i="14" s="1"/>
  <c r="I54" i="14" s="1"/>
  <c r="I58" i="14" s="1"/>
  <c r="J54" i="14" s="1"/>
  <c r="J58" i="14" s="1"/>
  <c r="K54" i="14" s="1"/>
  <c r="K58" i="14" s="1"/>
  <c r="L54" i="14" s="1"/>
  <c r="L58" i="14" s="1"/>
  <c r="M54" i="14" s="1"/>
  <c r="M58" i="14" s="1"/>
  <c r="N54" i="14" s="1"/>
  <c r="N58" i="14" s="1"/>
  <c r="C52" i="14"/>
  <c r="D50" i="14" s="1"/>
  <c r="D52" i="14" s="1"/>
  <c r="E50" i="14" s="1"/>
  <c r="E52" i="14" s="1"/>
  <c r="F50" i="14" s="1"/>
  <c r="F52" i="14" s="1"/>
  <c r="G50" i="14" s="1"/>
  <c r="G52" i="14" s="1"/>
  <c r="H50" i="14" s="1"/>
  <c r="H52" i="14" s="1"/>
  <c r="I50" i="14" s="1"/>
  <c r="I52" i="14" s="1"/>
  <c r="J50" i="14" s="1"/>
  <c r="J52" i="14" s="1"/>
  <c r="K50" i="14" s="1"/>
  <c r="K52" i="14" s="1"/>
  <c r="L50" i="14" s="1"/>
  <c r="L52" i="14" s="1"/>
  <c r="M50" i="14" s="1"/>
  <c r="M52" i="14" s="1"/>
  <c r="N50" i="14" s="1"/>
  <c r="N52" i="14" s="1"/>
  <c r="C18" i="14"/>
  <c r="D18" i="14"/>
  <c r="E18" i="14"/>
  <c r="F18" i="14"/>
  <c r="G18" i="14"/>
  <c r="H18" i="14"/>
  <c r="I18" i="14"/>
  <c r="J18" i="14"/>
  <c r="K18" i="14"/>
  <c r="L18" i="14"/>
  <c r="M18" i="14"/>
  <c r="N18" i="14"/>
  <c r="C266" i="14"/>
  <c r="D266" i="14"/>
  <c r="E266" i="14"/>
  <c r="F266" i="14"/>
  <c r="G266" i="14"/>
  <c r="H266" i="14"/>
  <c r="I266" i="14"/>
  <c r="J266" i="14"/>
  <c r="K266" i="14"/>
  <c r="L266" i="14"/>
  <c r="M266" i="14"/>
  <c r="N266" i="14"/>
  <c r="C203" i="14"/>
  <c r="D203" i="14"/>
  <c r="E203" i="14"/>
  <c r="F203" i="14"/>
  <c r="G203" i="14"/>
  <c r="H203" i="14"/>
  <c r="I203" i="14"/>
  <c r="J203" i="14"/>
  <c r="K203" i="14"/>
  <c r="L203" i="14"/>
  <c r="M203" i="14"/>
  <c r="N203" i="14"/>
  <c r="C237" i="14"/>
  <c r="D237" i="14"/>
  <c r="E237" i="14"/>
  <c r="F237" i="14"/>
  <c r="G237" i="14"/>
  <c r="H237" i="14"/>
  <c r="I237" i="14"/>
  <c r="J237" i="14"/>
  <c r="K237" i="14"/>
  <c r="L237" i="14"/>
  <c r="M237" i="14"/>
  <c r="N237" i="14"/>
  <c r="C236" i="14"/>
  <c r="D236" i="14"/>
  <c r="E236" i="14"/>
  <c r="F236" i="14"/>
  <c r="G236" i="14"/>
  <c r="H236" i="14"/>
  <c r="I236" i="14"/>
  <c r="J236" i="14"/>
  <c r="K236" i="14"/>
  <c r="L236" i="14"/>
  <c r="M236" i="14"/>
  <c r="N236" i="14"/>
  <c r="C235" i="14"/>
  <c r="D235" i="14"/>
  <c r="E235" i="14"/>
  <c r="F235" i="14"/>
  <c r="G235" i="14"/>
  <c r="H235" i="14"/>
  <c r="I235" i="14"/>
  <c r="J235" i="14"/>
  <c r="K235" i="14"/>
  <c r="L235" i="14"/>
  <c r="M235" i="14"/>
  <c r="N235" i="14"/>
  <c r="C234" i="14"/>
  <c r="D234" i="14"/>
  <c r="E234" i="14"/>
  <c r="F234" i="14"/>
  <c r="G234" i="14"/>
  <c r="H234" i="14"/>
  <c r="I234" i="14"/>
  <c r="J234" i="14"/>
  <c r="K234" i="14"/>
  <c r="L234" i="14"/>
  <c r="M234" i="14"/>
  <c r="N234" i="14"/>
  <c r="C233" i="14"/>
  <c r="D233" i="14"/>
  <c r="E233" i="14"/>
  <c r="F233" i="14"/>
  <c r="G233" i="14"/>
  <c r="H233" i="14"/>
  <c r="I233" i="14"/>
  <c r="J233" i="14"/>
  <c r="K233" i="14"/>
  <c r="L233" i="14"/>
  <c r="M233" i="14"/>
  <c r="N233" i="14"/>
  <c r="C232" i="14"/>
  <c r="D232" i="14"/>
  <c r="E232" i="14"/>
  <c r="F232" i="14"/>
  <c r="G232" i="14"/>
  <c r="H232" i="14"/>
  <c r="I232" i="14"/>
  <c r="J232" i="14"/>
  <c r="K232" i="14"/>
  <c r="L232" i="14"/>
  <c r="M232" i="14"/>
  <c r="N232" i="14"/>
  <c r="C231" i="14"/>
  <c r="D231" i="14"/>
  <c r="D239" i="14" s="1"/>
  <c r="E231" i="14"/>
  <c r="F231" i="14"/>
  <c r="F239" i="14" s="1"/>
  <c r="G231" i="14"/>
  <c r="G239" i="14" s="1"/>
  <c r="H231" i="14"/>
  <c r="H239" i="14" s="1"/>
  <c r="I231" i="14"/>
  <c r="I239" i="14" s="1"/>
  <c r="J231" i="14"/>
  <c r="K231" i="14"/>
  <c r="L231" i="14"/>
  <c r="L239" i="14" s="1"/>
  <c r="M231" i="14"/>
  <c r="N231" i="14"/>
  <c r="N239" i="14" s="1"/>
  <c r="C225" i="14"/>
  <c r="D225" i="14"/>
  <c r="E225" i="14"/>
  <c r="F225" i="14"/>
  <c r="G225" i="14"/>
  <c r="H225" i="14"/>
  <c r="I225" i="14"/>
  <c r="J225" i="14"/>
  <c r="K225" i="14"/>
  <c r="L225" i="14"/>
  <c r="M225" i="14"/>
  <c r="N225" i="14"/>
  <c r="C224" i="14"/>
  <c r="D224" i="14"/>
  <c r="E224" i="14"/>
  <c r="F224" i="14"/>
  <c r="G224" i="14"/>
  <c r="H224" i="14"/>
  <c r="I224" i="14"/>
  <c r="J224" i="14"/>
  <c r="K224" i="14"/>
  <c r="L224" i="14"/>
  <c r="M224" i="14"/>
  <c r="N224" i="14"/>
  <c r="C223" i="14"/>
  <c r="D223" i="14"/>
  <c r="E223" i="14"/>
  <c r="F223" i="14"/>
  <c r="G223" i="14"/>
  <c r="H223" i="14"/>
  <c r="I223" i="14"/>
  <c r="J223" i="14"/>
  <c r="K223" i="14"/>
  <c r="L223" i="14"/>
  <c r="M223" i="14"/>
  <c r="N223" i="14"/>
  <c r="C222" i="14"/>
  <c r="D222" i="14"/>
  <c r="E222" i="14"/>
  <c r="F222" i="14"/>
  <c r="G222" i="14"/>
  <c r="H222" i="14"/>
  <c r="I222" i="14"/>
  <c r="J222" i="14"/>
  <c r="K222" i="14"/>
  <c r="L222" i="14"/>
  <c r="M222" i="14"/>
  <c r="N222" i="14"/>
  <c r="C221" i="14"/>
  <c r="D221" i="14"/>
  <c r="E221" i="14"/>
  <c r="F221" i="14"/>
  <c r="G221" i="14"/>
  <c r="H221" i="14"/>
  <c r="I221" i="14"/>
  <c r="J221" i="14"/>
  <c r="K221" i="14"/>
  <c r="L221" i="14"/>
  <c r="M221" i="14"/>
  <c r="N221" i="14"/>
  <c r="C220" i="14"/>
  <c r="D220" i="14"/>
  <c r="E220" i="14"/>
  <c r="F220" i="14"/>
  <c r="G220" i="14"/>
  <c r="H220" i="14"/>
  <c r="I220" i="14"/>
  <c r="J220" i="14"/>
  <c r="K220" i="14"/>
  <c r="L220" i="14"/>
  <c r="M220" i="14"/>
  <c r="N220" i="14"/>
  <c r="C219" i="14"/>
  <c r="D219" i="14"/>
  <c r="E219" i="14"/>
  <c r="F219" i="14"/>
  <c r="G219" i="14"/>
  <c r="H219" i="14"/>
  <c r="I219" i="14"/>
  <c r="J219" i="14"/>
  <c r="K219" i="14"/>
  <c r="L219" i="14"/>
  <c r="M219" i="14"/>
  <c r="N219" i="14"/>
  <c r="C218" i="14"/>
  <c r="D218" i="14"/>
  <c r="D227" i="14" s="1"/>
  <c r="E218" i="14"/>
  <c r="F218" i="14"/>
  <c r="F227" i="14" s="1"/>
  <c r="G218" i="14"/>
  <c r="G227" i="14" s="1"/>
  <c r="H218" i="14"/>
  <c r="H227" i="14" s="1"/>
  <c r="I218" i="14"/>
  <c r="I227" i="14" s="1"/>
  <c r="J218" i="14"/>
  <c r="K218" i="14"/>
  <c r="L218" i="14"/>
  <c r="L227" i="14" s="1"/>
  <c r="M218" i="14"/>
  <c r="N218" i="14"/>
  <c r="N227" i="14" s="1"/>
  <c r="C11" i="14"/>
  <c r="D9" i="14" s="1"/>
  <c r="D11" i="14" s="1"/>
  <c r="E9" i="14" s="1"/>
  <c r="E11" i="14" s="1"/>
  <c r="F9" i="14" s="1"/>
  <c r="F11" i="14" s="1"/>
  <c r="G9" i="14" s="1"/>
  <c r="G11" i="14" s="1"/>
  <c r="H9" i="14" s="1"/>
  <c r="H11" i="14" s="1"/>
  <c r="I9" i="14" s="1"/>
  <c r="I11" i="14" s="1"/>
  <c r="J9" i="14" s="1"/>
  <c r="J11" i="14" s="1"/>
  <c r="K9" i="14" s="1"/>
  <c r="K11" i="14" s="1"/>
  <c r="L9" i="14" s="1"/>
  <c r="L11" i="14" s="1"/>
  <c r="M9" i="14" s="1"/>
  <c r="M11" i="14" s="1"/>
  <c r="N9" i="14" s="1"/>
  <c r="N11" i="14" s="1"/>
  <c r="N14" i="14" s="1"/>
  <c r="C213" i="14"/>
  <c r="C214" i="14" s="1"/>
  <c r="D213" i="14"/>
  <c r="E213" i="14"/>
  <c r="F213" i="14"/>
  <c r="G213" i="14"/>
  <c r="G214" i="14" s="1"/>
  <c r="H213" i="14"/>
  <c r="I213" i="14"/>
  <c r="I214" i="14" s="1"/>
  <c r="J213" i="14"/>
  <c r="K213" i="14"/>
  <c r="K214" i="14" s="1"/>
  <c r="L213" i="14"/>
  <c r="M213" i="14"/>
  <c r="N213" i="14"/>
  <c r="C172" i="14"/>
  <c r="D172" i="14"/>
  <c r="E172" i="14"/>
  <c r="F172" i="14"/>
  <c r="G172" i="14"/>
  <c r="H172" i="14"/>
  <c r="I172" i="14"/>
  <c r="J172" i="14"/>
  <c r="K172" i="14"/>
  <c r="L172" i="14"/>
  <c r="M172" i="14"/>
  <c r="N172" i="14"/>
  <c r="C164" i="14"/>
  <c r="C182" i="14" s="1"/>
  <c r="D164" i="14"/>
  <c r="D182" i="14" s="1"/>
  <c r="E164" i="14"/>
  <c r="F164" i="14"/>
  <c r="G164" i="14"/>
  <c r="G182" i="14" s="1"/>
  <c r="H164" i="14"/>
  <c r="I164" i="14"/>
  <c r="I182" i="14" s="1"/>
  <c r="J164" i="14"/>
  <c r="J182" i="14" s="1"/>
  <c r="K164" i="14"/>
  <c r="K182" i="14" s="1"/>
  <c r="L164" i="14"/>
  <c r="L182" i="14" s="1"/>
  <c r="M164" i="14"/>
  <c r="N164" i="14"/>
  <c r="C161" i="14"/>
  <c r="C163" i="14" s="1"/>
  <c r="D161" i="14"/>
  <c r="D163" i="14" s="1"/>
  <c r="E161" i="14"/>
  <c r="E163" i="14" s="1"/>
  <c r="F161" i="14"/>
  <c r="F163" i="14" s="1"/>
  <c r="G161" i="14"/>
  <c r="G163" i="14" s="1"/>
  <c r="H161" i="14"/>
  <c r="H163" i="14" s="1"/>
  <c r="I161" i="14"/>
  <c r="I163" i="14" s="1"/>
  <c r="J161" i="14"/>
  <c r="J163" i="14" s="1"/>
  <c r="K161" i="14"/>
  <c r="K163" i="14" s="1"/>
  <c r="L161" i="14"/>
  <c r="L163" i="14" s="1"/>
  <c r="M161" i="14"/>
  <c r="M163" i="14" s="1"/>
  <c r="N161" i="14"/>
  <c r="N163" i="14" s="1"/>
  <c r="C130" i="14"/>
  <c r="D130" i="14"/>
  <c r="E130" i="14"/>
  <c r="F130" i="14"/>
  <c r="G130" i="14"/>
  <c r="H130" i="14"/>
  <c r="I130" i="14"/>
  <c r="J130" i="14"/>
  <c r="K130" i="14"/>
  <c r="L130" i="14"/>
  <c r="M130" i="14"/>
  <c r="N130" i="14"/>
  <c r="C129" i="14"/>
  <c r="C131" i="14" s="1"/>
  <c r="D125" i="14"/>
  <c r="E125" i="14" s="1"/>
  <c r="F125" i="14" s="1"/>
  <c r="G125" i="14" s="1"/>
  <c r="H125" i="14" s="1"/>
  <c r="I125" i="14" s="1"/>
  <c r="J125" i="14" s="1"/>
  <c r="K125" i="14" s="1"/>
  <c r="L125" i="14" s="1"/>
  <c r="M125" i="14" s="1"/>
  <c r="N125" i="14" s="1"/>
  <c r="D123" i="14"/>
  <c r="E123" i="14" s="1"/>
  <c r="F123" i="14" s="1"/>
  <c r="G123" i="14" s="1"/>
  <c r="H123" i="14" s="1"/>
  <c r="I123" i="14" s="1"/>
  <c r="J123" i="14" s="1"/>
  <c r="K123" i="14" s="1"/>
  <c r="L123" i="14" s="1"/>
  <c r="M123" i="14" s="1"/>
  <c r="N123" i="14" s="1"/>
  <c r="D121" i="14"/>
  <c r="E121" i="14" s="1"/>
  <c r="F121" i="14" s="1"/>
  <c r="G121" i="14" s="1"/>
  <c r="H121" i="14" s="1"/>
  <c r="I121" i="14" s="1"/>
  <c r="J121" i="14" s="1"/>
  <c r="K121" i="14" s="1"/>
  <c r="L121" i="14" s="1"/>
  <c r="M121" i="14" s="1"/>
  <c r="N121" i="14" s="1"/>
  <c r="D119" i="14"/>
  <c r="E119" i="14" s="1"/>
  <c r="F119" i="14" s="1"/>
  <c r="G119" i="14" s="1"/>
  <c r="H119" i="14" s="1"/>
  <c r="I119" i="14" s="1"/>
  <c r="J119" i="14" s="1"/>
  <c r="K119" i="14" s="1"/>
  <c r="L119" i="14" s="1"/>
  <c r="M119" i="14" s="1"/>
  <c r="N119" i="14" s="1"/>
  <c r="D117" i="14"/>
  <c r="E117" i="14" s="1"/>
  <c r="F117" i="14" s="1"/>
  <c r="G117" i="14" s="1"/>
  <c r="H117" i="14" s="1"/>
  <c r="I117" i="14" s="1"/>
  <c r="J117" i="14" s="1"/>
  <c r="K117" i="14" s="1"/>
  <c r="L117" i="14" s="1"/>
  <c r="M117" i="14" s="1"/>
  <c r="N117" i="14" s="1"/>
  <c r="D115" i="14"/>
  <c r="E115" i="14" s="1"/>
  <c r="F115" i="14" s="1"/>
  <c r="G115" i="14" s="1"/>
  <c r="H115" i="14" s="1"/>
  <c r="I115" i="14" s="1"/>
  <c r="J115" i="14" s="1"/>
  <c r="K115" i="14" s="1"/>
  <c r="L115" i="14" s="1"/>
  <c r="M115" i="14" s="1"/>
  <c r="N115" i="14" s="1"/>
  <c r="D113" i="14"/>
  <c r="E113" i="14" s="1"/>
  <c r="F113" i="14" s="1"/>
  <c r="G113" i="14" s="1"/>
  <c r="H113" i="14" s="1"/>
  <c r="I113" i="14" s="1"/>
  <c r="J113" i="14" s="1"/>
  <c r="K113" i="14" s="1"/>
  <c r="L113" i="14" s="1"/>
  <c r="M113" i="14" s="1"/>
  <c r="N113" i="14" s="1"/>
  <c r="D111" i="14"/>
  <c r="E111" i="14" s="1"/>
  <c r="F111" i="14" s="1"/>
  <c r="G111" i="14" s="1"/>
  <c r="H111" i="14" s="1"/>
  <c r="I111" i="14" s="1"/>
  <c r="J111" i="14" s="1"/>
  <c r="K111" i="14" s="1"/>
  <c r="L111" i="14" s="1"/>
  <c r="M111" i="14" s="1"/>
  <c r="N111" i="14" s="1"/>
  <c r="D109" i="14"/>
  <c r="E109" i="14" s="1"/>
  <c r="F109" i="14" s="1"/>
  <c r="G109" i="14" s="1"/>
  <c r="H109" i="14" s="1"/>
  <c r="I109" i="14" s="1"/>
  <c r="J109" i="14" s="1"/>
  <c r="K109" i="14" s="1"/>
  <c r="L109" i="14" s="1"/>
  <c r="M109" i="14" s="1"/>
  <c r="N109" i="14" s="1"/>
  <c r="D107" i="14"/>
  <c r="E107" i="14" s="1"/>
  <c r="F107" i="14" s="1"/>
  <c r="G107" i="14" s="1"/>
  <c r="H107" i="14" s="1"/>
  <c r="I107" i="14" s="1"/>
  <c r="J107" i="14" s="1"/>
  <c r="K107" i="14" s="1"/>
  <c r="L107" i="14" s="1"/>
  <c r="M107" i="14" s="1"/>
  <c r="N107" i="14" s="1"/>
  <c r="D105" i="14"/>
  <c r="C101" i="14"/>
  <c r="C102" i="14" s="1"/>
  <c r="D101" i="14"/>
  <c r="E101" i="14"/>
  <c r="F101" i="14"/>
  <c r="G101" i="14"/>
  <c r="H101" i="14"/>
  <c r="I101" i="14"/>
  <c r="J101" i="14"/>
  <c r="K101" i="14"/>
  <c r="L101" i="14"/>
  <c r="M101" i="14"/>
  <c r="N101" i="14"/>
  <c r="D98" i="14"/>
  <c r="E98" i="14" s="1"/>
  <c r="F98" i="14" s="1"/>
  <c r="G98" i="14" s="1"/>
  <c r="H98" i="14" s="1"/>
  <c r="I98" i="14" s="1"/>
  <c r="J98" i="14" s="1"/>
  <c r="K98" i="14" s="1"/>
  <c r="L98" i="14" s="1"/>
  <c r="M98" i="14" s="1"/>
  <c r="N98" i="14" s="1"/>
  <c r="D96" i="14"/>
  <c r="E96" i="14" s="1"/>
  <c r="F96" i="14" s="1"/>
  <c r="G96" i="14" s="1"/>
  <c r="H96" i="14" s="1"/>
  <c r="I96" i="14" s="1"/>
  <c r="J96" i="14" s="1"/>
  <c r="K96" i="14" s="1"/>
  <c r="L96" i="14" s="1"/>
  <c r="M96" i="14" s="1"/>
  <c r="N96" i="14" s="1"/>
  <c r="E7" i="13"/>
  <c r="H7" i="13"/>
  <c r="E98" i="13"/>
  <c r="H98" i="13"/>
  <c r="E97" i="13"/>
  <c r="H97" i="13"/>
  <c r="E96" i="13"/>
  <c r="H96" i="13"/>
  <c r="E95" i="13"/>
  <c r="H95" i="13"/>
  <c r="E94" i="13"/>
  <c r="H94" i="13"/>
  <c r="E93" i="13"/>
  <c r="H93" i="13"/>
  <c r="E92" i="13"/>
  <c r="H92" i="13"/>
  <c r="C88" i="13"/>
  <c r="D88" i="13"/>
  <c r="F88" i="13"/>
  <c r="G88" i="13"/>
  <c r="E86" i="13"/>
  <c r="H86" i="13"/>
  <c r="E85" i="13"/>
  <c r="H85" i="13"/>
  <c r="E84" i="13"/>
  <c r="H84" i="13"/>
  <c r="E83" i="13"/>
  <c r="H83" i="13"/>
  <c r="E82" i="13"/>
  <c r="H82" i="13"/>
  <c r="E81" i="13"/>
  <c r="H81" i="13"/>
  <c r="E80" i="13"/>
  <c r="H80" i="13"/>
  <c r="E79" i="13"/>
  <c r="H79" i="13"/>
  <c r="E78" i="13"/>
  <c r="H78" i="13"/>
  <c r="E77" i="13"/>
  <c r="H77" i="13"/>
  <c r="E76" i="13"/>
  <c r="H76" i="13"/>
  <c r="E75" i="13"/>
  <c r="H75" i="13"/>
  <c r="C71" i="13"/>
  <c r="D71" i="13"/>
  <c r="F71" i="13"/>
  <c r="G71" i="13"/>
  <c r="E69" i="13"/>
  <c r="H69" i="13"/>
  <c r="E68" i="13"/>
  <c r="H68" i="13"/>
  <c r="E67" i="13"/>
  <c r="H67" i="13"/>
  <c r="E66" i="13"/>
  <c r="H66" i="13"/>
  <c r="E65" i="13"/>
  <c r="H65" i="13"/>
  <c r="E64" i="13"/>
  <c r="H64" i="13"/>
  <c r="E63" i="13"/>
  <c r="H63" i="13"/>
  <c r="E62" i="13"/>
  <c r="H62" i="13"/>
  <c r="E61" i="13"/>
  <c r="H61" i="13"/>
  <c r="E60" i="13"/>
  <c r="H60" i="13"/>
  <c r="E59" i="13"/>
  <c r="H59" i="13"/>
  <c r="E58" i="13"/>
  <c r="H58" i="13"/>
  <c r="C54" i="13"/>
  <c r="D54" i="13"/>
  <c r="F54" i="13"/>
  <c r="G54" i="13"/>
  <c r="E52" i="13"/>
  <c r="H52" i="13"/>
  <c r="E51" i="13"/>
  <c r="H51" i="13"/>
  <c r="E50" i="13"/>
  <c r="H50" i="13"/>
  <c r="E49" i="13"/>
  <c r="H49" i="13"/>
  <c r="E48" i="13"/>
  <c r="H48" i="13"/>
  <c r="E47" i="13"/>
  <c r="H47" i="13"/>
  <c r="E46" i="13"/>
  <c r="H46" i="13"/>
  <c r="E45" i="13"/>
  <c r="H45" i="13"/>
  <c r="E44" i="13"/>
  <c r="H44" i="13"/>
  <c r="E43" i="13"/>
  <c r="H43" i="13"/>
  <c r="E42" i="13"/>
  <c r="H42" i="13"/>
  <c r="E41" i="13"/>
  <c r="H41" i="13"/>
  <c r="C37" i="13"/>
  <c r="D37" i="13"/>
  <c r="F37" i="13"/>
  <c r="G37" i="13"/>
  <c r="E35" i="13"/>
  <c r="H35" i="13"/>
  <c r="E34" i="13"/>
  <c r="H34" i="13"/>
  <c r="E33" i="13"/>
  <c r="H33" i="13"/>
  <c r="E32" i="13"/>
  <c r="H32" i="13"/>
  <c r="E31" i="13"/>
  <c r="H31" i="13"/>
  <c r="E30" i="13"/>
  <c r="H30" i="13"/>
  <c r="E29" i="13"/>
  <c r="H29" i="13"/>
  <c r="E28" i="13"/>
  <c r="H28" i="13"/>
  <c r="E27" i="13"/>
  <c r="H27" i="13"/>
  <c r="E26" i="13"/>
  <c r="H26" i="13"/>
  <c r="E25" i="13"/>
  <c r="H25" i="13"/>
  <c r="E24" i="13"/>
  <c r="H24" i="13"/>
  <c r="D20" i="13"/>
  <c r="F20" i="13"/>
  <c r="G20" i="13"/>
  <c r="H18" i="13"/>
  <c r="H17" i="13"/>
  <c r="E16" i="13"/>
  <c r="H16" i="13"/>
  <c r="E15" i="13"/>
  <c r="H15" i="13"/>
  <c r="E14" i="13"/>
  <c r="H14" i="13"/>
  <c r="E13" i="13"/>
  <c r="H13" i="13"/>
  <c r="E12" i="13"/>
  <c r="H12" i="13"/>
  <c r="E11" i="13"/>
  <c r="H11" i="13"/>
  <c r="E10" i="13"/>
  <c r="H10" i="13"/>
  <c r="E9" i="13"/>
  <c r="H9" i="13"/>
  <c r="C105" i="13"/>
  <c r="D105" i="13"/>
  <c r="F105" i="13"/>
  <c r="G105" i="13"/>
  <c r="E103" i="13"/>
  <c r="H103" i="13"/>
  <c r="E102" i="13"/>
  <c r="H102" i="13"/>
  <c r="E101" i="13"/>
  <c r="H101" i="13"/>
  <c r="E100" i="13"/>
  <c r="H100" i="13"/>
  <c r="E99" i="13"/>
  <c r="H99" i="13"/>
  <c r="E8" i="13"/>
  <c r="H8" i="13"/>
  <c r="C62" i="11"/>
  <c r="E62" i="11"/>
  <c r="G62" i="11"/>
  <c r="H62" i="11"/>
  <c r="E54" i="11"/>
  <c r="G54" i="11"/>
  <c r="H54" i="11"/>
  <c r="C53" i="11"/>
  <c r="C52" i="11"/>
  <c r="C51" i="11"/>
  <c r="C50" i="11"/>
  <c r="C49" i="11"/>
  <c r="C48" i="11"/>
  <c r="C41" i="11"/>
  <c r="E36" i="11"/>
  <c r="G36" i="11"/>
  <c r="H36" i="11"/>
  <c r="C35" i="11"/>
  <c r="C34" i="11"/>
  <c r="C33" i="11"/>
  <c r="C32" i="11"/>
  <c r="C28" i="11"/>
  <c r="C27" i="11"/>
  <c r="E20" i="11"/>
  <c r="G20" i="11"/>
  <c r="H20" i="11"/>
  <c r="C19" i="11"/>
  <c r="C18" i="11"/>
  <c r="C17" i="11"/>
  <c r="C16" i="11"/>
  <c r="C11" i="11"/>
  <c r="C10" i="11"/>
  <c r="C15" i="10"/>
  <c r="E20" i="10"/>
  <c r="G20" i="10"/>
  <c r="H20" i="10"/>
  <c r="C18" i="10"/>
  <c r="C14" i="10"/>
  <c r="C12" i="10"/>
  <c r="C11" i="10"/>
  <c r="C10" i="10"/>
  <c r="C9" i="10"/>
  <c r="C8" i="10"/>
  <c r="C7" i="10"/>
  <c r="C6" i="10"/>
  <c r="C80" i="8"/>
  <c r="C85" i="8" s="1"/>
  <c r="K88" i="9"/>
  <c r="M88" i="9" s="1"/>
  <c r="K87" i="9"/>
  <c r="M87" i="9" s="1"/>
  <c r="K86" i="9"/>
  <c r="M86" i="9" s="1"/>
  <c r="K85" i="9"/>
  <c r="M85" i="9" s="1"/>
  <c r="K84" i="9"/>
  <c r="K83" i="9"/>
  <c r="K82" i="9"/>
  <c r="K81" i="9"/>
  <c r="M81" i="9" s="1"/>
  <c r="K80" i="9"/>
  <c r="M80" i="9" s="1"/>
  <c r="K79" i="9"/>
  <c r="M79" i="9" s="1"/>
  <c r="K78" i="9"/>
  <c r="M78" i="9" s="1"/>
  <c r="K77" i="9"/>
  <c r="M77" i="9" s="1"/>
  <c r="M76" i="9"/>
  <c r="K75" i="9"/>
  <c r="M75" i="9" s="1"/>
  <c r="K74" i="9"/>
  <c r="M74" i="9" s="1"/>
  <c r="K73" i="9"/>
  <c r="K72" i="9"/>
  <c r="M72" i="9" s="1"/>
  <c r="K71" i="9"/>
  <c r="M71" i="9" s="1"/>
  <c r="K70" i="9"/>
  <c r="C66" i="9"/>
  <c r="D66" i="9"/>
  <c r="E66" i="9"/>
  <c r="F66" i="9"/>
  <c r="G66" i="9"/>
  <c r="H66" i="9"/>
  <c r="I66" i="9"/>
  <c r="M66" i="9"/>
  <c r="K64" i="9"/>
  <c r="K66" i="9" s="1"/>
  <c r="C62" i="9"/>
  <c r="D62" i="9"/>
  <c r="E62" i="9"/>
  <c r="F62" i="9"/>
  <c r="G62" i="9"/>
  <c r="H62" i="9"/>
  <c r="I62" i="9"/>
  <c r="M62" i="9"/>
  <c r="K60" i="9"/>
  <c r="K62" i="9" s="1"/>
  <c r="C56" i="9"/>
  <c r="D56" i="9"/>
  <c r="E56" i="9"/>
  <c r="F56" i="9"/>
  <c r="G56" i="9"/>
  <c r="H56" i="9"/>
  <c r="O56" i="9"/>
  <c r="K54" i="9"/>
  <c r="M54" i="9" s="1"/>
  <c r="K53" i="9"/>
  <c r="M52" i="9"/>
  <c r="K46" i="9"/>
  <c r="C45" i="9"/>
  <c r="C48" i="9" s="1"/>
  <c r="D45" i="9"/>
  <c r="D48" i="9" s="1"/>
  <c r="E45" i="9"/>
  <c r="E48" i="9" s="1"/>
  <c r="F45" i="9"/>
  <c r="F48" i="9" s="1"/>
  <c r="G45" i="9"/>
  <c r="G48" i="9" s="1"/>
  <c r="H45" i="9"/>
  <c r="H48" i="9" s="1"/>
  <c r="I45" i="9"/>
  <c r="I48" i="9" s="1"/>
  <c r="O48" i="9"/>
  <c r="K44" i="9"/>
  <c r="K43" i="9"/>
  <c r="K42" i="9"/>
  <c r="C38" i="9"/>
  <c r="D38" i="9"/>
  <c r="E38" i="9"/>
  <c r="F38" i="9"/>
  <c r="G38" i="9"/>
  <c r="H38" i="9"/>
  <c r="I38" i="9"/>
  <c r="K35" i="9"/>
  <c r="K34" i="9"/>
  <c r="M34" i="9" s="1"/>
  <c r="K33" i="9"/>
  <c r="K32" i="9"/>
  <c r="C28" i="9"/>
  <c r="D28" i="9"/>
  <c r="E28" i="9"/>
  <c r="F28" i="9"/>
  <c r="G28" i="9"/>
  <c r="H28" i="9"/>
  <c r="O28" i="9"/>
  <c r="K24" i="9"/>
  <c r="M24" i="9" s="1"/>
  <c r="K23" i="9"/>
  <c r="M23" i="9" s="1"/>
  <c r="K22" i="9"/>
  <c r="M22" i="9" s="1"/>
  <c r="K21" i="9"/>
  <c r="C17" i="9"/>
  <c r="D17" i="9"/>
  <c r="E17" i="9"/>
  <c r="F17" i="9"/>
  <c r="G17" i="9"/>
  <c r="H17" i="9"/>
  <c r="I17" i="9"/>
  <c r="K14" i="9"/>
  <c r="M14" i="9" s="1"/>
  <c r="K13" i="9"/>
  <c r="M13" i="9" s="1"/>
  <c r="K12" i="9"/>
  <c r="M12" i="9" s="1"/>
  <c r="K11" i="9"/>
  <c r="M11" i="9" s="1"/>
  <c r="K10" i="9"/>
  <c r="M10" i="9" s="1"/>
  <c r="K9" i="9"/>
  <c r="M9" i="9" s="1"/>
  <c r="K8" i="9"/>
  <c r="M8" i="9" s="1"/>
  <c r="O114" i="9"/>
  <c r="C112" i="9"/>
  <c r="D112" i="9"/>
  <c r="E112" i="9"/>
  <c r="F112" i="9"/>
  <c r="G112" i="9"/>
  <c r="H112" i="9"/>
  <c r="I112" i="9"/>
  <c r="K103" i="9"/>
  <c r="M103" i="9" s="1"/>
  <c r="K102" i="9"/>
  <c r="M102" i="9" s="1"/>
  <c r="K101" i="9"/>
  <c r="M101" i="9" s="1"/>
  <c r="K100" i="9"/>
  <c r="M100" i="9" s="1"/>
  <c r="K99" i="9"/>
  <c r="K98" i="9"/>
  <c r="M98" i="9" s="1"/>
  <c r="K97" i="9"/>
  <c r="K96" i="9"/>
  <c r="K95" i="9"/>
  <c r="K94" i="9"/>
  <c r="K93" i="9"/>
  <c r="M93" i="9" s="1"/>
  <c r="K92" i="9"/>
  <c r="M92" i="9" s="1"/>
  <c r="K91" i="9"/>
  <c r="M91" i="9" s="1"/>
  <c r="K90" i="9"/>
  <c r="M90" i="9" s="1"/>
  <c r="K89" i="9"/>
  <c r="C12" i="7"/>
  <c r="C17" i="7" s="1"/>
  <c r="D12" i="7"/>
  <c r="G8" i="7"/>
  <c r="D8" i="7"/>
  <c r="C39" i="6" l="1"/>
  <c r="I116" i="9"/>
  <c r="I119" i="9" s="1"/>
  <c r="C186" i="3"/>
  <c r="H37" i="13"/>
  <c r="H71" i="13"/>
  <c r="H182" i="14"/>
  <c r="M227" i="14"/>
  <c r="E227" i="14"/>
  <c r="M239" i="14"/>
  <c r="E239" i="14"/>
  <c r="N182" i="14"/>
  <c r="F182" i="14"/>
  <c r="K227" i="14"/>
  <c r="C227" i="14"/>
  <c r="K239" i="14"/>
  <c r="C239" i="14"/>
  <c r="H88" i="13"/>
  <c r="G12" i="7"/>
  <c r="M182" i="14"/>
  <c r="E182" i="14"/>
  <c r="M214" i="14"/>
  <c r="J227" i="14"/>
  <c r="J239" i="14"/>
  <c r="H54" i="13"/>
  <c r="C22" i="50"/>
  <c r="C38" i="5"/>
  <c r="O83" i="9"/>
  <c r="O112" i="9" s="1"/>
  <c r="C108" i="3"/>
  <c r="G108" i="3" s="1"/>
  <c r="M17" i="9"/>
  <c r="M42" i="9"/>
  <c r="C11" i="50"/>
  <c r="C19" i="6"/>
  <c r="C47" i="6" s="1"/>
  <c r="C33" i="6"/>
  <c r="M21" i="9"/>
  <c r="M28" i="9" s="1"/>
  <c r="K28" i="9"/>
  <c r="F214" i="14"/>
  <c r="D214" i="14"/>
  <c r="N19" i="14"/>
  <c r="N26" i="14" s="1"/>
  <c r="N28" i="14" s="1"/>
  <c r="N39" i="14" s="1"/>
  <c r="M96" i="9"/>
  <c r="C215" i="3"/>
  <c r="L22" i="16"/>
  <c r="S77" i="18"/>
  <c r="P77" i="18"/>
  <c r="L77" i="18"/>
  <c r="C77" i="18"/>
  <c r="C21" i="50"/>
  <c r="N214" i="14"/>
  <c r="L214" i="14"/>
  <c r="J214" i="14"/>
  <c r="H214" i="14"/>
  <c r="C44" i="4"/>
  <c r="F44" i="4" s="1"/>
  <c r="C45" i="4"/>
  <c r="G45" i="4" s="1"/>
  <c r="C46" i="4"/>
  <c r="M46" i="9"/>
  <c r="E37" i="13"/>
  <c r="E54" i="13"/>
  <c r="E71" i="13"/>
  <c r="E88" i="13"/>
  <c r="D129" i="14"/>
  <c r="D131" i="14" s="1"/>
  <c r="E214" i="14"/>
  <c r="N62" i="14"/>
  <c r="N77" i="18"/>
  <c r="I77" i="18"/>
  <c r="O64" i="9"/>
  <c r="O66" i="9" s="1"/>
  <c r="M95" i="9"/>
  <c r="M97" i="9"/>
  <c r="M53" i="9"/>
  <c r="M56" i="9" s="1"/>
  <c r="O60" i="9"/>
  <c r="O62" i="9" s="1"/>
  <c r="M44" i="9"/>
  <c r="M99" i="9"/>
  <c r="D17" i="7"/>
  <c r="E105" i="14"/>
  <c r="F105" i="14" s="1"/>
  <c r="G105" i="14" s="1"/>
  <c r="H105" i="14" s="1"/>
  <c r="I105" i="14" s="1"/>
  <c r="J105" i="14" s="1"/>
  <c r="K105" i="14" s="1"/>
  <c r="L105" i="14" s="1"/>
  <c r="M105" i="14" s="1"/>
  <c r="N105" i="14" s="1"/>
  <c r="N129" i="14" s="1"/>
  <c r="N131" i="14" s="1"/>
  <c r="R77" i="18"/>
  <c r="Q77" i="18"/>
  <c r="O77" i="18"/>
  <c r="M77" i="18"/>
  <c r="J77" i="18"/>
  <c r="E77" i="18"/>
  <c r="O49" i="25"/>
  <c r="N6" i="25" s="1"/>
  <c r="N10" i="25" s="1"/>
  <c r="N14" i="25" s="1"/>
  <c r="N18" i="25" s="1"/>
  <c r="N22" i="25" s="1"/>
  <c r="N26" i="25" s="1"/>
  <c r="N49" i="25" s="1"/>
  <c r="M6" i="25" s="1"/>
  <c r="M10" i="25" s="1"/>
  <c r="M14" i="25" s="1"/>
  <c r="M18" i="25" s="1"/>
  <c r="M22" i="25" s="1"/>
  <c r="M26" i="25" s="1"/>
  <c r="M49" i="25" s="1"/>
  <c r="L6" i="25" s="1"/>
  <c r="L10" i="25" s="1"/>
  <c r="L14" i="25" s="1"/>
  <c r="L18" i="25" s="1"/>
  <c r="L22" i="25" s="1"/>
  <c r="L26" i="25" s="1"/>
  <c r="L49" i="25" s="1"/>
  <c r="K6" i="25" s="1"/>
  <c r="K10" i="25" s="1"/>
  <c r="K14" i="25" s="1"/>
  <c r="K18" i="25" s="1"/>
  <c r="K22" i="25" s="1"/>
  <c r="K26" i="25" s="1"/>
  <c r="K49" i="25" s="1"/>
  <c r="J6" i="25" s="1"/>
  <c r="J10" i="25" s="1"/>
  <c r="J14" i="25" s="1"/>
  <c r="J18" i="25" s="1"/>
  <c r="J22" i="25" s="1"/>
  <c r="J26" i="25" s="1"/>
  <c r="J49" i="25" s="1"/>
  <c r="I6" i="25" s="1"/>
  <c r="I10" i="25" s="1"/>
  <c r="I14" i="25" s="1"/>
  <c r="I18" i="25" s="1"/>
  <c r="I22" i="25" s="1"/>
  <c r="I26" i="25" s="1"/>
  <c r="I49" i="25" s="1"/>
  <c r="H6" i="25" s="1"/>
  <c r="H10" i="25" s="1"/>
  <c r="H14" i="25" s="1"/>
  <c r="H18" i="25" s="1"/>
  <c r="H22" i="25" s="1"/>
  <c r="H26" i="25" s="1"/>
  <c r="H49" i="25" s="1"/>
  <c r="G6" i="25" s="1"/>
  <c r="G10" i="25" s="1"/>
  <c r="G14" i="25" s="1"/>
  <c r="G18" i="25" s="1"/>
  <c r="G22" i="25" s="1"/>
  <c r="G26" i="25" s="1"/>
  <c r="G49" i="25" s="1"/>
  <c r="F6" i="25" s="1"/>
  <c r="F10" i="25" s="1"/>
  <c r="F14" i="25" s="1"/>
  <c r="F18" i="25" s="1"/>
  <c r="F22" i="25" s="1"/>
  <c r="F26" i="25" s="1"/>
  <c r="F49" i="25" s="1"/>
  <c r="E6" i="25" s="1"/>
  <c r="E10" i="25" s="1"/>
  <c r="E14" i="25" s="1"/>
  <c r="E18" i="25" s="1"/>
  <c r="E22" i="25" s="1"/>
  <c r="E26" i="25" s="1"/>
  <c r="E49" i="25" s="1"/>
  <c r="D6" i="25" s="1"/>
  <c r="D10" i="25" s="1"/>
  <c r="D14" i="25" s="1"/>
  <c r="D18" i="25" s="1"/>
  <c r="D22" i="25" s="1"/>
  <c r="D26" i="25" s="1"/>
  <c r="D49" i="25" s="1"/>
  <c r="C6" i="25" s="1"/>
  <c r="C10" i="25" s="1"/>
  <c r="C14" i="25" s="1"/>
  <c r="C18" i="25" s="1"/>
  <c r="C22" i="25" s="1"/>
  <c r="C26" i="25" s="1"/>
  <c r="C49" i="25" s="1"/>
  <c r="K22" i="16"/>
  <c r="F22" i="16"/>
  <c r="N44" i="14"/>
  <c r="N46" i="14" s="1"/>
  <c r="N41" i="14"/>
  <c r="N269" i="14"/>
  <c r="N268" i="14"/>
  <c r="M269" i="14"/>
  <c r="M268" i="14"/>
  <c r="L269" i="14"/>
  <c r="L268" i="14"/>
  <c r="K269" i="14"/>
  <c r="K268" i="14"/>
  <c r="J269" i="14"/>
  <c r="J268" i="14"/>
  <c r="I269" i="14"/>
  <c r="I268" i="14"/>
  <c r="H269" i="14"/>
  <c r="H268" i="14"/>
  <c r="G269" i="14"/>
  <c r="G268" i="14"/>
  <c r="F269" i="14"/>
  <c r="F268" i="14"/>
  <c r="E269" i="14"/>
  <c r="E268" i="14"/>
  <c r="D269" i="14"/>
  <c r="D268" i="14"/>
  <c r="C269" i="14"/>
  <c r="C268" i="14"/>
  <c r="C44" i="11"/>
  <c r="H20" i="13"/>
  <c r="M129" i="14"/>
  <c r="M131" i="14" s="1"/>
  <c r="L129" i="14"/>
  <c r="L131" i="14" s="1"/>
  <c r="H129" i="14"/>
  <c r="H131" i="14" s="1"/>
  <c r="G129" i="14"/>
  <c r="G131" i="14" s="1"/>
  <c r="F129" i="14"/>
  <c r="F131" i="14" s="1"/>
  <c r="E129" i="14"/>
  <c r="E131" i="14" s="1"/>
  <c r="N181" i="14"/>
  <c r="M181" i="14"/>
  <c r="L181" i="14"/>
  <c r="K181" i="14"/>
  <c r="J181" i="14"/>
  <c r="I181" i="14"/>
  <c r="H181" i="14"/>
  <c r="G181" i="14"/>
  <c r="F181" i="14"/>
  <c r="E181" i="14"/>
  <c r="D181" i="14"/>
  <c r="C181" i="14"/>
  <c r="M14" i="14"/>
  <c r="M19" i="14" s="1"/>
  <c r="M26" i="14" s="1"/>
  <c r="M28" i="14" s="1"/>
  <c r="M39" i="14" s="1"/>
  <c r="L14" i="14"/>
  <c r="L19" i="14" s="1"/>
  <c r="L26" i="14" s="1"/>
  <c r="L28" i="14" s="1"/>
  <c r="L39" i="14" s="1"/>
  <c r="K14" i="14"/>
  <c r="K19" i="14" s="1"/>
  <c r="K26" i="14" s="1"/>
  <c r="K28" i="14" s="1"/>
  <c r="K39" i="14" s="1"/>
  <c r="J14" i="14"/>
  <c r="J19" i="14" s="1"/>
  <c r="J26" i="14" s="1"/>
  <c r="J28" i="14" s="1"/>
  <c r="J39" i="14" s="1"/>
  <c r="I14" i="14"/>
  <c r="I19" i="14" s="1"/>
  <c r="I26" i="14" s="1"/>
  <c r="I28" i="14" s="1"/>
  <c r="I39" i="14" s="1"/>
  <c r="H14" i="14"/>
  <c r="H19" i="14" s="1"/>
  <c r="H26" i="14" s="1"/>
  <c r="H28" i="14" s="1"/>
  <c r="H39" i="14" s="1"/>
  <c r="G14" i="14"/>
  <c r="G19" i="14" s="1"/>
  <c r="G26" i="14" s="1"/>
  <c r="G28" i="14" s="1"/>
  <c r="G39" i="14" s="1"/>
  <c r="F14" i="14"/>
  <c r="F19" i="14" s="1"/>
  <c r="F26" i="14" s="1"/>
  <c r="F28" i="14" s="1"/>
  <c r="F39" i="14" s="1"/>
  <c r="E14" i="14"/>
  <c r="E19" i="14" s="1"/>
  <c r="E26" i="14" s="1"/>
  <c r="E28" i="14" s="1"/>
  <c r="E39" i="14" s="1"/>
  <c r="D14" i="14"/>
  <c r="D19" i="14" s="1"/>
  <c r="D26" i="14" s="1"/>
  <c r="D28" i="14" s="1"/>
  <c r="D39" i="14" s="1"/>
  <c r="C14" i="14"/>
  <c r="C19" i="14" s="1"/>
  <c r="C26" i="14" s="1"/>
  <c r="C28" i="14" s="1"/>
  <c r="C39" i="14" s="1"/>
  <c r="N79" i="14"/>
  <c r="N81" i="14" s="1"/>
  <c r="N76" i="14"/>
  <c r="M79" i="14"/>
  <c r="M81" i="14" s="1"/>
  <c r="M76" i="14"/>
  <c r="L79" i="14"/>
  <c r="L81" i="14" s="1"/>
  <c r="L76" i="14"/>
  <c r="K79" i="14"/>
  <c r="K81" i="14" s="1"/>
  <c r="K76" i="14"/>
  <c r="J79" i="14"/>
  <c r="J81" i="14" s="1"/>
  <c r="J76" i="14"/>
  <c r="I79" i="14"/>
  <c r="I81" i="14" s="1"/>
  <c r="I76" i="14"/>
  <c r="H79" i="14"/>
  <c r="H81" i="14" s="1"/>
  <c r="H76" i="14"/>
  <c r="G79" i="14"/>
  <c r="G81" i="14" s="1"/>
  <c r="G76" i="14"/>
  <c r="F79" i="14"/>
  <c r="F81" i="14" s="1"/>
  <c r="F76" i="14"/>
  <c r="E79" i="14"/>
  <c r="E81" i="14" s="1"/>
  <c r="E76" i="14"/>
  <c r="D79" i="14"/>
  <c r="D81" i="14" s="1"/>
  <c r="D76" i="14"/>
  <c r="C79" i="14"/>
  <c r="C81" i="14" s="1"/>
  <c r="C76" i="14"/>
  <c r="M62" i="14"/>
  <c r="L62" i="14"/>
  <c r="K62" i="14"/>
  <c r="J62" i="14"/>
  <c r="I62" i="14"/>
  <c r="H62" i="14"/>
  <c r="G62" i="14"/>
  <c r="F62" i="14"/>
  <c r="E62" i="14"/>
  <c r="D62" i="14"/>
  <c r="C62" i="14"/>
  <c r="J20" i="16"/>
  <c r="H20" i="16"/>
  <c r="L11" i="28"/>
  <c r="C367" i="51"/>
  <c r="M84" i="9"/>
  <c r="E63" i="11"/>
  <c r="M94" i="9"/>
  <c r="K17" i="9"/>
  <c r="M43" i="9"/>
  <c r="M70" i="9"/>
  <c r="H63" i="11"/>
  <c r="G63" i="11"/>
  <c r="D32" i="50"/>
  <c r="M89" i="9"/>
  <c r="M32" i="9"/>
  <c r="M33" i="9"/>
  <c r="M35" i="9"/>
  <c r="M73" i="9"/>
  <c r="M82" i="9"/>
  <c r="C20" i="11"/>
  <c r="C18" i="6" s="1"/>
  <c r="C43" i="4"/>
  <c r="G43" i="4" s="1"/>
  <c r="C42" i="4"/>
  <c r="F42" i="4" s="1"/>
  <c r="C16" i="50"/>
  <c r="C34" i="6"/>
  <c r="H9" i="18"/>
  <c r="F9" i="18"/>
  <c r="D9" i="18"/>
  <c r="F13" i="18"/>
  <c r="D15" i="18"/>
  <c r="H21" i="18"/>
  <c r="F21" i="18"/>
  <c r="D21" i="18"/>
  <c r="H27" i="18"/>
  <c r="F27" i="18"/>
  <c r="D27" i="18"/>
  <c r="H33" i="18"/>
  <c r="F33" i="18"/>
  <c r="D33" i="18"/>
  <c r="H39" i="18"/>
  <c r="F39" i="18"/>
  <c r="D39" i="18"/>
  <c r="H45" i="18"/>
  <c r="F45" i="18"/>
  <c r="D45" i="18"/>
  <c r="H51" i="18"/>
  <c r="F51" i="18"/>
  <c r="D51" i="18"/>
  <c r="H57" i="18"/>
  <c r="F57" i="18"/>
  <c r="D57" i="18"/>
  <c r="H63" i="18"/>
  <c r="F63" i="18"/>
  <c r="D63" i="18"/>
  <c r="H69" i="18"/>
  <c r="F69" i="18"/>
  <c r="D69" i="18"/>
  <c r="H75" i="18"/>
  <c r="F75" i="18"/>
  <c r="D75" i="18"/>
  <c r="C54" i="3"/>
  <c r="C32" i="50"/>
  <c r="C54" i="11"/>
  <c r="C36" i="11"/>
  <c r="C26" i="6" s="1"/>
  <c r="C69" i="6" s="1"/>
  <c r="C20" i="10"/>
  <c r="K56" i="9"/>
  <c r="K45" i="9"/>
  <c r="K48" i="9" s="1"/>
  <c r="K38" i="9"/>
  <c r="H14" i="16"/>
  <c r="J14" i="16"/>
  <c r="J22" i="16" s="1"/>
  <c r="AM50" i="24"/>
  <c r="AL6" i="24" s="1"/>
  <c r="AL11" i="24" s="1"/>
  <c r="AL15" i="24" s="1"/>
  <c r="AL20" i="24" s="1"/>
  <c r="AL24" i="24" s="1"/>
  <c r="AL29" i="24" s="1"/>
  <c r="AL33" i="24" s="1"/>
  <c r="AL38" i="24" s="1"/>
  <c r="AL50" i="24" s="1"/>
  <c r="AK6" i="24" s="1"/>
  <c r="AK11" i="24" s="1"/>
  <c r="AK15" i="24" s="1"/>
  <c r="AK20" i="24" s="1"/>
  <c r="AK24" i="24" s="1"/>
  <c r="AK29" i="24" s="1"/>
  <c r="AK33" i="24" s="1"/>
  <c r="AK38" i="24" s="1"/>
  <c r="AK50" i="24" s="1"/>
  <c r="AJ6" i="24" s="1"/>
  <c r="AJ11" i="24" s="1"/>
  <c r="AJ15" i="24" s="1"/>
  <c r="AJ20" i="24" s="1"/>
  <c r="AJ24" i="24" s="1"/>
  <c r="AJ29" i="24" s="1"/>
  <c r="AJ33" i="24" s="1"/>
  <c r="AJ38" i="24" s="1"/>
  <c r="AJ50" i="24" s="1"/>
  <c r="AI6" i="24" s="1"/>
  <c r="AI11" i="24" s="1"/>
  <c r="AI15" i="24" s="1"/>
  <c r="AI20" i="24" s="1"/>
  <c r="AI24" i="24" s="1"/>
  <c r="AI29" i="24" s="1"/>
  <c r="AI33" i="24" s="1"/>
  <c r="AI38" i="24" s="1"/>
  <c r="AI50" i="24" s="1"/>
  <c r="AH6" i="24" s="1"/>
  <c r="AH11" i="24" s="1"/>
  <c r="AH15" i="24" s="1"/>
  <c r="AH20" i="24" s="1"/>
  <c r="AH24" i="24" s="1"/>
  <c r="AH29" i="24" s="1"/>
  <c r="AH33" i="24" s="1"/>
  <c r="AH38" i="24" s="1"/>
  <c r="AH50" i="24" s="1"/>
  <c r="AG6" i="24" s="1"/>
  <c r="AG11" i="24" s="1"/>
  <c r="AG15" i="24" s="1"/>
  <c r="AG20" i="24" s="1"/>
  <c r="AG24" i="24" s="1"/>
  <c r="AG29" i="24" s="1"/>
  <c r="AG33" i="24" s="1"/>
  <c r="AG38" i="24" s="1"/>
  <c r="AG50" i="24" s="1"/>
  <c r="AF6" i="24" s="1"/>
  <c r="AF11" i="24" s="1"/>
  <c r="AF15" i="24" s="1"/>
  <c r="AF20" i="24" s="1"/>
  <c r="AF24" i="24" s="1"/>
  <c r="AF29" i="24" s="1"/>
  <c r="AF33" i="24" s="1"/>
  <c r="AF38" i="24" s="1"/>
  <c r="AF50" i="24" s="1"/>
  <c r="AE6" i="24" s="1"/>
  <c r="AE11" i="24" s="1"/>
  <c r="AE15" i="24" s="1"/>
  <c r="AE20" i="24" s="1"/>
  <c r="AE24" i="24" s="1"/>
  <c r="AE29" i="24" s="1"/>
  <c r="AE33" i="24" s="1"/>
  <c r="AE38" i="24" s="1"/>
  <c r="AE50" i="24" s="1"/>
  <c r="AD6" i="24" s="1"/>
  <c r="AD11" i="24" s="1"/>
  <c r="AD15" i="24" s="1"/>
  <c r="AD20" i="24" s="1"/>
  <c r="AD24" i="24" s="1"/>
  <c r="AD29" i="24" s="1"/>
  <c r="AD33" i="24" s="1"/>
  <c r="AD38" i="24" s="1"/>
  <c r="AD50" i="24" s="1"/>
  <c r="AC6" i="24" s="1"/>
  <c r="AC11" i="24" s="1"/>
  <c r="AC15" i="24" s="1"/>
  <c r="AC20" i="24" s="1"/>
  <c r="AC24" i="24" s="1"/>
  <c r="AC29" i="24" s="1"/>
  <c r="AC33" i="24" s="1"/>
  <c r="AC38" i="24" s="1"/>
  <c r="AC50" i="24" s="1"/>
  <c r="AB6" i="24" s="1"/>
  <c r="AB11" i="24" s="1"/>
  <c r="AB15" i="24" s="1"/>
  <c r="AB20" i="24" s="1"/>
  <c r="AB24" i="24" s="1"/>
  <c r="AB29" i="24" s="1"/>
  <c r="AB33" i="24" s="1"/>
  <c r="AB38" i="24" s="1"/>
  <c r="AB50" i="24" s="1"/>
  <c r="AA6" i="24" s="1"/>
  <c r="AA11" i="24" s="1"/>
  <c r="AA15" i="24" s="1"/>
  <c r="AA20" i="24" s="1"/>
  <c r="AA24" i="24" s="1"/>
  <c r="AA29" i="24" s="1"/>
  <c r="AA33" i="24" s="1"/>
  <c r="AA38" i="24" s="1"/>
  <c r="AA50" i="24" s="1"/>
  <c r="Z6" i="24" s="1"/>
  <c r="Z11" i="24" s="1"/>
  <c r="Z15" i="24" s="1"/>
  <c r="Z20" i="24" s="1"/>
  <c r="Z24" i="24" s="1"/>
  <c r="Z29" i="24" s="1"/>
  <c r="Z33" i="24" s="1"/>
  <c r="Z38" i="24" s="1"/>
  <c r="Z50" i="24" s="1"/>
  <c r="Y6" i="24" s="1"/>
  <c r="Y11" i="24" s="1"/>
  <c r="Y15" i="24" s="1"/>
  <c r="Y20" i="24" s="1"/>
  <c r="Y24" i="24" s="1"/>
  <c r="Y29" i="24" s="1"/>
  <c r="Y33" i="24" s="1"/>
  <c r="Y38" i="24" s="1"/>
  <c r="Y50" i="24" s="1"/>
  <c r="X6" i="24" s="1"/>
  <c r="X11" i="24" s="1"/>
  <c r="X15" i="24" s="1"/>
  <c r="X20" i="24" s="1"/>
  <c r="X24" i="24" s="1"/>
  <c r="X29" i="24" s="1"/>
  <c r="X33" i="24" s="1"/>
  <c r="X38" i="24" s="1"/>
  <c r="X50" i="24" s="1"/>
  <c r="W6" i="24" s="1"/>
  <c r="W11" i="24" s="1"/>
  <c r="W15" i="24" s="1"/>
  <c r="W20" i="24" s="1"/>
  <c r="W24" i="24" s="1"/>
  <c r="W29" i="24" s="1"/>
  <c r="W33" i="24" s="1"/>
  <c r="W38" i="24" s="1"/>
  <c r="W50" i="24" s="1"/>
  <c r="V6" i="24" s="1"/>
  <c r="V11" i="24" s="1"/>
  <c r="V15" i="24" s="1"/>
  <c r="V20" i="24" s="1"/>
  <c r="V24" i="24" s="1"/>
  <c r="V29" i="24" s="1"/>
  <c r="V33" i="24" s="1"/>
  <c r="V38" i="24" s="1"/>
  <c r="V50" i="24" s="1"/>
  <c r="U6" i="24" s="1"/>
  <c r="U11" i="24" s="1"/>
  <c r="U15" i="24" s="1"/>
  <c r="U20" i="24" s="1"/>
  <c r="U24" i="24" s="1"/>
  <c r="U29" i="24" s="1"/>
  <c r="U33" i="24" s="1"/>
  <c r="U38" i="24" s="1"/>
  <c r="U50" i="24" s="1"/>
  <c r="T6" i="24" s="1"/>
  <c r="T11" i="24" s="1"/>
  <c r="T15" i="24" s="1"/>
  <c r="T20" i="24" s="1"/>
  <c r="T24" i="24" s="1"/>
  <c r="T29" i="24" s="1"/>
  <c r="T33" i="24" s="1"/>
  <c r="T38" i="24" s="1"/>
  <c r="T50" i="24" s="1"/>
  <c r="S6" i="24" s="1"/>
  <c r="S11" i="24" s="1"/>
  <c r="S15" i="24" s="1"/>
  <c r="S20" i="24" s="1"/>
  <c r="S24" i="24" s="1"/>
  <c r="S29" i="24" s="1"/>
  <c r="S33" i="24" s="1"/>
  <c r="S38" i="24" s="1"/>
  <c r="S50" i="24" s="1"/>
  <c r="R6" i="24" s="1"/>
  <c r="R11" i="24" s="1"/>
  <c r="R15" i="24" s="1"/>
  <c r="R20" i="24" s="1"/>
  <c r="R24" i="24" s="1"/>
  <c r="R29" i="24" s="1"/>
  <c r="R33" i="24" s="1"/>
  <c r="R38" i="24" s="1"/>
  <c r="R50" i="24" s="1"/>
  <c r="Q6" i="24" s="1"/>
  <c r="Q11" i="24" s="1"/>
  <c r="Q15" i="24" s="1"/>
  <c r="Q20" i="24" s="1"/>
  <c r="Q24" i="24" s="1"/>
  <c r="Q29" i="24" s="1"/>
  <c r="Q33" i="24" s="1"/>
  <c r="Q38" i="24" s="1"/>
  <c r="Q50" i="24" s="1"/>
  <c r="P6" i="24" s="1"/>
  <c r="P11" i="24" s="1"/>
  <c r="P15" i="24" s="1"/>
  <c r="P20" i="24" s="1"/>
  <c r="P24" i="24" s="1"/>
  <c r="P29" i="24" s="1"/>
  <c r="P33" i="24" s="1"/>
  <c r="P38" i="24" s="1"/>
  <c r="P50" i="24" s="1"/>
  <c r="O6" i="24" s="1"/>
  <c r="O11" i="24" s="1"/>
  <c r="O15" i="24" s="1"/>
  <c r="O20" i="24" s="1"/>
  <c r="O24" i="24" s="1"/>
  <c r="O29" i="24" s="1"/>
  <c r="O33" i="24" s="1"/>
  <c r="O38" i="24" s="1"/>
  <c r="O50" i="24" s="1"/>
  <c r="N6" i="24" s="1"/>
  <c r="N11" i="24" s="1"/>
  <c r="N15" i="24" s="1"/>
  <c r="N20" i="24" s="1"/>
  <c r="N24" i="24" s="1"/>
  <c r="N29" i="24" s="1"/>
  <c r="N33" i="24" s="1"/>
  <c r="N38" i="24" s="1"/>
  <c r="N50" i="24" s="1"/>
  <c r="M6" i="24" s="1"/>
  <c r="M11" i="24" s="1"/>
  <c r="M15" i="24" s="1"/>
  <c r="M20" i="24" s="1"/>
  <c r="M24" i="24" s="1"/>
  <c r="M29" i="24" s="1"/>
  <c r="M33" i="24" s="1"/>
  <c r="M38" i="24" s="1"/>
  <c r="M50" i="24" s="1"/>
  <c r="L6" i="24" s="1"/>
  <c r="L11" i="24" s="1"/>
  <c r="L15" i="24" s="1"/>
  <c r="L20" i="24" s="1"/>
  <c r="L24" i="24" s="1"/>
  <c r="L29" i="24" s="1"/>
  <c r="L33" i="24" s="1"/>
  <c r="L38" i="24" s="1"/>
  <c r="L50" i="24" s="1"/>
  <c r="K6" i="24" s="1"/>
  <c r="K11" i="24" s="1"/>
  <c r="K15" i="24" s="1"/>
  <c r="K20" i="24" s="1"/>
  <c r="K24" i="24" s="1"/>
  <c r="K29" i="24" s="1"/>
  <c r="K33" i="24" s="1"/>
  <c r="K38" i="24" s="1"/>
  <c r="K50" i="24" s="1"/>
  <c r="J6" i="24" s="1"/>
  <c r="J11" i="24" s="1"/>
  <c r="J15" i="24" s="1"/>
  <c r="J20" i="24" s="1"/>
  <c r="J24" i="24" s="1"/>
  <c r="J29" i="24" s="1"/>
  <c r="J33" i="24" s="1"/>
  <c r="J38" i="24" s="1"/>
  <c r="J50" i="24" s="1"/>
  <c r="I6" i="24" s="1"/>
  <c r="I11" i="24" s="1"/>
  <c r="I15" i="24" s="1"/>
  <c r="I20" i="24" s="1"/>
  <c r="I24" i="24" s="1"/>
  <c r="I29" i="24" s="1"/>
  <c r="I33" i="24" s="1"/>
  <c r="I38" i="24" s="1"/>
  <c r="I50" i="24" s="1"/>
  <c r="H6" i="24" s="1"/>
  <c r="H11" i="24" s="1"/>
  <c r="H15" i="24" s="1"/>
  <c r="H20" i="24" s="1"/>
  <c r="H24" i="24" s="1"/>
  <c r="H29" i="24" s="1"/>
  <c r="H33" i="24" s="1"/>
  <c r="H38" i="24" s="1"/>
  <c r="H50" i="24" s="1"/>
  <c r="G6" i="24" s="1"/>
  <c r="G11" i="24" s="1"/>
  <c r="G15" i="24" s="1"/>
  <c r="G20" i="24" s="1"/>
  <c r="G24" i="24" s="1"/>
  <c r="G29" i="24" s="1"/>
  <c r="G33" i="24" s="1"/>
  <c r="G38" i="24" s="1"/>
  <c r="G50" i="24" s="1"/>
  <c r="F6" i="24" s="1"/>
  <c r="F11" i="24" s="1"/>
  <c r="F15" i="24" s="1"/>
  <c r="F20" i="24" s="1"/>
  <c r="F24" i="24" s="1"/>
  <c r="F29" i="24" s="1"/>
  <c r="F33" i="24" s="1"/>
  <c r="F38" i="24" s="1"/>
  <c r="F50" i="24" s="1"/>
  <c r="E6" i="24" s="1"/>
  <c r="E11" i="24" s="1"/>
  <c r="E15" i="24" s="1"/>
  <c r="E20" i="24" s="1"/>
  <c r="E24" i="24" s="1"/>
  <c r="E29" i="24" s="1"/>
  <c r="E33" i="24" s="1"/>
  <c r="E38" i="24" s="1"/>
  <c r="E50" i="24" s="1"/>
  <c r="E23" i="22"/>
  <c r="D100" i="14"/>
  <c r="D102" i="14"/>
  <c r="F90" i="14"/>
  <c r="G90" i="14" s="1"/>
  <c r="H90" i="14" s="1"/>
  <c r="H100" i="14" s="1"/>
  <c r="H102" i="14" s="1"/>
  <c r="E100" i="14"/>
  <c r="E102" i="14" s="1"/>
  <c r="C132" i="14"/>
  <c r="C133" i="14" s="1"/>
  <c r="C145" i="14" s="1"/>
  <c r="C152" i="14" s="1"/>
  <c r="C154" i="14" s="1"/>
  <c r="E85" i="14"/>
  <c r="E87" i="14" s="1"/>
  <c r="F85" i="14" s="1"/>
  <c r="F87" i="14" s="1"/>
  <c r="G85" i="14" s="1"/>
  <c r="G87" i="14" s="1"/>
  <c r="H85" i="14" s="1"/>
  <c r="H87" i="14" s="1"/>
  <c r="H105" i="13"/>
  <c r="E105" i="13"/>
  <c r="K112" i="9"/>
  <c r="C116" i="9"/>
  <c r="E116" i="9"/>
  <c r="C22" i="4" s="1"/>
  <c r="G22" i="4" s="1"/>
  <c r="G116" i="9"/>
  <c r="H116" i="9"/>
  <c r="J119" i="9"/>
  <c r="D116" i="9"/>
  <c r="F116" i="9"/>
  <c r="C37" i="2"/>
  <c r="Y1" i="2"/>
  <c r="C17" i="13" l="1"/>
  <c r="G17" i="7"/>
  <c r="C217" i="3"/>
  <c r="C23" i="50"/>
  <c r="I129" i="14"/>
  <c r="I131" i="14" s="1"/>
  <c r="J129" i="14"/>
  <c r="J131" i="14" s="1"/>
  <c r="K129" i="14"/>
  <c r="K131" i="14" s="1"/>
  <c r="H13" i="69"/>
  <c r="I15" i="69" s="1"/>
  <c r="I42" i="69" s="1"/>
  <c r="H22" i="16"/>
  <c r="D132" i="14"/>
  <c r="D133" i="14" s="1"/>
  <c r="D145" i="14" s="1"/>
  <c r="D152" i="14" s="1"/>
  <c r="D154" i="14" s="1"/>
  <c r="C130" i="3"/>
  <c r="C132" i="3" s="1"/>
  <c r="C29" i="6"/>
  <c r="C73" i="6"/>
  <c r="C55" i="6"/>
  <c r="C22" i="6"/>
  <c r="C9" i="50"/>
  <c r="C140" i="6"/>
  <c r="C21" i="4"/>
  <c r="G21" i="4" s="1"/>
  <c r="C20" i="4"/>
  <c r="J20" i="4" s="1"/>
  <c r="F100" i="14"/>
  <c r="F102" i="14" s="1"/>
  <c r="F132" i="14" s="1"/>
  <c r="F133" i="14" s="1"/>
  <c r="F145" i="14" s="1"/>
  <c r="F152" i="14" s="1"/>
  <c r="F154" i="14" s="1"/>
  <c r="O116" i="9"/>
  <c r="M112" i="9"/>
  <c r="C40" i="4"/>
  <c r="M45" i="9"/>
  <c r="M48" i="9" s="1"/>
  <c r="K116" i="9"/>
  <c r="K119" i="9" s="1"/>
  <c r="C63" i="11"/>
  <c r="E132" i="14"/>
  <c r="E133" i="14" s="1"/>
  <c r="E145" i="14" s="1"/>
  <c r="E152" i="14" s="1"/>
  <c r="E154" i="14" s="1"/>
  <c r="D6" i="24"/>
  <c r="D11" i="24" s="1"/>
  <c r="D15" i="24" s="1"/>
  <c r="D20" i="24" s="1"/>
  <c r="D24" i="24" s="1"/>
  <c r="D29" i="24" s="1"/>
  <c r="D33" i="24" s="1"/>
  <c r="D38" i="24" s="1"/>
  <c r="D50" i="24" s="1"/>
  <c r="C6" i="24" s="1"/>
  <c r="C11" i="24" s="1"/>
  <c r="C15" i="24" s="1"/>
  <c r="C20" i="24" s="1"/>
  <c r="C24" i="24" s="1"/>
  <c r="C29" i="24" s="1"/>
  <c r="C33" i="24" s="1"/>
  <c r="C38" i="24" s="1"/>
  <c r="C18" i="50"/>
  <c r="C368" i="51"/>
  <c r="C369" i="51" s="1"/>
  <c r="C370" i="51" s="1"/>
  <c r="C44" i="14"/>
  <c r="C46" i="14" s="1"/>
  <c r="C41" i="14"/>
  <c r="D44" i="14"/>
  <c r="D46" i="14" s="1"/>
  <c r="D41" i="14"/>
  <c r="E44" i="14"/>
  <c r="E46" i="14" s="1"/>
  <c r="E41" i="14"/>
  <c r="F44" i="14"/>
  <c r="F46" i="14" s="1"/>
  <c r="F41" i="14"/>
  <c r="G44" i="14"/>
  <c r="G46" i="14" s="1"/>
  <c r="G41" i="14"/>
  <c r="H44" i="14"/>
  <c r="H46" i="14" s="1"/>
  <c r="H41" i="14"/>
  <c r="I44" i="14"/>
  <c r="I46" i="14" s="1"/>
  <c r="I41" i="14"/>
  <c r="J44" i="14"/>
  <c r="J46" i="14" s="1"/>
  <c r="J41" i="14"/>
  <c r="K44" i="14"/>
  <c r="K46" i="14" s="1"/>
  <c r="K41" i="14"/>
  <c r="L44" i="14"/>
  <c r="L46" i="14" s="1"/>
  <c r="L41" i="14"/>
  <c r="M44" i="14"/>
  <c r="M46" i="14" s="1"/>
  <c r="M41" i="14"/>
  <c r="C188" i="14"/>
  <c r="C187" i="14"/>
  <c r="D188" i="14"/>
  <c r="D187" i="14"/>
  <c r="E188" i="14"/>
  <c r="E187" i="14"/>
  <c r="F188" i="14"/>
  <c r="F187" i="14"/>
  <c r="G188" i="14"/>
  <c r="G187" i="14"/>
  <c r="H188" i="14"/>
  <c r="H187" i="14"/>
  <c r="I188" i="14"/>
  <c r="I187" i="14"/>
  <c r="J188" i="14"/>
  <c r="J187" i="14"/>
  <c r="K188" i="14"/>
  <c r="K187" i="14"/>
  <c r="L188" i="14"/>
  <c r="L187" i="14"/>
  <c r="M188" i="14"/>
  <c r="M187" i="14"/>
  <c r="N188" i="14"/>
  <c r="N187" i="14"/>
  <c r="C274" i="14"/>
  <c r="C273" i="14"/>
  <c r="D274" i="14"/>
  <c r="D273" i="14"/>
  <c r="E274" i="14"/>
  <c r="E273" i="14"/>
  <c r="F274" i="14"/>
  <c r="F273" i="14"/>
  <c r="G274" i="14"/>
  <c r="G273" i="14"/>
  <c r="H274" i="14"/>
  <c r="H273" i="14"/>
  <c r="I274" i="14"/>
  <c r="I273" i="14"/>
  <c r="J274" i="14"/>
  <c r="J273" i="14"/>
  <c r="K274" i="14"/>
  <c r="K273" i="14"/>
  <c r="L274" i="14"/>
  <c r="L273" i="14"/>
  <c r="M274" i="14"/>
  <c r="M273" i="14"/>
  <c r="N274" i="14"/>
  <c r="N273" i="14"/>
  <c r="C104" i="24"/>
  <c r="C33" i="4"/>
  <c r="G33" i="4" s="1"/>
  <c r="C10" i="50"/>
  <c r="C12" i="50" s="1"/>
  <c r="C13" i="50" s="1"/>
  <c r="M38" i="9"/>
  <c r="H13" i="18"/>
  <c r="F15" i="18"/>
  <c r="D77" i="18"/>
  <c r="F77" i="18"/>
  <c r="C41" i="4"/>
  <c r="G41" i="4" s="1"/>
  <c r="C38" i="6"/>
  <c r="C95" i="6"/>
  <c r="C94" i="6"/>
  <c r="C126" i="6"/>
  <c r="C118" i="6"/>
  <c r="C108" i="6"/>
  <c r="C107" i="6"/>
  <c r="C104" i="6"/>
  <c r="C103" i="6"/>
  <c r="I90" i="14"/>
  <c r="I100" i="14" s="1"/>
  <c r="I102" i="14" s="1"/>
  <c r="G100" i="14"/>
  <c r="G102" i="14" s="1"/>
  <c r="G132" i="14" s="1"/>
  <c r="G133" i="14" s="1"/>
  <c r="G145" i="14" s="1"/>
  <c r="G152" i="14" s="1"/>
  <c r="G154" i="14" s="1"/>
  <c r="H132" i="14"/>
  <c r="H133" i="14" s="1"/>
  <c r="H145" i="14" s="1"/>
  <c r="H152" i="14" s="1"/>
  <c r="H154" i="14" s="1"/>
  <c r="I85" i="14"/>
  <c r="I87" i="14" s="1"/>
  <c r="J85" i="14" s="1"/>
  <c r="J87" i="14" s="1"/>
  <c r="Z1" i="2"/>
  <c r="E17" i="13" l="1"/>
  <c r="I46" i="69"/>
  <c r="I55" i="69" s="1"/>
  <c r="N34" i="69"/>
  <c r="G20" i="4"/>
  <c r="C49" i="4"/>
  <c r="C23" i="4"/>
  <c r="F40" i="4"/>
  <c r="C129" i="6"/>
  <c r="M116" i="9"/>
  <c r="N280" i="14"/>
  <c r="N279" i="14"/>
  <c r="M280" i="14"/>
  <c r="M279" i="14"/>
  <c r="L280" i="14"/>
  <c r="L279" i="14"/>
  <c r="K280" i="14"/>
  <c r="K279" i="14"/>
  <c r="J280" i="14"/>
  <c r="J279" i="14"/>
  <c r="I280" i="14"/>
  <c r="I279" i="14"/>
  <c r="H280" i="14"/>
  <c r="H279" i="14"/>
  <c r="G280" i="14"/>
  <c r="G279" i="14"/>
  <c r="F280" i="14"/>
  <c r="F279" i="14"/>
  <c r="E280" i="14"/>
  <c r="E279" i="14"/>
  <c r="D280" i="14"/>
  <c r="D279" i="14"/>
  <c r="C280" i="14"/>
  <c r="C279" i="14"/>
  <c r="C371" i="51"/>
  <c r="C111" i="6"/>
  <c r="C97" i="6"/>
  <c r="K13" i="18"/>
  <c r="K15" i="18" s="1"/>
  <c r="K77" i="18" s="1"/>
  <c r="H15" i="18"/>
  <c r="H77" i="18" s="1"/>
  <c r="I132" i="14"/>
  <c r="I133" i="14" s="1"/>
  <c r="I145" i="14" s="1"/>
  <c r="I152" i="14" s="1"/>
  <c r="I154" i="14" s="1"/>
  <c r="J90" i="14"/>
  <c r="K90" i="14" s="1"/>
  <c r="L90" i="14" s="1"/>
  <c r="L100" i="14" s="1"/>
  <c r="L102" i="14" s="1"/>
  <c r="K85" i="14"/>
  <c r="K87" i="14" s="1"/>
  <c r="C29" i="2"/>
  <c r="C33" i="2"/>
  <c r="C32" i="2"/>
  <c r="C31" i="2"/>
  <c r="C30" i="2"/>
  <c r="C114" i="6" l="1"/>
  <c r="C372" i="51"/>
  <c r="C113" i="6"/>
  <c r="C91" i="8"/>
  <c r="C93" i="8" s="1"/>
  <c r="C104" i="8" s="1"/>
  <c r="C117" i="8" s="1"/>
  <c r="C140" i="8"/>
  <c r="C142" i="8" s="1"/>
  <c r="C146" i="8" s="1"/>
  <c r="C158" i="8" s="1"/>
  <c r="C23" i="8"/>
  <c r="C25" i="8" s="1"/>
  <c r="C36" i="8" s="1"/>
  <c r="C49" i="8" s="1"/>
  <c r="K100" i="14"/>
  <c r="K102" i="14" s="1"/>
  <c r="K132" i="14" s="1"/>
  <c r="K133" i="14" s="1"/>
  <c r="K145" i="14" s="1"/>
  <c r="K152" i="14" s="1"/>
  <c r="K154" i="14" s="1"/>
  <c r="J100" i="14"/>
  <c r="J102" i="14" s="1"/>
  <c r="J132" i="14" s="1"/>
  <c r="J133" i="14" s="1"/>
  <c r="J145" i="14" s="1"/>
  <c r="J152" i="14" s="1"/>
  <c r="J154" i="14" s="1"/>
  <c r="M90" i="14"/>
  <c r="L85" i="14"/>
  <c r="L87" i="14" s="1"/>
  <c r="C121" i="8" l="1"/>
  <c r="C136" i="8" s="1"/>
  <c r="C18" i="13"/>
  <c r="C131" i="6"/>
  <c r="C142" i="6" s="1"/>
  <c r="C373" i="51"/>
  <c r="C53" i="8"/>
  <c r="C11" i="4"/>
  <c r="J11" i="4" s="1"/>
  <c r="C72" i="4"/>
  <c r="G72" i="4" s="1"/>
  <c r="M100" i="14"/>
  <c r="M102" i="14" s="1"/>
  <c r="N90" i="14"/>
  <c r="N100" i="14" s="1"/>
  <c r="N102" i="14" s="1"/>
  <c r="L132" i="14"/>
  <c r="L133" i="14" s="1"/>
  <c r="L145" i="14" s="1"/>
  <c r="L152" i="14" s="1"/>
  <c r="L154" i="14" s="1"/>
  <c r="M85" i="14"/>
  <c r="M87" i="14" s="1"/>
  <c r="E18" i="13" l="1"/>
  <c r="E20" i="13" s="1"/>
  <c r="C20" i="13"/>
  <c r="G11" i="4"/>
  <c r="G84" i="4" s="1"/>
  <c r="G88" i="4" s="1"/>
  <c r="C374" i="51"/>
  <c r="C375" i="51" s="1"/>
  <c r="C67" i="8"/>
  <c r="N85" i="14"/>
  <c r="N87" i="14" s="1"/>
  <c r="N132" i="14" s="1"/>
  <c r="N133" i="14" s="1"/>
  <c r="N145" i="14" s="1"/>
  <c r="N152" i="14" s="1"/>
  <c r="N154" i="14" s="1"/>
  <c r="M132" i="14"/>
  <c r="M133" i="14" s="1"/>
  <c r="M145" i="14" s="1"/>
  <c r="M152" i="14" s="1"/>
  <c r="M154" i="14" s="1"/>
  <c r="C376" i="51" l="1"/>
  <c r="C377" i="51" l="1"/>
  <c r="C378" i="51" s="1"/>
  <c r="C379" i="51" s="1"/>
  <c r="C380" i="51" s="1"/>
  <c r="C381" i="51" s="1"/>
  <c r="C382" i="51" s="1"/>
  <c r="C383" i="51" s="1"/>
  <c r="C384" i="51" s="1"/>
  <c r="D33" i="50" l="1"/>
  <c r="D34" i="50" s="1"/>
  <c r="D36" i="50" s="1"/>
  <c r="D35" i="50" l="1"/>
  <c r="C27" i="50" l="1"/>
  <c r="K38" i="5"/>
  <c r="J38" i="5" l="1"/>
  <c r="D35" i="7" l="1"/>
  <c r="D37" i="7" l="1"/>
  <c r="D39" i="7" s="1"/>
  <c r="D43" i="7" s="1"/>
  <c r="C32" i="4" s="1"/>
  <c r="J32" i="4" s="1"/>
  <c r="C35" i="7"/>
  <c r="G35" i="7" s="1"/>
  <c r="G36" i="7"/>
  <c r="C34" i="4" l="1"/>
  <c r="F32" i="4"/>
  <c r="C37" i="7"/>
  <c r="C39" i="7" s="1"/>
  <c r="G37" i="7" l="1"/>
  <c r="C43" i="7"/>
  <c r="G43" i="7" s="1"/>
  <c r="G39" i="7"/>
  <c r="C7" i="4" l="1"/>
  <c r="J7" i="4" s="1"/>
  <c r="F7" i="4" l="1"/>
  <c r="F84" i="4" s="1"/>
  <c r="C14" i="4"/>
  <c r="C13" i="4"/>
  <c r="C8" i="37"/>
  <c r="C22" i="37" s="1"/>
  <c r="F88" i="4" l="1"/>
  <c r="C25" i="4"/>
  <c r="C26" i="4"/>
  <c r="J26" i="4" s="1"/>
  <c r="C61" i="4" l="1"/>
  <c r="J61" i="4" s="1"/>
  <c r="C60" i="4"/>
  <c r="C10" i="6" s="1"/>
  <c r="C9" i="6" l="1"/>
  <c r="C41" i="6" s="1"/>
  <c r="C57" i="6" s="1"/>
  <c r="C75" i="4"/>
  <c r="J75" i="4" s="1"/>
  <c r="C74" i="4"/>
  <c r="C82" i="4" l="1"/>
  <c r="C88" i="4" s="1"/>
  <c r="C81" i="4"/>
  <c r="C58" i="6"/>
  <c r="C75" i="6" s="1"/>
  <c r="C85" i="6" s="1"/>
  <c r="C226" i="3" l="1"/>
  <c r="C227" i="3"/>
  <c r="C33" i="50"/>
  <c r="C34" i="50" s="1"/>
  <c r="H23" i="5" l="1"/>
  <c r="N23" i="5" s="1"/>
  <c r="N32" i="5" s="1"/>
  <c r="C239" i="3"/>
  <c r="C241" i="3" s="1"/>
  <c r="H37" i="5"/>
  <c r="I37" i="5"/>
  <c r="I38" i="5" s="1"/>
  <c r="C35" i="50"/>
  <c r="C36" i="50"/>
  <c r="H32" i="5" l="1"/>
  <c r="H38" i="5" s="1"/>
  <c r="C29" i="50" s="1"/>
  <c r="Q32" i="5"/>
  <c r="R32" i="5" s="1"/>
  <c r="C26" i="50"/>
  <c r="C246" i="3"/>
  <c r="C24" i="37" l="1"/>
  <c r="C42" i="37" s="1"/>
  <c r="C44" i="37" s="1"/>
  <c r="C101" i="24" l="1"/>
  <c r="C107" i="24" l="1"/>
  <c r="C112" i="24" s="1"/>
  <c r="C48" i="24" s="1"/>
  <c r="C108" i="24"/>
  <c r="C42" i="24" s="1"/>
  <c r="C50" i="2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UAJP73AC</author>
  </authors>
  <commentList>
    <comment ref="C4" authorId="0" shapeId="0" xr:uid="{00000000-0006-0000-0200-000001000000}">
      <text>
        <r>
          <rPr>
            <b/>
            <sz val="9"/>
            <color indexed="81"/>
            <rFont val="Tahoma"/>
            <family val="2"/>
          </rPr>
          <t>Se replica en:
Anexo: Generales
Índice: 01D245000
Columna: C</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UAJP73AC</author>
  </authors>
  <commentList>
    <comment ref="C370" authorId="0" shapeId="0" xr:uid="{00000000-0006-0000-0400-000001000000}">
      <text>
        <r>
          <rPr>
            <b/>
            <sz val="9"/>
            <color indexed="81"/>
            <rFont val="Tahoma"/>
            <family val="2"/>
          </rPr>
          <t>Es réplica de:
Anexo: Contador
Índice: 01B001000
Columna: C</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Carlos Gutierrez Perez</author>
  </authors>
  <commentList>
    <comment ref="F57" authorId="0" shapeId="0" xr:uid="{2125324D-660D-4D47-96AF-B3484CC3E54E}">
      <text>
        <r>
          <rPr>
            <b/>
            <sz val="9"/>
            <color indexed="81"/>
            <rFont val="Tahoma"/>
            <family val="2"/>
          </rPr>
          <t>Carlos Gutierrez Perez:</t>
        </r>
        <r>
          <rPr>
            <sz val="9"/>
            <color indexed="81"/>
            <rFont val="Tahoma"/>
            <family val="2"/>
          </rPr>
          <t xml:space="preserve">
TIENE PARTES RELACIONADAS POR 28,302.40 105-030-000</t>
        </r>
      </text>
    </comment>
    <comment ref="F148" authorId="0" shapeId="0" xr:uid="{F169111B-C682-478E-8240-505DB851E7E0}">
      <text>
        <r>
          <rPr>
            <b/>
            <sz val="9"/>
            <color indexed="81"/>
            <rFont val="Tahoma"/>
            <family val="2"/>
          </rPr>
          <t>Carlos Gutierrez Perez:</t>
        </r>
        <r>
          <rPr>
            <sz val="9"/>
            <color indexed="81"/>
            <rFont val="Tahoma"/>
            <family val="2"/>
          </rPr>
          <t xml:space="preserve">
INTEGRADA POR SERVICIOS CONTABLES, FACTURAZION Y LOGISTICA 602-030-01,02,03
</t>
        </r>
      </text>
    </comment>
    <comment ref="F154" authorId="0" shapeId="0" xr:uid="{B160BD98-B50F-4263-81FF-202C1EC64120}">
      <text>
        <r>
          <rPr>
            <b/>
            <sz val="9"/>
            <color indexed="81"/>
            <rFont val="Tahoma"/>
            <family val="2"/>
          </rPr>
          <t>Carlos Gutierrez Perez:</t>
        </r>
        <r>
          <rPr>
            <sz val="9"/>
            <color indexed="81"/>
            <rFont val="Tahoma"/>
            <family val="2"/>
          </rPr>
          <t xml:space="preserve">
ESTAN INTEGRADOS POR ARREN DE BIENES MUEBLES 603-030-001</t>
        </r>
      </text>
    </comment>
    <comment ref="F161" authorId="0" shapeId="0" xr:uid="{1C1CC7E9-B161-4649-8C48-1681102CACAA}">
      <text>
        <r>
          <rPr>
            <b/>
            <sz val="9"/>
            <color indexed="81"/>
            <rFont val="Tahoma"/>
            <family val="2"/>
          </rPr>
          <t>Carlos Gutierrez Perez:</t>
        </r>
        <r>
          <rPr>
            <sz val="9"/>
            <color indexed="81"/>
            <rFont val="Tahoma"/>
            <family val="2"/>
          </rPr>
          <t xml:space="preserve">
INTEGRADO POR SERVICIOS CONTABLES Y LOGISTICA 613-030-001,002</t>
        </r>
      </text>
    </comment>
    <comment ref="F166" authorId="0" shapeId="0" xr:uid="{E36AB5CD-6323-44EB-A12B-9AABADCCF573}">
      <text>
        <r>
          <rPr>
            <b/>
            <sz val="9"/>
            <color indexed="81"/>
            <rFont val="Tahoma"/>
            <family val="2"/>
          </rPr>
          <t xml:space="preserve">Carlos Gutierrez Perez: Integrado por arrendamiento de bienes inmuebles 615-030-001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Trabajo</author>
    <author>UAJP73AC</author>
  </authors>
  <commentList>
    <comment ref="F13" authorId="0" shapeId="0" xr:uid="{00000000-0006-0000-0800-000001000000}">
      <text>
        <r>
          <rPr>
            <b/>
            <sz val="9"/>
            <color indexed="81"/>
            <rFont val="Tahoma"/>
            <family val="2"/>
          </rPr>
          <t>Trabajo:</t>
        </r>
        <r>
          <rPr>
            <sz val="9"/>
            <color indexed="81"/>
            <rFont val="Tahoma"/>
            <family val="2"/>
          </rPr>
          <t xml:space="preserve">
El año pasado no se tuvieron inversiones y este año 2019 si se tuvo, ESTAS INVERSIONES HACEN REFERENCIA A LAS INVERSIONES QUE SE TIENEN EN ESTADOS UNIDOS: SON 700 MIL Doll, estan inveridos en Chican bots (hamburguesas), Sante Lans (meregues) y Mixologia (BAR)</t>
        </r>
      </text>
    </comment>
    <comment ref="F46" authorId="0" shapeId="0" xr:uid="{00000000-0006-0000-0800-000002000000}">
      <text>
        <r>
          <rPr>
            <b/>
            <sz val="9"/>
            <color indexed="81"/>
            <rFont val="Tahoma"/>
            <family val="2"/>
          </rPr>
          <t>Trabajo:</t>
        </r>
        <r>
          <rPr>
            <sz val="9"/>
            <color indexed="81"/>
            <rFont val="Tahoma"/>
            <family val="2"/>
          </rPr>
          <t xml:space="preserve">
El año pasado no esta esta cuenta de pago prov y este año si</t>
        </r>
      </text>
    </comment>
    <comment ref="C226" authorId="1" shapeId="0" xr:uid="{00000000-0006-0000-0800-000003000000}">
      <text>
        <r>
          <rPr>
            <b/>
            <sz val="9"/>
            <color indexed="81"/>
            <rFont val="Tahoma"/>
            <family val="2"/>
          </rPr>
          <t>Es réplica de:
Anexo: ANEXO 2
Índice: 01020038000000
Columna: C</t>
        </r>
      </text>
    </comment>
    <comment ref="D226" authorId="1" shapeId="0" xr:uid="{00000000-0006-0000-0800-000004000000}">
      <text>
        <r>
          <rPr>
            <b/>
            <sz val="9"/>
            <color indexed="81"/>
            <rFont val="Tahoma"/>
            <family val="2"/>
          </rPr>
          <t>Es réplica de:
Anexo: ANEXO 2
Índice: 01020038000000
Columna: C</t>
        </r>
      </text>
    </comment>
    <comment ref="C227" authorId="1" shapeId="0" xr:uid="{00000000-0006-0000-0800-000005000000}">
      <text>
        <r>
          <rPr>
            <b/>
            <sz val="9"/>
            <color indexed="81"/>
            <rFont val="Tahoma"/>
            <family val="2"/>
          </rPr>
          <t>Es réplica de:
Anexo: ANEXO 2
Índice: 01020037000000
Columna: C</t>
        </r>
      </text>
    </comment>
    <comment ref="C239" authorId="1" shapeId="0" xr:uid="{00000000-0006-0000-0800-000006000000}">
      <text>
        <r>
          <rPr>
            <b/>
            <sz val="9"/>
            <color indexed="81"/>
            <rFont val="Tahoma"/>
            <family val="2"/>
          </rPr>
          <t>Es réplica de:
Anexo: ANEXO 3
Índice: 01030024000000
Columna: N</t>
        </r>
      </text>
    </comment>
    <comment ref="D239" authorId="1" shapeId="0" xr:uid="{E8C33BDB-A72F-412D-9ABF-88EBD42FC462}">
      <text>
        <r>
          <rPr>
            <b/>
            <sz val="9"/>
            <color indexed="81"/>
            <rFont val="Tahoma"/>
            <family val="2"/>
          </rPr>
          <t>Es réplica de:
Anexo: ANEXO 3
Índice: 01030024000000
Columna: 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UAJP73AC</author>
    <author>Trabajo</author>
  </authors>
  <commentList>
    <comment ref="C7" authorId="0" shapeId="0" xr:uid="{00000000-0006-0000-0900-000001000000}">
      <text>
        <r>
          <rPr>
            <b/>
            <sz val="9"/>
            <color indexed="81"/>
            <rFont val="Tahoma"/>
            <family val="2"/>
          </rPr>
          <t>Es réplica de:
Anexo: ANEXO 5
Índice: 01050027000000
Columna: C</t>
        </r>
      </text>
    </comment>
    <comment ref="J7" authorId="1" shapeId="0" xr:uid="{00000000-0006-0000-0900-000002000000}">
      <text>
        <r>
          <rPr>
            <b/>
            <sz val="9"/>
            <color indexed="81"/>
            <rFont val="Tahoma"/>
            <family val="2"/>
          </rPr>
          <t>Trabajo:</t>
        </r>
        <r>
          <rPr>
            <sz val="9"/>
            <color indexed="81"/>
            <rFont val="Tahoma"/>
            <family val="2"/>
          </rPr>
          <t xml:space="preserve">
Esta diferencia es por las partidas de otros ingresos que no se estaban reflejando pero si van en este apartado</t>
        </r>
      </text>
    </comment>
    <comment ref="C11" authorId="0" shapeId="0" xr:uid="{00000000-0006-0000-0900-000003000000}">
      <text>
        <r>
          <rPr>
            <b/>
            <sz val="9"/>
            <color indexed="81"/>
            <rFont val="Tahoma"/>
            <family val="2"/>
          </rPr>
          <t>Es réplica de:
Anexo: ANEXO 6
Índice: 01060016000000
Columna: C,
Anexo: ANEXO 6
Índice: 01060046000000
Columna: C,
Anexo: ANEXO 6
Índice: 01060059000000
Columna: C</t>
        </r>
      </text>
    </comment>
    <comment ref="J11" authorId="1" shapeId="0" xr:uid="{37D1EE81-7D02-450C-AAED-979F2570763B}">
      <text>
        <r>
          <rPr>
            <b/>
            <sz val="9"/>
            <color indexed="81"/>
            <rFont val="Tahoma"/>
            <family val="2"/>
          </rPr>
          <t>Trabajo:</t>
        </r>
        <r>
          <rPr>
            <sz val="9"/>
            <color indexed="81"/>
            <rFont val="Tahoma"/>
            <family val="2"/>
          </rPr>
          <t xml:space="preserve">
Esta diferencia es por las partidas de otros ingresos que no se estaban reflejando pero si van en este apartado</t>
        </r>
      </text>
    </comment>
    <comment ref="C20" authorId="0" shapeId="0" xr:uid="{00000000-0006-0000-0900-000004000000}">
      <text>
        <r>
          <rPr>
            <b/>
            <sz val="9"/>
            <color indexed="81"/>
            <rFont val="Tahoma"/>
            <family val="2"/>
          </rPr>
          <t>Es réplica de:
Anexo: ANEXO 7
Índice: 01070072000000
Columna: I</t>
        </r>
      </text>
    </comment>
    <comment ref="C21" authorId="0" shapeId="0" xr:uid="{00000000-0006-0000-0900-000005000000}">
      <text>
        <r>
          <rPr>
            <b/>
            <sz val="9"/>
            <color indexed="81"/>
            <rFont val="Tahoma"/>
            <family val="2"/>
          </rPr>
          <t>Es réplica de:
Anexo: ANEXO 7
Índice: 01070072000000
Columna: G</t>
        </r>
      </text>
    </comment>
    <comment ref="C22" authorId="0" shapeId="0" xr:uid="{00000000-0006-0000-0900-000006000000}">
      <text>
        <r>
          <rPr>
            <b/>
            <sz val="9"/>
            <color indexed="81"/>
            <rFont val="Tahoma"/>
            <family val="2"/>
          </rPr>
          <t>Es réplica de:
Anexo: ANEXO 7
Índice: 01070072000000
Columna: E</t>
        </r>
      </text>
    </comment>
    <comment ref="C32" authorId="0" shapeId="0" xr:uid="{00000000-0006-0000-0900-000007000000}">
      <text>
        <r>
          <rPr>
            <b/>
            <sz val="9"/>
            <color indexed="81"/>
            <rFont val="Tahoma"/>
            <family val="2"/>
          </rPr>
          <t>Es réplica de:
Anexo: ANEXO 5
Índice: 01050027000000
Columna: D</t>
        </r>
      </text>
    </comment>
    <comment ref="C33" authorId="0" shapeId="0" xr:uid="{00000000-0006-0000-0900-000008000000}">
      <text>
        <r>
          <rPr>
            <b/>
            <sz val="9"/>
            <color indexed="81"/>
            <rFont val="Tahoma"/>
            <family val="2"/>
          </rPr>
          <t>Es réplica de:
Anexo: ANEXO 8
Índice: 01080012000000
Columna: C</t>
        </r>
      </text>
    </comment>
    <comment ref="C40" authorId="0" shapeId="0" xr:uid="{00000000-0006-0000-0900-000009000000}">
      <text>
        <r>
          <rPr>
            <b/>
            <sz val="9"/>
            <color indexed="81"/>
            <rFont val="Tahoma"/>
            <family val="2"/>
          </rPr>
          <t>Es réplica de:
Anexo: ANEXO 9
Índice: 01090007000000
Columna: C</t>
        </r>
      </text>
    </comment>
    <comment ref="C41" authorId="0" shapeId="0" xr:uid="{00000000-0006-0000-0900-00000A000000}">
      <text>
        <r>
          <rPr>
            <b/>
            <sz val="9"/>
            <color indexed="81"/>
            <rFont val="Tahoma"/>
            <family val="2"/>
          </rPr>
          <t>Es réplica de:
Anexo: ANEXO 9
Índice: 01090015000000
Columna: C</t>
        </r>
      </text>
    </comment>
    <comment ref="C60" authorId="0" shapeId="0" xr:uid="{00000000-0006-0000-0900-00000B000000}">
      <text>
        <r>
          <rPr>
            <b/>
            <sz val="9"/>
            <color indexed="81"/>
            <rFont val="Tahoma"/>
            <family val="2"/>
          </rPr>
          <t>Se replica en:
Anexo: ANEXO 4
Índice: 01040001000000
Columna: C</t>
        </r>
      </text>
    </comment>
    <comment ref="D60" authorId="0" shapeId="0" xr:uid="{C8956A59-886E-4DFD-9E13-277D20A512C4}">
      <text>
        <r>
          <rPr>
            <b/>
            <sz val="9"/>
            <color indexed="81"/>
            <rFont val="Tahoma"/>
            <family val="2"/>
          </rPr>
          <t>Se replica en:
Anexo: ANEXO 4
Índice: 01040001000000
Columna: C</t>
        </r>
      </text>
    </comment>
    <comment ref="C61" authorId="0" shapeId="0" xr:uid="{00000000-0006-0000-0900-00000C000000}">
      <text>
        <r>
          <rPr>
            <b/>
            <sz val="9"/>
            <color indexed="81"/>
            <rFont val="Tahoma"/>
            <family val="2"/>
          </rPr>
          <t>Se replica en:
Anexo: ANEXO 4
Índice: 01040000000000
Columna: C</t>
        </r>
      </text>
    </comment>
    <comment ref="D61" authorId="0" shapeId="0" xr:uid="{72F93534-B2DC-40C2-AB7C-32E3BCFBC5D8}">
      <text>
        <r>
          <rPr>
            <b/>
            <sz val="9"/>
            <color indexed="81"/>
            <rFont val="Tahoma"/>
            <family val="2"/>
          </rPr>
          <t>Se replica en:
Anexo: ANEXO 4
Índice: 01040000000000
Columna: C</t>
        </r>
      </text>
    </comment>
    <comment ref="I61" authorId="0" shapeId="0" xr:uid="{237AF940-BAC5-4A67-ADA5-99997966B128}">
      <text>
        <r>
          <rPr>
            <b/>
            <sz val="9"/>
            <color indexed="81"/>
            <rFont val="Tahoma"/>
            <family val="2"/>
          </rPr>
          <t>Se replica en:
Anexo: ANEXO 4
Índice: 01040000000000
Columna: C</t>
        </r>
      </text>
    </comment>
    <comment ref="C81" authorId="0" shapeId="0" xr:uid="{00000000-0006-0000-0900-00000E000000}">
      <text>
        <r>
          <rPr>
            <b/>
            <sz val="9"/>
            <color indexed="81"/>
            <rFont val="Tahoma"/>
            <family val="2"/>
          </rPr>
          <t>Se replica en:
Anexo: ANEXO 1
Índice: 01010135000000
Columna: C</t>
        </r>
      </text>
    </comment>
    <comment ref="D81" authorId="0" shapeId="0" xr:uid="{B5D4A4D2-36A0-4264-B6E6-5B79B1708ACE}">
      <text>
        <r>
          <rPr>
            <b/>
            <sz val="9"/>
            <color indexed="81"/>
            <rFont val="Tahoma"/>
            <family val="2"/>
          </rPr>
          <t>Se replica en:
Anexo: ANEXO 1
Índice: 01010135000000
Columna: C</t>
        </r>
      </text>
    </comment>
    <comment ref="C82" authorId="0" shapeId="0" xr:uid="{00000000-0006-0000-0900-000010000000}">
      <text>
        <r>
          <rPr>
            <b/>
            <sz val="9"/>
            <color indexed="81"/>
            <rFont val="Tahoma"/>
            <family val="2"/>
          </rPr>
          <t>Se replica en:
Anexo: ANEXO 1
Índice: 01010134000000
Columna: C</t>
        </r>
      </text>
    </comment>
    <comment ref="D82" authorId="0" shapeId="0" xr:uid="{D4BAC699-C85D-46E5-83EB-0CA30251FBD6}">
      <text>
        <r>
          <rPr>
            <b/>
            <sz val="9"/>
            <color indexed="81"/>
            <rFont val="Tahoma"/>
            <family val="2"/>
          </rPr>
          <t>Se replica en:
Anexo: ANEXO 1
Índice: 01010134000000
Columna: C</t>
        </r>
      </text>
    </comment>
    <comment ref="I82" authorId="0" shapeId="0" xr:uid="{38DE8D37-D5F4-484E-980C-DF99939B5BF4}">
      <text>
        <r>
          <rPr>
            <b/>
            <sz val="9"/>
            <color indexed="81"/>
            <rFont val="Tahoma"/>
            <family val="2"/>
          </rPr>
          <t>Se replica en:
Anexo: ANEXO 1
Índice: 01010134000000
Columna: C</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UAJP73AC</author>
  </authors>
  <commentList>
    <comment ref="N32" authorId="0" shapeId="0" xr:uid="{00000000-0006-0000-0A00-000001000000}">
      <text>
        <r>
          <rPr>
            <b/>
            <sz val="9"/>
            <color indexed="81"/>
            <rFont val="Tahoma"/>
            <family val="2"/>
          </rPr>
          <t>Se replica en:
Anexo: ANEXO 1
Índice: 01010146000000
Columna: C</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UAJP73AC</author>
    <author>Trabajo</author>
  </authors>
  <commentList>
    <comment ref="C9" authorId="0" shapeId="0" xr:uid="{00000000-0006-0000-0B00-000001000000}">
      <text>
        <r>
          <rPr>
            <b/>
            <sz val="9"/>
            <color indexed="81"/>
            <rFont val="Tahoma"/>
            <family val="2"/>
          </rPr>
          <t>Es réplica de:
Anexo: ANEXO 2
Índice: 01020027000000
Columna: C</t>
        </r>
      </text>
    </comment>
    <comment ref="C10" authorId="0" shapeId="0" xr:uid="{00000000-0006-0000-0B00-000002000000}">
      <text>
        <r>
          <rPr>
            <b/>
            <sz val="9"/>
            <color indexed="81"/>
            <rFont val="Tahoma"/>
            <family val="2"/>
          </rPr>
          <t>Es réplica de:
Anexo: ANEXO 2
Índice: 01020026000000
Columna: C</t>
        </r>
      </text>
    </comment>
    <comment ref="C66" authorId="1" shapeId="0" xr:uid="{00000000-0006-0000-0B00-000003000000}">
      <text>
        <r>
          <rPr>
            <b/>
            <sz val="9"/>
            <color indexed="81"/>
            <rFont val="Tahoma"/>
            <family val="2"/>
          </rPr>
          <t>Trabajo:</t>
        </r>
        <r>
          <rPr>
            <sz val="9"/>
            <color indexed="81"/>
            <rFont val="Tahoma"/>
            <family val="2"/>
          </rPr>
          <t xml:space="preserve">
Esto salio de la diferencia de las cuentas por pagar</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UAJP73AC</author>
  </authors>
  <commentList>
    <comment ref="C43" authorId="0" shapeId="0" xr:uid="{00000000-0006-0000-0C00-000001000000}">
      <text>
        <r>
          <rPr>
            <b/>
            <sz val="9"/>
            <color indexed="81"/>
            <rFont val="Tahoma"/>
            <family val="2"/>
          </rPr>
          <t>Se replica en:
Anexo: ANEXO 2
Índice: 01020000000000
Columna: C</t>
        </r>
      </text>
    </comment>
    <comment ref="D43" authorId="0" shapeId="0" xr:uid="{00000000-0006-0000-0C00-000002000000}">
      <text>
        <r>
          <rPr>
            <b/>
            <sz val="9"/>
            <color indexed="81"/>
            <rFont val="Tahoma"/>
            <family val="2"/>
          </rPr>
          <t>Se replica en:
Anexo: ANEXO 2
Índice: 01020010000000
Columna: C</t>
        </r>
      </text>
    </comment>
    <comment ref="G43" authorId="0" shapeId="0" xr:uid="{00000000-0006-0000-0C00-000003000000}">
      <text>
        <r>
          <rPr>
            <b/>
            <sz val="9"/>
            <color indexed="81"/>
            <rFont val="Tahoma"/>
            <family val="2"/>
          </rPr>
          <t>Se replica en:
Anexo: ANEXO 31
Índice: 01310000000000
Columna: C</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UAJP73AC</author>
  </authors>
  <commentList>
    <comment ref="C23" authorId="0" shapeId="0" xr:uid="{00000000-0006-0000-0D00-000001000000}">
      <text>
        <r>
          <rPr>
            <b/>
            <sz val="9"/>
            <color indexed="81"/>
            <rFont val="Tahoma"/>
            <family val="2"/>
          </rPr>
          <t>Es réplica de:
Anexo: ANEXO 7
Índice: 01070072000000
Columna: C</t>
        </r>
      </text>
    </comment>
    <comment ref="C49" authorId="0" shapeId="0" xr:uid="{00000000-0006-0000-0D00-000002000000}">
      <text>
        <r>
          <rPr>
            <b/>
            <sz val="9"/>
            <color indexed="81"/>
            <rFont val="Tahoma"/>
            <family val="2"/>
          </rPr>
          <t>Se replica en:
Anexo: ANEXO 2
Índice: 01020001000000
Columna: C</t>
        </r>
      </text>
    </comment>
    <comment ref="C91" authorId="0" shapeId="0" xr:uid="{00000000-0006-0000-0D00-000003000000}">
      <text>
        <r>
          <rPr>
            <b/>
            <sz val="9"/>
            <color indexed="81"/>
            <rFont val="Tahoma"/>
            <family val="2"/>
          </rPr>
          <t>Es réplica de:
Anexo: ANEXO 7
Índice: 01070072000000
Columna: C</t>
        </r>
      </text>
    </comment>
    <comment ref="C117" authorId="0" shapeId="0" xr:uid="{00000000-0006-0000-0D00-000004000000}">
      <text>
        <r>
          <rPr>
            <b/>
            <sz val="9"/>
            <color indexed="81"/>
            <rFont val="Tahoma"/>
            <family val="2"/>
          </rPr>
          <t>Se replica en:
Anexo: ANEXO 2
Índice: 01020001000000
Columna: C</t>
        </r>
      </text>
    </comment>
    <comment ref="D117" authorId="0" shapeId="0" xr:uid="{F65F7032-AF50-427C-8E3F-8FABFE02B14A}">
      <text>
        <r>
          <rPr>
            <b/>
            <sz val="9"/>
            <color indexed="81"/>
            <rFont val="Tahoma"/>
            <family val="2"/>
          </rPr>
          <t>Se replica en:
Anexo: ANEXO 2
Índice: 01020001000000
Columna: C</t>
        </r>
      </text>
    </comment>
    <comment ref="C140" authorId="0" shapeId="0" xr:uid="{00000000-0006-0000-0D00-000005000000}">
      <text>
        <r>
          <rPr>
            <b/>
            <sz val="9"/>
            <color indexed="81"/>
            <rFont val="Tahoma"/>
            <family val="2"/>
          </rPr>
          <t>Es réplica de:
Anexo: ANEXO 7
Índice: 01070072000000
Columna: C</t>
        </r>
      </text>
    </comment>
    <comment ref="C142" authorId="0" shapeId="0" xr:uid="{00000000-0006-0000-0D00-000006000000}">
      <text>
        <r>
          <rPr>
            <b/>
            <sz val="9"/>
            <color indexed="81"/>
            <rFont val="Tahoma"/>
            <family val="2"/>
          </rPr>
          <t>Se replica en:
Anexo: ANEXO 2
Índice: 01020001000000
Columna: C</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UAJP73AC</author>
  </authors>
  <commentList>
    <comment ref="C116" authorId="0" shapeId="0" xr:uid="{00000000-0006-0000-0E00-000001000000}">
      <text>
        <r>
          <rPr>
            <b/>
            <sz val="9"/>
            <color indexed="81"/>
            <rFont val="Tahoma"/>
            <family val="2"/>
          </rPr>
          <t>Se replica en:
Anexo: ANEXO 6
Índice: 01060005000000
Columna: C,
Anexo: ANEXO 6
Índice: 01060035000000
Columna: C,
Anexo: ANEXO 6
Índice: 01060057000000
Columna: C</t>
        </r>
      </text>
    </comment>
    <comment ref="E116" authorId="0" shapeId="0" xr:uid="{00000000-0006-0000-0E00-000002000000}">
      <text>
        <r>
          <rPr>
            <b/>
            <sz val="9"/>
            <color indexed="81"/>
            <rFont val="Tahoma"/>
            <family val="2"/>
          </rPr>
          <t>Se replica en:
Anexo: ANEXO 2
Índice: 01020006000000
Columna: C</t>
        </r>
      </text>
    </comment>
    <comment ref="G116" authorId="0" shapeId="0" xr:uid="{00000000-0006-0000-0E00-000003000000}">
      <text>
        <r>
          <rPr>
            <b/>
            <sz val="9"/>
            <color indexed="81"/>
            <rFont val="Tahoma"/>
            <family val="2"/>
          </rPr>
          <t>Se replica en:
Anexo: ANEXO 2
Índice: 01020005000000
Columna: C</t>
        </r>
      </text>
    </comment>
    <comment ref="I116" authorId="0" shapeId="0" xr:uid="{00000000-0006-0000-0E00-000004000000}">
      <text>
        <r>
          <rPr>
            <b/>
            <sz val="9"/>
            <color indexed="81"/>
            <rFont val="Tahoma"/>
            <family val="2"/>
          </rPr>
          <t>Se replica en:
Anexo: ANEXO 2
Índice: 01020004000000
Columna: C</t>
        </r>
      </text>
    </comment>
    <comment ref="J116" authorId="0" shapeId="0" xr:uid="{FF70A228-E1E3-4974-B7FF-A365848D8E26}">
      <text>
        <r>
          <rPr>
            <b/>
            <sz val="9"/>
            <color indexed="81"/>
            <rFont val="Tahoma"/>
            <family val="2"/>
          </rPr>
          <t>Se replica en:
Anexo: ANEXO 2
Índice: 01020004000000
Columna: C</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UAJP73AC</author>
  </authors>
  <commentList>
    <comment ref="C20" authorId="0" shapeId="0" xr:uid="{00000000-0006-0000-0F00-000001000000}">
      <text>
        <r>
          <rPr>
            <b/>
            <sz val="9"/>
            <color indexed="81"/>
            <rFont val="Tahoma"/>
            <family val="2"/>
          </rPr>
          <t>Se replica en:
Anexo: ANEXO 2
Índice: 01020011000000
Columna: C</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UAJP73AC</author>
  </authors>
  <commentList>
    <comment ref="C20" authorId="0" shapeId="0" xr:uid="{00000000-0006-0000-1000-000001000000}">
      <text>
        <r>
          <rPr>
            <b/>
            <sz val="9"/>
            <color indexed="81"/>
            <rFont val="Tahoma"/>
            <family val="2"/>
          </rPr>
          <t>Se replica en:
Anexo: ANEXO 2
Índice: 01020013000000
Columna: C</t>
        </r>
      </text>
    </comment>
    <comment ref="F20" authorId="0" shapeId="0" xr:uid="{00000000-0006-0000-1000-000002000000}">
      <text>
        <r>
          <rPr>
            <b/>
            <sz val="9"/>
            <color indexed="81"/>
            <rFont val="Tahoma"/>
            <family val="2"/>
          </rPr>
          <t>Se replica en:
Anexo: ANEXO 2
Índice: 01020013000000
Columna: C</t>
        </r>
      </text>
    </comment>
    <comment ref="C36" authorId="0" shapeId="0" xr:uid="{00000000-0006-0000-1000-000003000000}">
      <text>
        <r>
          <rPr>
            <b/>
            <sz val="9"/>
            <color indexed="81"/>
            <rFont val="Tahoma"/>
            <family val="2"/>
          </rPr>
          <t>Se replica en:
Anexo: ANEXO 2
Índice: 01020014000000
Columna: C</t>
        </r>
      </text>
    </comment>
    <comment ref="F36" authorId="0" shapeId="0" xr:uid="{00000000-0006-0000-1000-000004000000}">
      <text>
        <r>
          <rPr>
            <b/>
            <sz val="9"/>
            <color indexed="81"/>
            <rFont val="Tahoma"/>
            <family val="2"/>
          </rPr>
          <t>Se replica en:
Anexo: ANEXO 2
Índice: 01020014000000
Columna: C</t>
        </r>
      </text>
    </comment>
  </commentList>
</comments>
</file>

<file path=xl/sharedStrings.xml><?xml version="1.0" encoding="utf-8"?>
<sst xmlns="http://schemas.openxmlformats.org/spreadsheetml/2006/main" count="8875" uniqueCount="6138">
  <si>
    <t/>
  </si>
  <si>
    <t>INDICE</t>
  </si>
  <si>
    <t>CONCEPTO</t>
  </si>
  <si>
    <t>DATO</t>
  </si>
  <si>
    <t>RFC:</t>
  </si>
  <si>
    <t>NOMBRE (APELLIDO PATERNO, APELLIDO MATERNO, NOMBRE(S))</t>
  </si>
  <si>
    <t>CURP:</t>
  </si>
  <si>
    <t>DOMICILIO FISCAL:</t>
  </si>
  <si>
    <t>ENTIDAD FEDERATIVA:</t>
  </si>
  <si>
    <t>DELEGACION O MUNICIPIO:</t>
  </si>
  <si>
    <t>COLONIA O LOCALIDAD:</t>
  </si>
  <si>
    <t>CODIGO POSTAL:</t>
  </si>
  <si>
    <t>CALLE, NUMERO EXTERIOR E INTERIOR:</t>
  </si>
  <si>
    <t>CIUDAD O POBLACION:</t>
  </si>
  <si>
    <t>CORREO ELECTRONICO:</t>
  </si>
  <si>
    <t>01D000000</t>
  </si>
  <si>
    <t>AUTORIDAD COMPETENTE</t>
  </si>
  <si>
    <t>01D000010</t>
  </si>
  <si>
    <t>01D001000</t>
  </si>
  <si>
    <t>ADMINISTRACION LOCAL</t>
  </si>
  <si>
    <t>01D001010</t>
  </si>
  <si>
    <t>01D001011</t>
  </si>
  <si>
    <t>01D002000</t>
  </si>
  <si>
    <t>OBLIGADO U OPTATIVO</t>
  </si>
  <si>
    <t>01D002010</t>
  </si>
  <si>
    <t>01D003000</t>
  </si>
  <si>
    <t>FORMA PARTE DE UNA ASOCIACION EN PARTICIPACION</t>
  </si>
  <si>
    <t>01D004000</t>
  </si>
  <si>
    <t>PRIMER DICTAMEN</t>
  </si>
  <si>
    <t>01D005000</t>
  </si>
  <si>
    <t>INDUSTRIA MAQUILADORA</t>
  </si>
  <si>
    <t>01D006000</t>
  </si>
  <si>
    <t>TIPO DE CONTRIBUYENTE ESPECIAL</t>
  </si>
  <si>
    <t>01D007000</t>
  </si>
  <si>
    <t>EMPRESA PARAESTATAL</t>
  </si>
  <si>
    <t>01D008000</t>
  </si>
  <si>
    <t>EMPRESA FILIAL</t>
  </si>
  <si>
    <t>01D009000</t>
  </si>
  <si>
    <t>EMPRESA SUBSIDIARIA</t>
  </si>
  <si>
    <t>01D010000</t>
  </si>
  <si>
    <t>ORGANISMO DESCENTRALIZADO</t>
  </si>
  <si>
    <t>01D011000</t>
  </si>
  <si>
    <t>SOCIEDAD COOPERATIVA</t>
  </si>
  <si>
    <t>01D012000</t>
  </si>
  <si>
    <t>INICIO DE OPERACIONES</t>
  </si>
  <si>
    <t>01D012010</t>
  </si>
  <si>
    <t>01D013000</t>
  </si>
  <si>
    <t>FECHA DE INICIO DEL EJERCICIO FISCAL</t>
  </si>
  <si>
    <t>01D014000</t>
  </si>
  <si>
    <t>FECHA DE TERMINACION DEL EJERCICIO FISCAL</t>
  </si>
  <si>
    <t>01D015000</t>
  </si>
  <si>
    <t>FECHA DE INICIO DEL EJERCICIO FISCAL ANTERIOR</t>
  </si>
  <si>
    <t>01D016000</t>
  </si>
  <si>
    <t>FECHA DE TERMINACION DEL EJERCICIO FISCAL ANTERIOR</t>
  </si>
  <si>
    <t>01D016010</t>
  </si>
  <si>
    <t>01D017000</t>
  </si>
  <si>
    <t>SELECCIONE EL SISTEMA DE COSTEO QUE UTILIZA PARA EFECTOS FISCALES:</t>
  </si>
  <si>
    <t>01D017010</t>
  </si>
  <si>
    <t>EN CASO DE HABER SELECCIONADO ALGUN SISTEMA DE COSTEO, ESTARA A LO SIGUIENTE:</t>
  </si>
  <si>
    <t>01D017011</t>
  </si>
  <si>
    <t>01D018000</t>
  </si>
  <si>
    <t>COSTO DE VENTAS: UTILIZA EL SISTEMA DE COSTEO DIRECTO (COSTOS HISTORICOS) PARA EFECTOS FISCALES (EN CASO AFIRMATIVO DEBE LLENAR DEL INDICE 01060000000000 AL 01060026000000 DEL ANEXO 6)</t>
  </si>
  <si>
    <t>01D019000</t>
  </si>
  <si>
    <t>COSTO DE VENTAS: UTILIZA EL SISTEMA DE COSTEO ABSORBENTE PARA EFECTOS FISCALES Y EL METODO DE VALUACION DE COSTO DE ADQUISICION PARA EFECTOS CONTABLES (COSTOS HISTORICOS) (EN CASO AFIRMATIVO DEBE LLENAR DEL INDICE 01060027000000 AL 01060056000000 DEL ANEXO 6)</t>
  </si>
  <si>
    <t>01D020000</t>
  </si>
  <si>
    <t>COSTO DE VENTAS: UTILIZA EL SISTEMA DE COSTEO ABSORBENTE PARA EFECTOS FISCALES (COSTOS PREDETERMINADOS ESTIMADOS) (EN CASO AFIRMATIVO DEBE LLENAR DEL INDICE 01060027000000 AL 01060056000000 DEL ANEXO 6)</t>
  </si>
  <si>
    <t>01D021000</t>
  </si>
  <si>
    <t>COSTO DE VENTAS: UTILIZA EL SISTEMA DE COSTEO ABSORBENTE PARA EFECTOS FISCALES Y EL METODO DE VALUACION DE COSTO ESTANDAR PARA EFECTOS CONTABLES (EN CASO AFIRMATIVO DEBE LLENAR DEL INDICE 01060027000000 AL 01060056000000 DEL ANEXO 6)</t>
  </si>
  <si>
    <t>01D022000</t>
  </si>
  <si>
    <t>COSTO DE VENTAS: UTILIZA UN SISTEMA DISTINTO A LOS ANTERIORES (EN CASO AFIRMATIVO DEBE LLENAR DEL INDICE 01060057000000 AL 01060066000000 DEL ANEXO 6)</t>
  </si>
  <si>
    <t>01D023000</t>
  </si>
  <si>
    <t>TIPO DE OPINION</t>
  </si>
  <si>
    <t>01D023010</t>
  </si>
  <si>
    <t>01D024000</t>
  </si>
  <si>
    <t>ESTADO DE FLUJOS DE EFECTIVO. UTILIZO EL METODO INDIRECTO (EN CASO AFIRMATIVO DEBE LLENAR DEL INDICE 01040000000000 AL 01040048000000 DEL ANEXO 4)</t>
  </si>
  <si>
    <t>01D025000</t>
  </si>
  <si>
    <t>ESTADO DE FLUJOS DE EFECTIVO. UTILIZO EL METODO DIRECTO (EN CASO AFIRMATIVO DEBE LLENAR DEL INDICE 01040049000000 AL 01040085000000 DEL ANEXO 4)</t>
  </si>
  <si>
    <t>01D026000</t>
  </si>
  <si>
    <t>ES RECAUDADOR DEL IMPUESTO A LOS DEPOSITOS EN EFECTIVO  (EN CASO AFIRMATIVO DEBE LLENAR EL ANEXO 17)</t>
  </si>
  <si>
    <t>01D026010</t>
  </si>
  <si>
    <t>01D026011</t>
  </si>
  <si>
    <t>RFC DE LA PERSONA FISICA O MORAL QUE ASESORO(ARON) FISCALMENTE AL CONTRIBUYENTE:</t>
  </si>
  <si>
    <t>01D027000</t>
  </si>
  <si>
    <t>RFC 1</t>
  </si>
  <si>
    <t>01D028000</t>
  </si>
  <si>
    <t>RFC 2</t>
  </si>
  <si>
    <t>01D029000</t>
  </si>
  <si>
    <t>RFC 3</t>
  </si>
  <si>
    <t>01D030000</t>
  </si>
  <si>
    <t>RFC 4</t>
  </si>
  <si>
    <t>01D031000</t>
  </si>
  <si>
    <t>RFC 5</t>
  </si>
  <si>
    <t>01D031010</t>
  </si>
  <si>
    <t>01D031011</t>
  </si>
  <si>
    <t>EFECTOS FISCALES</t>
  </si>
  <si>
    <t>01D031012</t>
  </si>
  <si>
    <t>01D032000</t>
  </si>
  <si>
    <t>EN EL EJERCICIO RECONOCIO EFECTOS DEL INVENTARIO ACUMULABLE AL 31 DE DICIEMBRE DE 2004 (EN CASO AFIRMATIVO DEBE LLENAR EL ANEXO 20)</t>
  </si>
  <si>
    <t>01D033000</t>
  </si>
  <si>
    <t>EN EL EJERCICIO DISMINUYO PERDIDAS FISCALES DE EJERCICIOS ANTERIORES, O BIEN, PARTICIPO EN ALGUNA FUSION O ESCISION (EN CASO AFIRMATIVO DEBE LLENAR EL ANEXO 21)</t>
  </si>
  <si>
    <t>01D034000</t>
  </si>
  <si>
    <t>EFECTUO OPERACIONES CON FIDEICOMISOS (EN CASO AFIRMATIVO DEBE LLENAR EL ANEXO 38)</t>
  </si>
  <si>
    <t>01D035000</t>
  </si>
  <si>
    <t xml:space="preserve">REALIZO OPERACIONES CON PARTES RELACIONADAS  (EN CASO AFIRMATIVO DEBE LLENAR LOS ANEXOS 32 Y 33) </t>
  </si>
  <si>
    <t>01D036000</t>
  </si>
  <si>
    <t xml:space="preserve">REALIZO OPERACIONES CON PARTES RELACIONADAS NACIONALES </t>
  </si>
  <si>
    <t>01D037000</t>
  </si>
  <si>
    <t xml:space="preserve">REALIZO OPERACIONES CON PARTES RELACIONADAS EXTRANJERAS </t>
  </si>
  <si>
    <t>01D038000</t>
  </si>
  <si>
    <t xml:space="preserve">DETERMINO RENTA GRAVABLE PARA EFECTOS DE LA PARTICIPACION DE LOS TRABAJADORES EN LAS UTILIDADES </t>
  </si>
  <si>
    <t>01D039000</t>
  </si>
  <si>
    <t>LA RENTA GRAVABLE SE DETERMINO CON BASE EN LO DISPUESTO POR EL ARTICULO 16 DE LA L.I.S.R. (PERSONAS MORALES. EN CASO AFIRMATIVO DEBE LLENAR EL ANEXO 35)</t>
  </si>
  <si>
    <t>01D039010</t>
  </si>
  <si>
    <t>01D039011</t>
  </si>
  <si>
    <t>OTROS ASPECTOS</t>
  </si>
  <si>
    <t>01D040000</t>
  </si>
  <si>
    <t>EL CONTRIBUYENTE APLICO CRITERIOS CONTRARIOS A LOS PUBLICADOS EN EL D.O.F. COMO CRITERIOS NO VINCULATIVOS DE LAS DISPOSICIONES FISCALES Y ADUANERAS</t>
  </si>
  <si>
    <t>01D041000</t>
  </si>
  <si>
    <t>ESPECIFIQUE EL O LOS NUMERO(S) DE CRITERIO(S)</t>
  </si>
  <si>
    <t>01D041010</t>
  </si>
  <si>
    <t>01D042000</t>
  </si>
  <si>
    <t xml:space="preserve">OBTUVO ALGUNA RESOLUCION POR PARTE DEL SAT O DE LA SHCP QUE HAYA AFECTADO SU SITUACION FISCAL DURANTE EL EJERCICIO </t>
  </si>
  <si>
    <t>01D042010</t>
  </si>
  <si>
    <t>01D042011</t>
  </si>
  <si>
    <t>EN CASO AFIRMATIVO INDIQUE LO SIGUIENTE:</t>
  </si>
  <si>
    <t>01D043000</t>
  </si>
  <si>
    <t>SE TRATA DE:</t>
  </si>
  <si>
    <t>01D043010</t>
  </si>
  <si>
    <t>01D044000</t>
  </si>
  <si>
    <t>SE CUMPLIERON LOS REQUISITOS ESTABLECIDOS EN LA RESOLUCION (AUTORIZACION O CONSULTA)</t>
  </si>
  <si>
    <t>01D045000</t>
  </si>
  <si>
    <t>NÚMERO DE OFICIO 1</t>
  </si>
  <si>
    <t>01D046000</t>
  </si>
  <si>
    <t>FECHA DEL OFICIO 1</t>
  </si>
  <si>
    <t>01D047000</t>
  </si>
  <si>
    <t>NÚMERO DE OFICIO 2</t>
  </si>
  <si>
    <t>01D048000</t>
  </si>
  <si>
    <t>FECHA DEL OFICIO 2</t>
  </si>
  <si>
    <t>01D049000</t>
  </si>
  <si>
    <t>NÚMERO DE OFICIO  3</t>
  </si>
  <si>
    <t>01D050000</t>
  </si>
  <si>
    <t>FECHA DEL OFICIO 3</t>
  </si>
  <si>
    <t>01D050010</t>
  </si>
  <si>
    <t>01D051000</t>
  </si>
  <si>
    <t xml:space="preserve">OBTUVO ALGUNA RESOLUCION FAVORABLE POR PARTE DE AUTORIDADES JURISDICCIONALES QUE HAYA AFECTADO SU SITUACION FISCAL DURANTE EL EJERCICIO </t>
  </si>
  <si>
    <t>01D052000</t>
  </si>
  <si>
    <t>NUMERO DE RESOLUCION 1</t>
  </si>
  <si>
    <t>01D053000</t>
  </si>
  <si>
    <t>FECHA DE LA RESOLUCION 1</t>
  </si>
  <si>
    <t>01D054000</t>
  </si>
  <si>
    <t>NUMERO DE RESOLUCION 2</t>
  </si>
  <si>
    <t>01D055000</t>
  </si>
  <si>
    <t>FECHA DE LA RESOLUCION 2</t>
  </si>
  <si>
    <t>01D056000</t>
  </si>
  <si>
    <t>NUMERO DE RESOLUCION 3</t>
  </si>
  <si>
    <t>01D057000</t>
  </si>
  <si>
    <t>FECHA DE LA RESOLUCION 3</t>
  </si>
  <si>
    <t>01D057010</t>
  </si>
  <si>
    <t>01D058000</t>
  </si>
  <si>
    <t>FECHA DE ENVIO DE LA DECLARACION INFORMATIVA MULTIPLE. (NORMAL)</t>
  </si>
  <si>
    <t>01D059000</t>
  </si>
  <si>
    <t>FECHA DE ENVIO DE LA DECLARACION INFORMATIVA MULTIPLE. (ULTIMA COMPLEMENTARIA)</t>
  </si>
  <si>
    <t>01D059010</t>
  </si>
  <si>
    <t>01D059011</t>
  </si>
  <si>
    <t>OPERACIONES CON RESIDENTES EN EL EXTRANJERO</t>
  </si>
  <si>
    <t>01D059012</t>
  </si>
  <si>
    <t>01D060000</t>
  </si>
  <si>
    <t>REALIZO OPERACIONES AFECTAS A RETENCION DEL IMPUESTO SOBRE LA RENTA. (EN CASO AFIRMATIVO DEBE LLENAR EL ANEXO 14)</t>
  </si>
  <si>
    <t>01D061000</t>
  </si>
  <si>
    <t>FUE RESPONSABLE SOLIDARIO EN EL IMPUESTO SOBRE LA RENTA EN ALGUNA ENAJENACION DE ACCIONES EFECTUADA POR RESIDENTES EN EL EXTRANJERO. (EN CASO AFIRMATIVO DEBE LLENAR EL ANEXO 15)</t>
  </si>
  <si>
    <t>01D062000</t>
  </si>
  <si>
    <t>CELEBRO OPERACIONES FINANCIERAS DERIVADAS QUE TUVIERAN EFECTOS FISCALES DURANTE EL EJERCICIO EN EL IMPUESTO SOBRE LA RENTA (EN CASO AFIRMATIVO DEBE LLENAR EL ANEXO 24)</t>
  </si>
  <si>
    <t>01D063000</t>
  </si>
  <si>
    <t>MANTUVO SALDOS POR COBRAR Y POR PAGAR EN MONEDA EXTRANJERA DURANTE EL EJERCICIO (EN CASO AFIRMATIVO DEBE LLENAR EL ANEXO 25)</t>
  </si>
  <si>
    <t>01D064000</t>
  </si>
  <si>
    <t>CELEBRO PRESTAMOS QUE TUVIERAN EFECTOS FISCALES DURANTE EL EJERCICIO EN EL IMPUESTO SOBRE LA RENTA (EN CASO AFIRMATIVO DEBE LLENAR EL ANEXO 26)</t>
  </si>
  <si>
    <t>01D065000</t>
  </si>
  <si>
    <t>MANTUVO INVERSIONES PERMANENTES EN SUBSIDIARIAS, ASOCIADAS Y AFILIADAS DURANTE EL EJERCICIO (EN CASO AFIRMATIVO DEBE LLENAR EL ANEXO 27)</t>
  </si>
  <si>
    <t>01D066000</t>
  </si>
  <si>
    <t>OBTUVO INGRESOS SUJETOS A REGIMENES FISCALES PREFERENTES  (EN CASO AFIRMATIVO DEBE LLENAR EL ANEXO 29)</t>
  </si>
  <si>
    <t>01D067000</t>
  </si>
  <si>
    <t>EFECTUO OPERACIONES DE COMERCIO EXTERIOR  (EN CASO AFIRMATIVO DEBE LLENAR EL ANEXO 37)</t>
  </si>
  <si>
    <t>01D067010</t>
  </si>
  <si>
    <t>01D067011</t>
  </si>
  <si>
    <t>DIAGNOSTICO FISCAL DEL CONTRIBUYENTE</t>
  </si>
  <si>
    <t>01D067012</t>
  </si>
  <si>
    <t>01D067013</t>
  </si>
  <si>
    <t>GENERALIDADES FISCALES</t>
  </si>
  <si>
    <t>01D067014</t>
  </si>
  <si>
    <t>01D068000</t>
  </si>
  <si>
    <t xml:space="preserve">CUENTA CON EL AVISO DE SOLICITUD DE INSCRIPCION ANTE EL REGISTRO FEDERAL DE CONTRIBUYENTES </t>
  </si>
  <si>
    <t>01D069000</t>
  </si>
  <si>
    <t>HA TENIDO CAMBIOS DE DENOMINACION O RAZON SOCIAL DURANTE EL EJERCICIO FISCAL AUDITADO</t>
  </si>
  <si>
    <t>01D070000</t>
  </si>
  <si>
    <t>EN CASO AFIRMATIVO, CUENTA CON LOS AVISOS DE CAMBIO DE DENOMINACION O RAZON SOCIAL ANTE EL REGISTRO FEDERAL DE CONTRIBUYENTES</t>
  </si>
  <si>
    <t>01D071000</t>
  </si>
  <si>
    <t>HA TENIDO CAMBIOS DE  DOMICILIO FISCAL DURANTE EL EJERCICIO FISCAL AUDITADO</t>
  </si>
  <si>
    <t>01D072000</t>
  </si>
  <si>
    <t>EN CASO AFIRMATIVO, CUENTA CON TODOS LOS AVISOS DE CAMBIO DE DOMICILIO FISCAL</t>
  </si>
  <si>
    <t>01D073000</t>
  </si>
  <si>
    <t>HA AUMENTADO O DISMINUIDO SUS OBLIGACIONES FISCALES DURANTE EL EJERCICIO FISCAL AUDITADO</t>
  </si>
  <si>
    <t>01D074000</t>
  </si>
  <si>
    <t>EN CASO AFIRMATIVO, CUENTA CON TODOS LOS AVISOS DE AUMENTO O DISMINUCION DE SUS OBLIGACIONES FISCALES</t>
  </si>
  <si>
    <t>01D075000</t>
  </si>
  <si>
    <t>POR EL EJERCICIO FISCAL AUDITADO TIENE LOS AVISOS DE APERTURA O CIERRE REALIZADOS DURANTE EL MISMO DE ESTABLECIMIENTOS, SUCURSALES, LOCALES, PUESTOS FIJOS O SEMIFIJOS, LUGARES EN DONDE SE ALMACENEN MERCANCIAS Y EN GENERAL CUALQUIER LOCAL O ESTABLECIMIENTO QUE SE UTILICE PARA EL DESEMPEÑO DE SUS ACTIVIDADES</t>
  </si>
  <si>
    <t>01D076000</t>
  </si>
  <si>
    <t>DURANTE EL EJERCICIO SE PRESENTARON AVISOS DE COMPENSACION DE SALDOS A FAVOR</t>
  </si>
  <si>
    <t>01D077000</t>
  </si>
  <si>
    <t>TIENE ACCIONISTAS RESIDENTES EN EL PAIS</t>
  </si>
  <si>
    <t>01D078000</t>
  </si>
  <si>
    <t>EN CASO AFIRMATIVO, ESTAN INSCRITOS EN EL REGISTRO FEDERAL DE CONTRIBUYENTES</t>
  </si>
  <si>
    <t>01D079000</t>
  </si>
  <si>
    <t>CONSERVA LA CONTABILIDAD EN SU DOMICILIO FISCAL (ARTICULO 28 FRACCION III DEL CODIGO FISCAL DE LA FEDERACION)</t>
  </si>
  <si>
    <t>01D079010</t>
  </si>
  <si>
    <t>NOTA: EN CASO NEGATIVO, SEÑALE EL DOMICILIO EN EL CUAL CONSERVA LA CONTABILIDAD, A TRAVES DEL ANEXO DENOMINADO INFORMACION ADICIONAL DEL DICTAMEN.</t>
  </si>
  <si>
    <t>01D080000</t>
  </si>
  <si>
    <t>TIENE INVENTARIOS REGISTRADOS EN SU CONTABILIDAD</t>
  </si>
  <si>
    <t>01D081000</t>
  </si>
  <si>
    <t>EN CASO AFIRMATIVO, LLEVA UN CONTROL DE LOS INVENTARIOS DE MERCANCIAS, MATERIAS PRIMAS, PRODUCCION EN PROCESO Y PRODUCTOS TERMINADOS A TRAVES DE UN REGISTRO QUE PERMITE IDENTIFICAR POR UNIDAD, POR PRODUCTO, POR FECHA Y POR CONCEPTO DE ADQUISICIONES, ENAJENACIONES, DEVOLUCIONES, DONACIONES Y DESTRUCCIONES DE LOS INVENTARIOS, ASI COMO LOS AUMENTOS, LAS DISMINUCIONES, LAS EXISTENCIAS AL INICIO Y AL FINAL DEL EJERCICIO</t>
  </si>
  <si>
    <t>01D081010</t>
  </si>
  <si>
    <t>01D081011</t>
  </si>
  <si>
    <t>SEÑALE EL SISTEMA DE CONTABILIDAD QUE TIENE IMPLANTADO</t>
  </si>
  <si>
    <t>01D082000</t>
  </si>
  <si>
    <t>MANUAL</t>
  </si>
  <si>
    <t>01D083000</t>
  </si>
  <si>
    <t>MECANIZADO</t>
  </si>
  <si>
    <t>01D084000</t>
  </si>
  <si>
    <t>ELECTRONICO</t>
  </si>
  <si>
    <t>01D085000</t>
  </si>
  <si>
    <t>COMBINADO</t>
  </si>
  <si>
    <t>01D085010</t>
  </si>
  <si>
    <t>01D085011</t>
  </si>
  <si>
    <t>CUENTA CON LOS SIGUIENTES LIBROS ACTUALIZADOS:</t>
  </si>
  <si>
    <t>01D086000</t>
  </si>
  <si>
    <t>DIARIO</t>
  </si>
  <si>
    <t>01D087000</t>
  </si>
  <si>
    <t>MAYOR</t>
  </si>
  <si>
    <t>01D088000</t>
  </si>
  <si>
    <t>ACTAS DE ASAMBLEA DE SOCIOS O ACCIONISTAS</t>
  </si>
  <si>
    <t>01D089000</t>
  </si>
  <si>
    <t>SOCIOS O ACCIONISTAS</t>
  </si>
  <si>
    <t>01D090000</t>
  </si>
  <si>
    <t>APLICO CRITERIOS CONTRARIOS A LOS PUBLICADOS EN EL D.O.F. COMO CRITERIOS NO VINCULATIVOS DE LAS DISPOSICIONES FISCALES</t>
  </si>
  <si>
    <t>01D091000</t>
  </si>
  <si>
    <t>REALIZO OPERACIONES CON EL PUBLICO EN GENERAL</t>
  </si>
  <si>
    <t>01D092000</t>
  </si>
  <si>
    <t>TIENE EMPLEADOS</t>
  </si>
  <si>
    <t>01D093000</t>
  </si>
  <si>
    <t>EN CASO NEGATIVO, TIENE ALGUN CONTRATO DE SERVICIOS DE PERSONAL (OUTSOURCING)</t>
  </si>
  <si>
    <t>01D093010</t>
  </si>
  <si>
    <t>01D093011</t>
  </si>
  <si>
    <t xml:space="preserve">NOTA: EN CASO DE TENER ALGUN CONTRATO DE SERVICIOS DE PERSONAL (OUTSOURCING), SEÑALE EL RFC, NOMBRE Y DOMICILIO DE LA(S) SOCIEDAD(ES) QUE LE PRESTA(N) LOS SERVICIOS DE PERSONAL (OUTSOURCING), A TRAVES DEL ANEXO DENOMINADO INFORMACION ADICIONAL DEL DICTAMEN </t>
  </si>
  <si>
    <t>01D093012</t>
  </si>
  <si>
    <t>01D093013</t>
  </si>
  <si>
    <t>COMPROBANTES FISCALES DIGITALES</t>
  </si>
  <si>
    <t>01D093014</t>
  </si>
  <si>
    <t>01D094000</t>
  </si>
  <si>
    <t>EXPIDIO COMPROBANTES MEDIANTE DOCUMENTOS DIGITALES A TRAVES DE LA PAGINA DE INTERNET DEL SERVICIO DE ADMINISTRACION TRIBUTARIA</t>
  </si>
  <si>
    <t>01D095000</t>
  </si>
  <si>
    <t>OPTO POR LO DISPUESTO EN EL ARTICULO 86, PRIMER PARRAFO, FRACCIÓN VI, SEGUNDO PARRAFO DE LA LEY DEL I.S.R.</t>
  </si>
  <si>
    <t>01D095010</t>
  </si>
  <si>
    <t>01D095011</t>
  </si>
  <si>
    <t>OBTUVO INGRESOS POR:</t>
  </si>
  <si>
    <t>01D096000</t>
  </si>
  <si>
    <t>ENAJENACION DE BIENES</t>
  </si>
  <si>
    <t>01D097000</t>
  </si>
  <si>
    <t>PRESTACION DE SERVICIOS</t>
  </si>
  <si>
    <t>01D098000</t>
  </si>
  <si>
    <t>OTORGAMIENTO DEL USO O GOCE TEMPORAL DE BIENES</t>
  </si>
  <si>
    <t>01D099000</t>
  </si>
  <si>
    <t>OTROS, EN CASO AFIRMATIVO ESPECIFICAR ABAJO:</t>
  </si>
  <si>
    <t>01D100000</t>
  </si>
  <si>
    <t>01D101000</t>
  </si>
  <si>
    <t>01D102000</t>
  </si>
  <si>
    <t>01D102010</t>
  </si>
  <si>
    <t>01D102011</t>
  </si>
  <si>
    <t>IMPUESTO SOBRE LA RENTA (I.S.R.)</t>
  </si>
  <si>
    <t>01D102012</t>
  </si>
  <si>
    <t>01D103000</t>
  </si>
  <si>
    <t>REALIZO OPERACIONES FINANCIERAS DERIVADAS</t>
  </si>
  <si>
    <t>01D103010</t>
  </si>
  <si>
    <t>01D103011</t>
  </si>
  <si>
    <t>01D104000</t>
  </si>
  <si>
    <t>SE REALIZARON CON FINES DE:</t>
  </si>
  <si>
    <t>01D104010</t>
  </si>
  <si>
    <t>01D105000</t>
  </si>
  <si>
    <t>MONTO DE LA GANANCIA ACUMULABLE EN EL EJERCICIO</t>
  </si>
  <si>
    <t>01D106000</t>
  </si>
  <si>
    <t>MONTO DE LA PERDIDA DEDUCIBLE EN EL EJERCICIO</t>
  </si>
  <si>
    <t>01D107000</t>
  </si>
  <si>
    <t>EL CONTRIBUYENTE PARTICIPO EN UNA REESTRUCTURA EN LA QUE SE HAYA AUTORIZADO LA ENAJENACION DE SUS ACCIONES A COSTO FISCAL, O BIEN, EL DIFERIMIENTO DEL IMPUESTO DERIVADO DE LA ENAJENACION DE SUS ACCIONES DENTRO DEL GRUPO AL QUE PERTENECE</t>
  </si>
  <si>
    <t>01D108000</t>
  </si>
  <si>
    <t xml:space="preserve">LAS ACCIONES DEL CONTRIBUYENTE RELACIONADAS CON LA REESTRUCTURA A QUE SE REFIERE EL INDICE ANTERIOR, PERMANECIERON EN EL GRUPO REESTRUCTURADO DURANTE EL EJERCICIO DICTAMINADO </t>
  </si>
  <si>
    <t>01D108010</t>
  </si>
  <si>
    <t>01D108011</t>
  </si>
  <si>
    <t xml:space="preserve">DIO CUMPLIMIENTO A LAS SIGUIENTES OBLIGACIONES FISCALES: </t>
  </si>
  <si>
    <t>01D109000</t>
  </si>
  <si>
    <t>EXPEDIR COMPROBANTES POR LAS ACTIVIDADES REALIZADAS Y CONSERVAR UNA COPIA A DISPOSICION DE LA AUTORIDAD FISCAL (ARTICULOS 86 FRACCION II Y 133 FRACCION III  DE LA LEY)</t>
  </si>
  <si>
    <t>01D110000</t>
  </si>
  <si>
    <t>EXPEDIR CONSTANCIAS EN LAS QUE SE ASIENTEN EL MONTO DE LOS PAGOS EFECTUADOS A RESIDENTES EN EL EXTRANJERO EN LOS TERMINOS DEL TITULO V DE LA LEY Y DEL IMPUESTO RETENIDO (ARTICULOS 86 FRACCION III Y 133 FRACCION VIII DE LA LEY )</t>
  </si>
  <si>
    <t>01D111000</t>
  </si>
  <si>
    <t>LEVANTAR INVENTARIO DE EXISTENCIAS A LA FECHA DE TERMINO DEL EJERCICIO (ARTICULOS 86 FRACCION V Y 133 FRACCION V DE LA LEY) O EN FECHA DISTINTA DE ACUERDO CON LOS ARTICULOS  91 Y 166 DEL REGLAMENTO DE LA LEY</t>
  </si>
  <si>
    <t>01D112000</t>
  </si>
  <si>
    <t>LLEVAR UN REGISTRO DE LAS OPERACIONES QUE EFECTUO CON TITULOS VALOR EMITIDOS EN SERIE (ARTICULOS 86 FRACCION XI DE LA LEY Y 92 DEL REGLAMENTO DE LA LEY)</t>
  </si>
  <si>
    <t>01D113000</t>
  </si>
  <si>
    <t>EFECTUAR PAGOS DE DIVIDENDOS O UTILIDADES CON CHEQUE NOMINATIVO NO NEGOCIABLE EXPEDIDO A NOMBRE DEL SOCIO O ACCIONISTA O A TRAVES DE TRANSFERENCIAS DE FONDOS AL SOCIO O ACCIONISTA (ARTICULO 86 FRACCION XIV INCISO a) DE LA LEY)</t>
  </si>
  <si>
    <t>01D114000</t>
  </si>
  <si>
    <t>PROPORCIONAR A LOS SOCIOS O ACCIONISTAS A LOS QUE LES PAGARON DIVIDENDOS, CONSTANCIA EN LA QUE SE SEÑALE SU MONTO, DONDE SE INDIQUE SI LOS DIVIDENDOS PROVIENEN DE ALGUNA CUENTA O REGISTRO ESPECIFICO (ARTICULO 86 FRACCION XIV INCISO b) DE LA LEY)</t>
  </si>
  <si>
    <t>01D115000</t>
  </si>
  <si>
    <t>PRESENTAR EN TIEMPO LA DECLARACION DE OPERACIONES EFECTUADAS EN EL AÑO DE CALENDARIO ANTERIOR, A TRAVES DE FIDEICOMISOS POR LOS QUE SE REALICEN ACTIVIDADES EMPRESARIALES EN LOS QUE INTERVINO (ARTICULO 86 FRACCION XVI DE LA LEY)</t>
  </si>
  <si>
    <t>01D116000</t>
  </si>
  <si>
    <t xml:space="preserve">OPTO POR EFECTUAR DEDUCCION INMEDIATA EN EL EJERCICIO O ANTERIORES (ARTICULOS 220 Y 221 DE LA LEY) </t>
  </si>
  <si>
    <t>01D117000</t>
  </si>
  <si>
    <t>EN CASO AFIRMATIVO LLEVA UN REGISTRO ACTUALIZADO Y ESPECIFICO DE LAS INVERSIONES POR LAS QUE SE TOMO LA DEDUCCION INMEDIATA DURANTE EL PLAZO ESTABLECIDO (ARTICULOS 86 FRACCION XVII Y 133 FRACCION XII DE LA LEY)</t>
  </si>
  <si>
    <t>01D118000</t>
  </si>
  <si>
    <t>INFORMAR A LAS AUTORIDADES FISCALES COMO SEÑALAN LAS DISPOSICIONES FISCALES DE LAS CONTRAPRESTACIONES RECIBIDAS EN EFECTIVO EN MONEDA NACIONAL O EXTRANJERA, ASI COMO EN PIEZAS DE ORO O DE PLATA, CUYO MONTO SEA SUPERIOR A CIEN MIL PESOS (ARTICULOS 86 FRACCION XIX Y 133 FRACCION VII DE LA LEY)</t>
  </si>
  <si>
    <t>01D119000</t>
  </si>
  <si>
    <t>DAR A CONOCER EN LA ASAMBLEA GENERAL ORDINARIA DE ACCIONISTAS O SOCIOS UN REPORTE EN EL QUE SE INFORME SOBRE EL CUMPLIMIENTO DE SUS OBLIGACIONES FISCALES POR EL EJERCICIO INMEDIATO ANTERIOR (ARTICULOS 86 FRACCION XX DE LA LEY Y 93-A DEL REGLAMENTO DE LA LEY)</t>
  </si>
  <si>
    <t>01D120000</t>
  </si>
  <si>
    <t>INFORMAR A LAS AUTORIDADES FISCALES DE LOS PRESTAMOS, APORTACIONES PARA FUTUROS AUMENTOS DE CAPITAL O AUMENTOS DE CAPITAL QUE RECIBAN EN EFECTIVO, EN MONEDA NACIONAL O EXTRANJERA, MAYORES A $600,000 (ARTICULOS 20, FRACCION XII Y 86-A DE LA LEY, ASI COMO CON LAS REGLAS APLICABLES DE LA RESOLUCION MISCELANEA FISCAL PARA 2012)</t>
  </si>
  <si>
    <t>01D120010</t>
  </si>
  <si>
    <t>01D120011</t>
  </si>
  <si>
    <t>INGRESOS (I.S.R.)</t>
  </si>
  <si>
    <t>01D120012</t>
  </si>
  <si>
    <t>CONSIDERO COMO OBTENIDOS SUS INGRESOS DE ACUERDO CON LOS MOMENTOS ESTABLECIDOS EN LAS DISPOSICIONES FISCALES.</t>
  </si>
  <si>
    <t>01D121000</t>
  </si>
  <si>
    <t>ENAJENACION DE BIENES (ARTICULOS 18 FRACCION I DE LA LEY Y 13 DEL REGLAMENTO DE LA LEY, ASI COMO CON LAS REGLAS APLICABLES DE LA RESOLUCION MISCELANEA FISCAL PARA 2012)</t>
  </si>
  <si>
    <t>01D122000</t>
  </si>
  <si>
    <t>PRESTACION DE SERVICIOS (ARTICULOS 18 FRACCION I DE LA LEY Y 13 DEL REGLAMENTO DE LA LEY, ASI COMO CON LAS REGLAS APLICABLES DE LA RESOLUCION MISCELANEA FISCAL PARA 2012)</t>
  </si>
  <si>
    <t>01D123000</t>
  </si>
  <si>
    <t>OTORGAMIENTO DEL USO O GOCE TEMPORAL DE BIENES (ARTICULOS 18 FRACCION II DE LA LEY Y 13 DEL REGLAMENTO DE LA LEY)</t>
  </si>
  <si>
    <t>01D124000</t>
  </si>
  <si>
    <t>CONTRATOS DE ARRENDAMIENTO FINANCIERO (ARTICULOS 18 FRACCION III Y 45-E DE LA LEY)</t>
  </si>
  <si>
    <t>01D125000</t>
  </si>
  <si>
    <t>ENAJENACIONES A PLAZO. PRECIO PACTADO (ARTICULOS 18 SEGUNDO PARRAFO Y 45-E DE LA LEY)</t>
  </si>
  <si>
    <t>01D126000</t>
  </si>
  <si>
    <t>ENAJENACIONES A PLAZO. PRECIO COBRADO (ARTICULOS 18 SEGUNDO PARRAFO Y 45-E DE LA LEY)</t>
  </si>
  <si>
    <t>01D127000</t>
  </si>
  <si>
    <t>DEUDAS NO CUBIERTAS POR PRESCRIPCION, CONDONACION O NOTORIA IMPOSIBILIDAD PRACTICA DE COBRO (ARTICULO 18 FRACCION IV DE LA LEY)</t>
  </si>
  <si>
    <t>01D128000</t>
  </si>
  <si>
    <t>CONTRATOS DE OBRA INMUEBLE. QUE LAS ESTIMACIONES SEAN AUTORIZADAS O APROBADAS PARA SU COBRO (ARTICULOS 19 DE LA LEY Y 15, 16 Y 18 DEL REGLAMENTO DE LA LEY)</t>
  </si>
  <si>
    <t>01D129000</t>
  </si>
  <si>
    <t>CONSIDERO COMO INGRESO ACUMULABLE DEL EJERCICIO LAS ESTIMACIONES POR EL AVANCE DE OBRA CONFORME A LO PREVISTO EN EL ARTICULO 1.11. DEL DECRETO PUBLICADO EN EL DIARIO OFICIAL DE LA FEDERACION EL 30 DE MARZO DE 2012.</t>
  </si>
  <si>
    <t>01D130000</t>
  </si>
  <si>
    <t>CONTRATOS DE OBRA INMUEBLE. QUE LAS ESTIMACIONES SEAN EFECTIVAMENTE PAGADAS (ARTICULOS 19 DE LA LEY Y 15, 16 Y 18 DEL REGLAMENTO DE LA LEY)</t>
  </si>
  <si>
    <t>01D131000</t>
  </si>
  <si>
    <t>CONSIDERO COMO INGRESO ACUMULABLE DEL EJERCICIO LAS ESTIMACIONES POR EL AVANCE DE OBRA CONFORME A LO PREVISTO EN EL ARTICULO 1.11. DEL DECRETO PUBLICADO EN EL DIARIO OFICIAL DE LA FEDERACION EL 30 DE MARZO DE 2012</t>
  </si>
  <si>
    <t>01D131010</t>
  </si>
  <si>
    <t>01D132000</t>
  </si>
  <si>
    <t>REALIZO OPERACIONES DE ENAJENACION DE ACCIONES</t>
  </si>
  <si>
    <t>01D132010</t>
  </si>
  <si>
    <t>01D132011</t>
  </si>
  <si>
    <t>DEDUCCIONES (I.S.R.)</t>
  </si>
  <si>
    <t>01D132012</t>
  </si>
  <si>
    <t xml:space="preserve">REUNIO LOS SIGUIENTES REQUISITOS FISCALES PARA SUS DEDUCCIONES: </t>
  </si>
  <si>
    <t>01D133000</t>
  </si>
  <si>
    <t>SER ESTRICTAMENTE INDISPENSABLES PARA LOS FINES DE SU ACTIVIDAD, A EXCEPCION DE LOS DONATIVOS AUTORIZADOS PARA SU DEDUCCION POR LAS DISPOSICIONES FISCALES (ARTICULOS 31 FRACCION I Y 125 FRACCION II DE LA LEY Y 31,32, 33, 87, 88, 88-A, 88-B, 89 Y 111 DEL REGLAMENTO DE LA LEY)</t>
  </si>
  <si>
    <t>01D134000</t>
  </si>
  <si>
    <t>EN EL CASO DE DONATIVOS CUMPLIO CON TODOS LOS REQUISITOS PARA SU DEDUCCION (ARTICULOS 31 FRACCION I DE LA LEY Y 31 ,32, 33, 87, 88, 88-A, 88-B, 89 Y 111 DEL REGLAMENTO DE LA LEY)</t>
  </si>
  <si>
    <t>01D135000</t>
  </si>
  <si>
    <t>ESTAR AMPARADOS CON DOCUMENTACION QUE REUNA LOS REQUISITOS QUE ESTABLECEN LAS DISPOSICIONES FISCALES PARA SU DEDUCCION (ARTICULOS 31 FRACCION III Y 125 ULTIMO PARRAFO DE LA LEY Y 35 DEL REGLAMENTO DE LA LEY, ASI COMO CON LAS REGLAS APLICABLES DE LA RESOLUCION MISCELANEA FISCAL PARA 2012)</t>
  </si>
  <si>
    <t>01D136000</t>
  </si>
  <si>
    <t>ESTAR AMPARADOS CON DOCUMENTACION QUE SEA VIGENTE (ARTICULOS 31 FRACCION III Y 125 ULTIMO PARRAFO DE LA LEY Y 35 DEL REGLAMENTO DE LA LEY, ASI COMO CON LAS REGLAS APLICABLES DE LA RESOLUCION MISCELANEA FISCAL PARA 2012)</t>
  </si>
  <si>
    <t>01D137000</t>
  </si>
  <si>
    <t>EFECTUAR PAGOS A TRAVES DE CHEQUE NOMINATIVO, TARJETAS DE CREDITO, DE DEBITO O DE SERVICIOS, O MONEDEROS ELECTRONICOS AUTORIZADOS, TRASPASOS DE CUENTAS EN INSTITUCIONES DE CREDITO O CASAS DE BOLSA, COMPENSACIONES O A TRAVES DE DISTINTAS FORMAS DE EXTINCION DE LAS OBLIGACIONES CUANDO LO SEÑALEN LAS DISPOSICIONES FISCALES (ARTICULOS 31 FRACCION III Y 125 ULTIMO PARRAFO DE LA LEY Y 35 DEL REGLAMENTO DE LA LEY, ASI COMO CON LAS REGLAS APLICABLES DE LA RESOLUCION MISCELANEA FISCAL PARA 2012)</t>
  </si>
  <si>
    <t>01D138000</t>
  </si>
  <si>
    <t>ESTAR DEBIDAMENTE REGISTRADAS EN CONTABILIDAD (ARTICULOS 31 FRACCION IV Y 125 ULTIMO PARRAFO DE LA LEY Y 36 DEL REGLAMENTO DE LA LEY)</t>
  </si>
  <si>
    <t>01D139000</t>
  </si>
  <si>
    <t>SER DEDUCIDAS UNA SOLA VEZ  (ARTICULOS 31 FRACCION IV Y 125 FRACCION IV DE LA LEY)</t>
  </si>
  <si>
    <t>01D140000</t>
  </si>
  <si>
    <t>CUMPLIR LAS OBLIGACIONES EN MATERIA DE RETENCION Y ENTERO DE IMPUESTOS A CARGO DE TERCEROS, ASI COMO LAS DEMAS FORMALIDADES ESTABLECIDAS (ARTICULOS 31 FRACCION V Y 125 ULTIMO PARRAFO DE LA LEY)</t>
  </si>
  <si>
    <t>01D141000</t>
  </si>
  <si>
    <t>QUE LA DOCUMENTACION COMPROBATORIA SEÑALE LA CLAVE DEL REGISTRO FEDERAL DE CONTRIBUYENTES DE QUIEN EXPIDIO EL COMPROBANTE (ARTICULOS 31 FRACCION VI Y 125 ULTIMO PARRAFO DE LA LEY)</t>
  </si>
  <si>
    <t>01D142000</t>
  </si>
  <si>
    <t>QUE EN LA DOCUMENTACION COMPROBATORIA, EL IMPUESTO AL VALOR AGREGADO CONSTE EN FORMA EXPRESA Y POR SEPARADO CUANDO ASI SEA PROCEDENTE (ARTICULOS 31 FRACCION VII Y 125 ULTIMO PARRAFO DE LA LEY)</t>
  </si>
  <si>
    <t>01D143000</t>
  </si>
  <si>
    <t>EN EL CASO DE INTERESES POR CAPITALES TOMADOS EN PRESTAMO, ESTOS SE HAYAN INVERTIDO EN LOS FINES DEL NEGOCIO (ARTICULOS 31 FRACCION VIII DE LA LEY Y 38 DEL REGLAMENTO DE LA LEY)</t>
  </si>
  <si>
    <t>01D144000</t>
  </si>
  <si>
    <t>POR CAPITALES TOMADOS EN PRESTAMO Y OTORGAMIENTO DE PRESTAMOS A TERCEROS, SE APLICO EL TOPE ESTABLECIDO PARA SU DEDUCCION (ARTICULO 31 FRACCION VIII DE LA LEY)</t>
  </si>
  <si>
    <t>01D145000</t>
  </si>
  <si>
    <t>LOS PAGOS A PERSONAS FISICAS, A PERSONAS MORALES DEL REGIMEN SIMPLIFICADO, A SOCIEDADES O ASOCIACIONES CIVILES, A LOS QUE PRESTEN SERVICIOS DOMESTICOS DE SUMINISTRO DE AGUA POTABLE Y DE RECOLECCION DE BASURA Y A LOS QUE OBTENGAN DONATIVOS, FUERON DEDUCIDOS CUANDO FUERON EFECTIVAMENTE EROGADOS (ARTICULO 31 FRACCION IX DE LA LEY)</t>
  </si>
  <si>
    <t>01D146000</t>
  </si>
  <si>
    <t>EN EL CASO DE HONORARIOS O GRATIFICACIONES A ADMINISTRADORES, COMISARIOS, DIRECTORES, GERENTES GENERALES O MIEMBROS DEL CONSEJO DIRECTIVO, DE VIGILANCIA, CONSULTIVOS O DE CUALQUIER OTRA INDOLE, SE CUMPLIERON LOS REQUISITOS A QUE ESTAN SUJETOS (ARTICULO 31 FRACCION X DE LA LEY)</t>
  </si>
  <si>
    <t>01D147000</t>
  </si>
  <si>
    <t>EN LOS CASOS DE ASISTENCIA TECNICA, DE TRANSFERENCIA DE TECNOLOGIA O DE REGALIAS, SE HAYA COMPROBADO QUE QUIEN PROPORCIONO LOS CONOCIMIENTOS CONTABA CON ELEMENTOS TECNICOS PROPIOS PARA ELLO, LOS PRESTO EN FORMA DIRECTA Y EFECTIVAMENTE SE LLEVARON A CABO (ARTICULOS 31 FRACCION XI Y 125 ULTIMO PARRAFO DE LA LEY)</t>
  </si>
  <si>
    <t>01D148000</t>
  </si>
  <si>
    <t>POR LOS GASTOS DE PREVISION SOCIAL, SE COMPROBO QUE LAS PRESTACIONES CORRESPONDIENTES SE OTORGARON EN FORMA GENERAL EN BENEFICIO DE TODOS LOS TRABAJADORES (ARTICULOS 8 Y 31 FRACCION XII DE LA LEY Y 40, 41,  43 Y 43-A DEL REGLAMENTO DE LA LEY)</t>
  </si>
  <si>
    <t>01D149000</t>
  </si>
  <si>
    <t>CUANDO EXISTAN APORTACIONES PARA FONDOS DE AHORRO, ADEMAS DEL REQUISITO ESTABLECIDO EN EL INDICE ANTERIOR SE COMPROBO QUE EL MONTO DE LAS APORTACIONES EFECTUADAS HAYA SIDO IGUAL AL MONTO APORTADO POR LOS TRABAJADORES Y NO HAYA EXCEDIDO LOS LIMITES ESTABLECIDOS EN LAS DISPOSICIONES FISCALES (ARTICULOS 31 FRACCION XII Y 125 ULTIMO PARRAFO DE LA LEY Y  42 DEL REGLAMENTO DE LA LEY)</t>
  </si>
  <si>
    <t>01D150000</t>
  </si>
  <si>
    <t>SE COMPROBO QUE EL COSTO DE ADQUISICION O LOS INTERESES QUE SE DERIVEN DE CREDITOS RECIBIDOS CORRESPONDAN A LOS DEL MERCADO Y CUANDO HAYAN EXCEDIDO SE CONSIDERO COMO NO DEDUCIBLE EL EXCEDENTE  (ARTICULOS 31 FRACCION XIV Y 125 ULTIMO PARRAFO DE LA LEY)</t>
  </si>
  <si>
    <t>01D151000</t>
  </si>
  <si>
    <t>EN EL CASO DE IMPORTACION DE MERCANCIAS SE CUMPLIO CON LOS REQUISITOS LEGALES PARA SU IMPORTACION (ARTICULOS 31 FRACCION XV Y 125 ULTIMO PARRAFO DE LA LEY Y DEMAS APLICABLES DE LAS DISPOSICIONES ADUANERAS)</t>
  </si>
  <si>
    <t>01D152000</t>
  </si>
  <si>
    <t>EN EL CASO DE PERDIDAS POR CREDITOS INCOBRABLES, SE CONSIDERARON REALIZADAS EN EL MES EN QUE SE CONSUMO EL PLAZO DE PRESCRIPCION, QUE CORRESPONDA, O ANTES SIEMPRE QUE HAYA SIDO NOTORIA LA IMPOSIBILIDAD PRACTICA DE COBRO Y SE PUEDE COMPROBAR (ARTICULO 31 FRACCION XVI DE LA LEY).</t>
  </si>
  <si>
    <t>01D152010</t>
  </si>
  <si>
    <t>NOTA: EN CASO AFIRMATIVO, SEÑALE EN EL ANEXO DENOMINADO INFORMACION ADICIONAL DEL DICTAMEN LA CAUSA QUE ORIGINO LA DEDUCCION.</t>
  </si>
  <si>
    <t>01D153000</t>
  </si>
  <si>
    <t>QUE AL REALIZAR LAS OPERACIONES CORRESPONDIENTES O A MAS TARDAR EL ULTIMO DIA DEL EJERCICIO SE REUNIERON LOS REQUISITOS QUE PARA CADA DEDUCCION EN PARTICULAR ESTABLECE LA LEY (ARTICULOS 31 FRACCION XIX Y 125 ULTIMO PARRAFO DE LA LEY Y 46 Y 47 DEL REGLAMENTO DE LA LEY, ASI COMO CON LAS REGLAS APLICABLES DE LA RESOLUCION MISCELANEA FISCAL PARA 2012)</t>
  </si>
  <si>
    <t>01D154000</t>
  </si>
  <si>
    <t>LA DOCUMENTACION REUNE LOS REQUISITOS QUE ESTABLECEN LAS DISPOSICIONES FISCALES Y SE OBTUVO A MAS TARDAR EL DIA EN QUE DEBIO PRESENTAR SU DECLARACION Y QUE LAS FECHAS DE EXPEDICION CORRESPONDIERON AL EJERCICIO POR EL QUE SE EFECTUO LA DEDUCCION (ARTICULOS 31 FRACCION XIX Y 125 ULTIMO PARRAFO DE LA LEY)</t>
  </si>
  <si>
    <t>01D155000</t>
  </si>
  <si>
    <t>EN EL CASO DE ANTICIPOS POR GASTOS SE CUMPLIERON LOS REQUISITOS ESTABLECIDOS PARA SU DEDUCCION (ARTICULOS 31 FRACCION XIX Y 125 ULTIMO PARRAFO DE LA LEY).</t>
  </si>
  <si>
    <t>01D156000</t>
  </si>
  <si>
    <t>CUANDO LOS TRABAJADORES HAYAN TENIDO DERECHO AL SUBSIDIO PARA EL EMPLEO, EFECTIVAMENTE SE LES ENTREGARON LAS CANTIDADES CORRESPONDIENTES (ARTICULOS 31 FRACCION XX DE LA LEY Y ARTICULO OCTAVO DEL DECRETO POR EL QUE SE REFORMAN, ADICIONAN Y DEROGAN DIVERSAS DISPOSICIONES DE LA LEY DEL IMPUESTO SOBRE LA RENTA, DEL CODIGO FISCAL DE LA FEDERACION, DE LA LEY DEL IMPUESTO ESPECIAL SOBRE PRODUCCION Y SERVICIOS Y DE LA LEY DEL IMPUESTO AL VALOR AGREGADO, Y SE ESTABLECE EL SUBSIDIO PARA EL EMPLEO, PUBLICADO EN EL DIARIO OFICIAL DE LA FEDERACION EL 1º DE OCTUBRE DE 2007)</t>
  </si>
  <si>
    <t>01D157000</t>
  </si>
  <si>
    <t>EN EL CASO DE INVENTARIOS DEDUCIDOS QUE PERDIERON SU VALOR POR DETERIORO U OTRAS CAUSAS NO IMPUTABLES AL PROPIO CONTRIBUYENTE, SE CUMPLIERON CON LOS REQUISITOS ESTABLECIDOS (ARTICULOS 31 FRACCION XXII DE LA LEY Y 87, 88, 88-A, 88-B, 89 Y 111 DEL REGLAMENTO DE LA LEY, ASI COMO CON LAS REGLAS APLICABLES DE LA RESOLUCION MISCELANEA FISCAL PARA 2012)</t>
  </si>
  <si>
    <t>01D158000</t>
  </si>
  <si>
    <t>EN EL CASO DE INVERSIONES, APLICO LOS PORCIENTOS AUTORIZADOS POR LA LEY</t>
  </si>
  <si>
    <t>01D159000</t>
  </si>
  <si>
    <t>EN EL CASO DE INVERSIONES POR LAS QUE SE OPTO POR APLICAR LA DEDUCCION INMEDIATA, CUMPLIO CON LOS REQUISITOS ESTABLECIDOS Y SE APLICARON LOS PORCIENTOS AUTORIZADOS POR LA LEY (ARTICULOS 220 Y 221 DE LA LEY)</t>
  </si>
  <si>
    <t>01D160000</t>
  </si>
  <si>
    <t>EN EL CASO DE DEDUCCION ADICIONAL (PRIMER EMPLEO), SE CALCULO CONFORME A LAS DISPOSICIONES FISCALES (ARTICULO 230 DE LA LEY).</t>
  </si>
  <si>
    <t>01D161000</t>
  </si>
  <si>
    <t>EN EL CASO DE DEDUCCION ADICIONAL (PRIMER EMPLEO), SE CUMPLIERON LOS REQUISITOS ESTABLECIDOS PARA SU DEDUCCION (ARTICULOS 234 Y 236 DE LA LEY).</t>
  </si>
  <si>
    <t>01D162000</t>
  </si>
  <si>
    <t>EN CASO DE QUE EN EL EJERCICIO HAYA DEJADO DE UTILIZAR EL SISTEMA DE COSTEO DIRECTO CON BASE A COSTOS HISTÓRICOS, CONSIDERO PARA EFECTOS FISCALES COMO INVENTARIO INICIAL DEL EJERCICIO EL VALOR DEL INVENTARIO FINAL  VALUADO CON EL SISTEMA DE COSTEO DIRECTO CON BASE A COSTOS HISTORICOS (ARTICULO 69-G, FRACCION II DEL REGLAMENTO DE LA LEY).</t>
  </si>
  <si>
    <t>01D163000</t>
  </si>
  <si>
    <t>EN EL CASO DE GASTOS DE VIAJE CUANDO SE DESTINARON AL HOSPEDAJE, ALIMENTACION, TRANSPORTE, USO O GOCE TEMPORAL DE AUTOMOVILES Y PAGO DE KILOMETRAJE CUMPLIO CON LOS REQUISITOS ESTABLECIDOS PARA SU DEDUCCION (ARTICULOS 32 FRACCION V Y 126 DE LA LEY Y 49 Y 50 DEL REGLAMENTO DE LA LEY)</t>
  </si>
  <si>
    <t>01D164000</t>
  </si>
  <si>
    <t>EN EL CASO DEL OTORGAMIENTO DEL USO O GOCE TEMPORAL DE AUTOMOVILES Y AVIONES, CUMPLIO CON LOS REQUISITOS ESTABLECIDOS PARA SU DEDUCCION (ARTICULOS 32 FRACCION XIII Y 126 DE LA LEY Y 52 Y 53 DEL REGLAMENTO DE LA LEY Y ARTICULO 1.15. DEL DECRETO PUBLICADO EN EL DIARIO OFICIAL DE LA FEDERACION EL 30 DE MARZO DE 2012)</t>
  </si>
  <si>
    <t>01D165000</t>
  </si>
  <si>
    <t>EN EL CASO DE LOS DOS CONCEPTOS ANTERIORES, FUERON GASTOS EFECTUADOS POR SOCIOS, ACCIONISTAS O SUS FAMILIARES SIN RELACION LABORAL</t>
  </si>
  <si>
    <t>01D166000</t>
  </si>
  <si>
    <t>EN EL CASO DE PERDIDA PROVENIENTE DE ENAJENACION DE ACCIONES Y OTROS TITULOS VALOR, ASI COMO DE PERDIDAS FINANCIERAS QUE PROVENGAN DE OPERACIONES FINANCIERAS DERIVADAS DE CAPITAL REFERIDAS A ACCIONES O INDICES ACCIONARIOS, SE CUMPLIERON LOS REQUISITOS ESTABLECIDOS PARA SU DEDUCCION (ARTICULOS 32 FRACCION XVII Y 126  DE LA LEY Y 54 DEL REGLAMENTO DE LA LEY, ASI COMO CON LAS REGLAS APLICABLES DE LA RESOLUCION MISCELANEA FISCAL PARA 2012)</t>
  </si>
  <si>
    <t>01D167000</t>
  </si>
  <si>
    <t>EN EL CASO DE CONSUMOS EN RESTAURANTES, SE CUMPLIERON LOS REQUISITOS ESTABLECIDOS PARA SU DEDUCCION (ARTICULOS 32 FRACCION XX Y 126 DE LA LEY Y 55 DEL REGLAMENTO DE LA LEY)</t>
  </si>
  <si>
    <t>01D168000</t>
  </si>
  <si>
    <t>PARA LA DETERMINACION DE LAS DEDUCCIONES POR INVERSIONES EN AUTOMOVILES Y AVIONES SE CONSIDERO COMO MONTO ORIGINAL DE LA INVERSION EL MONTO MAXIMO AUTORIZADO EN LEY (ARTICULOS 42 FRACCIONES II Y III RESPECTIVAMENTE Y 124 DE LA LEY)</t>
  </si>
  <si>
    <t>01D169000</t>
  </si>
  <si>
    <t>FUERON CONSIDERADOS COMO NO DEDUCIBLES TODOS LOS CONCEPTOS QUE LE APLICARON A QUE HACE REFERENCIA EL ARTICULO 32 DE LA LEY</t>
  </si>
  <si>
    <t>01D169010</t>
  </si>
  <si>
    <t>01D170000</t>
  </si>
  <si>
    <t>PARTICIPO EN ALGUNA FUSION  EN EL EJERCICIO</t>
  </si>
  <si>
    <t>01D170010</t>
  </si>
  <si>
    <t>01D170011</t>
  </si>
  <si>
    <t>EN CASO AFIRMATIVO, EN SU CALIDAD DE:</t>
  </si>
  <si>
    <t>01D170012</t>
  </si>
  <si>
    <t>01D171000</t>
  </si>
  <si>
    <t>FUSIONADA</t>
  </si>
  <si>
    <t>01D172000</t>
  </si>
  <si>
    <t>FUSIONANTE</t>
  </si>
  <si>
    <t>01D172010</t>
  </si>
  <si>
    <t>01D172011</t>
  </si>
  <si>
    <t>NOTA: EN CASO DE HABER SIDO FUSIONANTE, SEÑALE EN EL ANEXO DENOMINADO INFORMACION ADICIONAL DEL DICTAMEN: EL RFC, NOMBRE DE LA ENTIDAD(ES) FUSIONADA(S), FECHA EN QUE SURTIO EFECTOS LA FUSION Y EL PORCENTAJE DE PARTICIPACION ACCIONARIA.</t>
  </si>
  <si>
    <t>01D172012</t>
  </si>
  <si>
    <t>01D173000</t>
  </si>
  <si>
    <t>PARTICIPO EN ALGUNA ESCISION EN EL EJERCICIO</t>
  </si>
  <si>
    <t>01D173010</t>
  </si>
  <si>
    <t>01D174000</t>
  </si>
  <si>
    <t xml:space="preserve">ESCINDIDA </t>
  </si>
  <si>
    <t>01D175000</t>
  </si>
  <si>
    <t>ESCINDENTE</t>
  </si>
  <si>
    <t>01D175010</t>
  </si>
  <si>
    <t>01D175011</t>
  </si>
  <si>
    <t>NOTA: EN CASO DE HABER SIDO ESCINDENTE, SEÑALE EN EL ANEXO DENOMINADO INFORMACION ADICIONAL DEL DICTAMEN: EL RFC, NOMBRE DE LA ENTIDAD(ES) ESCINDIDA(S), FECHA EN QUE SURTIO EFECTOS LA ESCISION Y EL PORCENTAJE DE PARTICIPACION ACCIONARIA.</t>
  </si>
  <si>
    <t>01D175012</t>
  </si>
  <si>
    <t>01D176000</t>
  </si>
  <si>
    <t>MANTUVO INVERSIONES A TRAVES DE FIDEICOMISOS PARA LA ADQUISICION O CONSTRUCCION DE INMUEBLES</t>
  </si>
  <si>
    <t>01D177000</t>
  </si>
  <si>
    <t>EN CASO AFIRMATIVO, CUMPLIO CON TODOS LOS REQUISITOS PREVISTOS EN LOS ARTICULOS 223 Y 224 DE LA LEY</t>
  </si>
  <si>
    <t>01D178000</t>
  </si>
  <si>
    <t xml:space="preserve">MANTUVO INVERSIONES A TRAVES DE SOCIEDADES MERCANTILES PARA LA ADQUISICION O CONSTRUCCION DE INMUEBLES </t>
  </si>
  <si>
    <t>01D179000</t>
  </si>
  <si>
    <t>EN CASO AFIRMATIVO, CUMPLIO CON TODOS LOS REQUISITOS PREVISTOS EN LOS ARTICULOS 223 Y 224-A DE LA LEY</t>
  </si>
  <si>
    <t>01D180000</t>
  </si>
  <si>
    <t>FORMO PARTE DE UN FIDEICOMISO PARA LA ADQUISICION O CONSTRUCCION DE INMUEBLES</t>
  </si>
  <si>
    <t>01D181000</t>
  </si>
  <si>
    <t>01D182000</t>
  </si>
  <si>
    <t xml:space="preserve">ES UNA SOCIEDAD MERCANTIL PARA LA ADQUISICION O CONSTRUCCION DE INMUEBLES </t>
  </si>
  <si>
    <t>01D183000</t>
  </si>
  <si>
    <t>01D183010</t>
  </si>
  <si>
    <t>01D183011</t>
  </si>
  <si>
    <t>ENAJENACION DE BIENES INMUEBLES</t>
  </si>
  <si>
    <t>01D183012</t>
  </si>
  <si>
    <t>01D184000</t>
  </si>
  <si>
    <t>EN CASO DE HABER ENAJENADO BIENES INMUEBLES PARA SER OBJETO DE RESTAURACION O REHABILITACION, APLICO LO DISPUESTO POR EL ARTICULO 1.10. DEL DECRETO PUBLICADO EN EL DIARIO OFICIAL DE LA FEDERACION EL 30 DE MARZO DE 2012</t>
  </si>
  <si>
    <t>01D184010</t>
  </si>
  <si>
    <t>01D184011</t>
  </si>
  <si>
    <t>ACREDITAMIENTOS</t>
  </si>
  <si>
    <t>01D184012</t>
  </si>
  <si>
    <t>01D185000</t>
  </si>
  <si>
    <t>CUENTA CON LA DOCUMENTACION COMPROBATORIA DEL PAGO DEL ISR PAGADO EN EL EXTRANJERO QUE ACREDITO</t>
  </si>
  <si>
    <t>01D186000</t>
  </si>
  <si>
    <t>CUMPLE CON LOS REQUISITOS ESTABLECIDOS EN EL ARTICULO 6 DE LA LISR PARA ACREDITAR EL ISR PAGADO EN EL EXTRANJERO</t>
  </si>
  <si>
    <t>01D186010</t>
  </si>
  <si>
    <t>01D186011</t>
  </si>
  <si>
    <t>REGIMENES FISCALES PREFERENTES</t>
  </si>
  <si>
    <t>01D186012</t>
  </si>
  <si>
    <t>01D187000</t>
  </si>
  <si>
    <t>OBTUVO INGRESOS SUJETOS A REGIMENES FISCALES PREFERENTES, A TRAVES DE ENTIDADES O FIGURAS JURIDICAS EXTRANJERAS QUE SEAN TRANSPARENTES FISCALES EN EL EXTRANJERO</t>
  </si>
  <si>
    <t>01D187010</t>
  </si>
  <si>
    <t>01D187011</t>
  </si>
  <si>
    <t>RETENCIONES Y/O RESPONSABILIDAD SOLIDARIA</t>
  </si>
  <si>
    <t>01D187012</t>
  </si>
  <si>
    <t>01D188000</t>
  </si>
  <si>
    <t>EL CONTRIBUYENTE EFECTUO ALGUN PAGO A UN RESIDENTE EN EL EXTRANJERO, EN EL QUE EL ISR QUE LE CORRESPONDIO A DICHO RESIDENTE EN EL EXTRANJERO, FUE CUBIERTO POR EL PROPIO CONTRIBUYENTE</t>
  </si>
  <si>
    <t>01D189000</t>
  </si>
  <si>
    <t>APLICO LO DISPUESTO POR EL ARTICULO 1.17. DEL DECRETO PUBLICADO EN EL DIARIO OFICIAL DE LA FEDERACION EL 30 DE MARZO DE 2012</t>
  </si>
  <si>
    <t>01D190000</t>
  </si>
  <si>
    <t>APLICO TRATADOS PARA EVITAR LA DOBLE TRIBUTACION</t>
  </si>
  <si>
    <t>01D190010</t>
  </si>
  <si>
    <t>01D190011</t>
  </si>
  <si>
    <t>EN CASO AFIRMATIVO:</t>
  </si>
  <si>
    <t>01D191000</t>
  </si>
  <si>
    <t>CUENTA CON LA DOCUMENTACION NECESARIA QUE ACREDITE LA RESIDENCIA DEL PAIS DE QUE SE TRATE, EN TERMINOS DEL ARTICULO 5 DE LA LISR.</t>
  </si>
  <si>
    <t>01D192000</t>
  </si>
  <si>
    <t>CUMPLIO CON TODOS LOS REQUISITOS PARA APLICAR UNA TASA DE RETENCION PREFERENCIAL.</t>
  </si>
  <si>
    <t>01D193000</t>
  </si>
  <si>
    <t>APLICO LO DISPUESTO POR EL ARTICULO 1.6. DEL DECRETO PUBLICADO EN EL DIARIO OFICIAL DE LA FEDERACION EL 30 DE MARZO DE 2012.</t>
  </si>
  <si>
    <t>01D193010</t>
  </si>
  <si>
    <t>01D193011</t>
  </si>
  <si>
    <t>IMPUESTO EMPRESARIAL A TASA UNICA (I.E.T.U.)</t>
  </si>
  <si>
    <t>01D193012</t>
  </si>
  <si>
    <t>01D193013</t>
  </si>
  <si>
    <t>INGRESOS (I.E.T.U.)</t>
  </si>
  <si>
    <t>01D193014</t>
  </si>
  <si>
    <t>01D194000</t>
  </si>
  <si>
    <t>OPTO POR APLICAR LO DISPUESTO POR LOS ARTICULOS NOVENO Y/O 2.1 O 2.2 DE LOS DECRETOS PUBLICADOS EN EL DIARIO OFICIAL DE LA FEDERACION EL 5 DE NOVIEMBRE DE 2007 Y 30 DE MARZO DE 2012, RESPECTIVAMENTE.</t>
  </si>
  <si>
    <t>01D195000</t>
  </si>
  <si>
    <t>PARA CALCULAR EL IMPUESTO EMPRESARIAL A TASA UNICA CONSIDERO COMO INGRESO GRAVADO EL PRECIO ASI COMO LAS CANTIDADES QUE ADEMAS LE CARGARON O COBRARON POR IMPUESTOS O DERECHOS, INTERESES NORMALES O MORATORIOS, PENAS CONVENCIONALES O CUALQUIER OTRO CONCEPTO, INCLUYENDO ANTICIPOS O DEPOSITOS, CON EXCEPCION DE LOS IMPUESTOS TRASLADADOS EN LOS TERMINOS DE LEY (ARTICULOS 2 DE LA LEY, OCTAVO TRANSITORIO DE LA LEY DEL I.E.T.U. PUBLICADA EN EL DIARIO OFICIAL DE LA FEDERACION EL 1º DE OCTUBRE DE 2007 Y QUE ENTRARA EN VIGOR A PARTIR DEL 1º DE ENERO DE 2008,  NOVENO Y/O 2.1 DE LOS DECRETOS  PUBLICADOS EN EL DIARIO OFICIAL DE LA FEDERACION EL 5 DE NOVIEMBRE DE 2007 Y 30 DE  MARZO DE  2012)  RESPECTIVAMENTE</t>
  </si>
  <si>
    <t>01D196000</t>
  </si>
  <si>
    <t>CUANDO EL PRECIO QUE SE HAYA COBRADO NO HAYA SIDO EN EFECTIVO NI EN CHEQUES, SINO TOTAL O PARCIALMENTE EN OTROS BIENES O SERVICIOS, SE CONSIDERO COMO INGRESO EL VALOR DE MERCADO O EN SU DEFECTO EL DE AVALUO DE DICHOS BIENES O SERVICIOS Y, CUANDO NO HAYA RECIBIDO CONTRAPRESTACION, UTILIZO LOS VALORES MENCIONADOS QUE CORRESPONDAN A LOS BIENES O SERVICIOS ENAJENADOS O PROPORCIONADOS, RESPECTIVAMENTE (ARTICULOS 2 DE LA LEY, OCTAVO TRANSITORIO DE LA LEY DEL I.E.T.U. PUBLICADA EN EL DIARIO OFICIAL DE LA FEDERACION EL 1º DE OCTUBRE DE 2007 Y QUE ENTRARA EN VIGOR A PARTIR DEL 1º DE ENERO DE 2008, NOVENO Y  2.1 DE LOS  DECRETOS PUBLICADOS EN EL DIARIO OFICIAL DE LA FEDERACION EL 5 DE NOVIEMBRE DE 2007 Y 30 DE  MARZO DE  2012) RESPECTIVAMENTE</t>
  </si>
  <si>
    <t>01D197000</t>
  </si>
  <si>
    <t>CONSIDERO COMO OBTENIDOS LOS INGRESOS CUANDO ESTOS SE COBRARON EFECTIVAMENTE CONFORME A LO ESTABLECIDO EN LAS DISPOSICIONES FISCALES APLICABLES PARA EFECTOS DE LA LEY (ARTICULO 3 FRACCION IV DE LA LEY Y DEMAS DISPOSICIONES APLICABLES DE LA LEY DEL IVA)</t>
  </si>
  <si>
    <t>01D198000</t>
  </si>
  <si>
    <t>EN EL CASO DE EXPORTACIONES CUANDO NO PERCIBIO EL INGRESO DURANTE LOS DOCE MESES SIGUIENTES A AQUEL EN QUE LA REALIZO, CONSIDERO COMO EFECTIVAMENTE PERCIBIDO EL INGRESO EN LA FECHA EN QUE TERMINO DICHO PLAZO (ARTICULO 3 FRACCION IV DE LA LEY, ASI COMO CON LAS REGLAS APLICABLES DE LA RESOLUCION MISCELANEA FISCAL PARA 2012 Y DEMAS DISPOSICIONES APLICABLES DE LA LEY DEL IVA)</t>
  </si>
  <si>
    <t>01D198010</t>
  </si>
  <si>
    <t>01D198011</t>
  </si>
  <si>
    <t>DEDUCCIONES (I.E.T.U.)</t>
  </si>
  <si>
    <t>01D198012</t>
  </si>
  <si>
    <t>01D198013</t>
  </si>
  <si>
    <t>REUNIO LOS SIGUIENTES REQUISITOS FISCALES:</t>
  </si>
  <si>
    <t>01D199000</t>
  </si>
  <si>
    <t>LAS EROGACIONES CORRESPONDIERON A LA ADQUISICION DE BIENES, SERVICIOS INDEPENDIENTES O A LA OBTENCION DEL USO O GOCE TEMPORAL DE BIENES POR LAS QUE DEBA PAGAR EL IMPUESTO EMPRESARIAL A TASA UNICA (ARTICULO 6 FRACCION I DE LA LEY)</t>
  </si>
  <si>
    <t>01D200000</t>
  </si>
  <si>
    <t>SER ESTRICTAMENTE INDISPENSABLES PARA LA REALIZACION DE SUS ACTIVIDADES (ARTICULO 6 FRACCION II DE LA LEY Y DEMAS DISPOSICIONES APLICABLES DE LA LEY DEL ISR)</t>
  </si>
  <si>
    <t>01D201000</t>
  </si>
  <si>
    <t>HABER SIDO EFECTIVAMENTE PAGADAS EN LOS TERMINOS DE LEY AL MOMENTO DE SU DEDUCCION  (ARTICULO 6 FRACCION III DE LA LEY Y DEMAS DISPOSICIONES APLICABLES DE LA LEY DEL IVA)</t>
  </si>
  <si>
    <t>01D202000</t>
  </si>
  <si>
    <t>LAS EROGACIONES CUMPLIERON CON LOS REQUISITOS DE DEDUCIBILIDAD ESTABLECIDOS EN LA LEY DEL IMPUESTO SOBRE LA RENTA  (ARTICULO 6 FRACCION IV DE LA LEY ASI COMO CON LAS REGLAS APLICABLES DE LA RESOLUCION MISCELANEA FISCAL PARA 2012)</t>
  </si>
  <si>
    <t>01D203000</t>
  </si>
  <si>
    <t>TRATANDOSE DE BIENES DE PROCEDENCIA EXTRANJERA QUE SE HAYAN INTRODUCIDO AL TERRITORIO NACIONAL, CUMPLIO CON LOS REQUISITOS PARA SU LEGAL ESTANCIA EN EL PAIS DE CONFORMIDAD CON LAS DISPOSICIONES ADUANERAS APLICABLES (ARTICULO 6 FRACCION V DE LA LEY Y DEMAS DISPOSICIONES APLICABLES DE LA LEY DEL ISR Y LA LEY ADUANERA)</t>
  </si>
  <si>
    <t>01D204000</t>
  </si>
  <si>
    <t>EN EL CASO DE HABER OPTADO POR EFECTUAR LA DEDUCCION ADICIONAL CUMPLIO CON LOS TERMINOS PREVISTOS (ARTICULO QUINTO TRANSITORIO DE LA LEY PARA 2008)</t>
  </si>
  <si>
    <t>01D205000</t>
  </si>
  <si>
    <t>EN EL CASO DE TENER CONTRATOS DE ARRENDAMIENTO FINANCIERO DEDUJO LOS INTERESES DERIVADOS DE DICHOS CONTRATOS (REGLA I.4.1.3. DE LA RESOLUCION MISCELANEA FISCAL PARA 2012).</t>
  </si>
  <si>
    <t>01D205010</t>
  </si>
  <si>
    <t>01D205011</t>
  </si>
  <si>
    <t>ACREDITAMIENTOS (I.E.T.U.)</t>
  </si>
  <si>
    <t>01D206000</t>
  </si>
  <si>
    <t>EL IMPUESTO SOBRE LA RENTA PROPIO ACREDITABLE FUE EFECTIVAMENTE PAGADO EN LOS TERMINOS DE LA LEY DEL IMPUESTO SOBRE LA RENTA Y NO CONSIDERO COMO EFECTIVAMENTE PAGADO EL IMPUESTO SOBRE LA RENTA CUBIERTO CON ACREDITAMIENTOS O REDUCCIONES REALIZADAS EN LOS TERMINOS DE LAS DISPOSICIONES FISCALES, CON EXCEPCION DEL ACREDITAMIENTO DEL IMPUESTO A LOS DEPOSITOS EN EFECTIVO O CUANDO EL PAGO SE HUBIERA EFECTUADO MEDIANTE COMPENSACION EN LOS TERMINOS DEL ARTICULO 23 DEL CODIGO FISCAL DE LA FEDERACION   (ARTICULO 8 DE LA LEY ASI COMO CON LAS REGLAS APLICABLES DE LA RESOLUCION MISCELANEA FISCAL PARA 2012 Y DEMAS DISPOSICIONES APLICABLES DE LA LEY DEL ISR Y DE LA LEY DEL IDE)</t>
  </si>
  <si>
    <t>01D207000</t>
  </si>
  <si>
    <t>EN EL CASO DE INGRESOS PROVENIENTES DE FUENTE DE RIQUEZA UBICADA EN EL EXTRANJERO GRAVADOS POR EL IMPUESTO EMPRESARIAL A TASA UNICA, EL IMPUESTO SOBRE LA RENTA PROPIO PAGADO EN EL EXTRANJERO QUE ACREDITO NO FUE SUPERIOR AL MONTO DETERMINADO EN LOS TERMINOS DEL ARTICULO 6 DE LA LEY DEL IMPUESTO SOBRE LA RENTA, SIN QUE EN NINGUN CASO EXCEDA DEL IMPUESTO EMPRESARIAL A TASA UNICA CORRESPONDIENTE A ESOS INGRESOS (ARTICULO 8 DE LA LEY, ASI COMO CON LAS REGLAS APLICABLES DE LA RESOLUCION MISCELANEA FISCAL PARA 2012)</t>
  </si>
  <si>
    <t>01D208000</t>
  </si>
  <si>
    <t>LA APLICACION DEL CREDITO FISCAL RELACIONADO CON LAS EROGACIONES EFECTIVAMENTE PAGADAS POR LOS CONCEPTOS A QUE SE REFIERE EL CAPITULO I DEL TITULO IV DE LA LEY DEL IMPUESTO SOBRE LA RENTA, ASI COMO POR LAS APORTACIONES DE SEGURIDAD SOCIAL A SU CARGO PAGADAS EN MEXICO, CUMPLIO CON LA OBLIGACION DE ENTERAR LAS RETENCIONES A QUE SE REFIERE EL ARTICULO 113 DE LA LEY DEL IMPUESTO SOBRE LA RENTA O TRATANDOSE DE TRABAJADORES QUE TENGAN DERECHO AL SUBSIDIO PARA EL EMPLEO, EFECTIVAMENTE SE ENTREGARON LAS CANTIDADES QUE POR DICHO SUBSIDIO CORRESPONDA A SUS TRABAJADORES (ARTICULOS 8 DE LA LEY, CUARTO Y DECIMOSEXTO TRANSITORIO DE LA LEY DEL I.E.T.U. PUBLICADA EN EL DIARIO OFICIAL DE LA FEDERACION EL 1º DE OCTUBRE DE 2007 Y QUE ENTRARA EN VIGOR A PARTIR DEL 1º DE ENERO DE 2008, ASI COMO CON LAS REGLAS APLICABLES DE LA RESOLUCION MISCELANEA FISCAL PARA 2012, ARTICULO OCTAVO DEL DECRETO POR EL QUE SE REFORMAN, ADICIONAN Y DEROGAN DIVERSAS DISPOSICIONES DE LA LEY DEL IMPUESTO SOBRE LA RENTA, DEL CODIGO FISCAL DE LA FEDERACION, DE LA LEY DEL IMPUESTO ESPECIAL SOBRE PRODUCCION Y SERVICIOS Y DE LA LEY DEL IMPUESTO AL VALOR AGREGADO, Y SE ESTABLECE EL SUBSIDIO PARA EL EMPLEO, PUBLICADO EN EL DIARIO OFICIAL DE LA FEDERACION EL 1º DE OCTUBRE DE 2007)</t>
  </si>
  <si>
    <t>01D208010</t>
  </si>
  <si>
    <t>01D208011</t>
  </si>
  <si>
    <t>IMPUESTO AL VALOR AGREGADO</t>
  </si>
  <si>
    <t>01D208012</t>
  </si>
  <si>
    <t>01D208013</t>
  </si>
  <si>
    <t>ACTOS O ACTIVIDADES (I.V.A.)</t>
  </si>
  <si>
    <t>01D209000</t>
  </si>
  <si>
    <t>POR LAS OPERACIONES QUE NO SON CON EL PUBLICO EN GENERAL TRASLADO EL IMPUESTO AL VALOR AGREGADO EN FORMA EXPRESA Y POR SEPARADO, A LAS PERSONAS QUE ADQUIRIERON SUS BIENES, LOS USARON O GOZARON TEMPORALMENTE, O RECIBIERON SUS SERVICIOS (ARTICULOS 1 Y 32 FRACCION III DE LA LEY Y 22 DEL REGLAMENTO DE LA LEY)</t>
  </si>
  <si>
    <t>01D210000</t>
  </si>
  <si>
    <t>CONSIDERO COMO EFECTIVAMENTE COBRADAS LAS CONTRAPRESTACIONES CUANDO LAS RECIBIO EN EFECTIVO, EN BIENES O EN SERVICIOS, AUN CUANDO AQUELLAS HUBIEREN CORRESPONDIDO A ANTICIPOS, DEPOSITOS O A CUALQUIER OTRO CONCEPTO SIN IMPORTAR EL NOMBRE CON EL QUE SE LES DESIGNO, O BIEN, CUANDO EL INTERES DEL ACREEDOR QUEDO SATISFECHO MEDIANTE CUALQUIER FORMA DE EXTINCION DE LAS OBLIGACIONES QUE DEN LUGAR A LAS CONTRAPRESTACIONES  (ARTICULO 1-B DE LA LEY)</t>
  </si>
  <si>
    <t>01D211000</t>
  </si>
  <si>
    <t>CONSIDERO COMO ENAJENACION EL VALOR DEL FALTANTE DE BIENES EN SUS INVENTARIOS (ARTICULOS 8 DE LA LEY Y 25 DEL REGLAMENTO DE LA LEY)</t>
  </si>
  <si>
    <t>01D212000</t>
  </si>
  <si>
    <t>CONSIDERO COMO VALOR PARA CALCULAR EL IMPUESTO, EL PRECIO O LA CONTRAPRESTACION PACTADOS, ASI COMO LAS CANTIDADES QUE ADEMAS SE CARGUEN O COBREN AL ADQUIRENTE POR OTROS IMPUESTOS, DERECHOS, INTERESES NORMALES O MORATORIOS, PENAS CONVENCIONALES O CUALQUIER OTRO CONCEPTO (ARTICULOS 12, 18 Y 23 DE LA LEY Y 42, 43, 44 Y 45 DEL REGLAMENTO DE LA LEY, ASI COMO CON LAS REGLAS APLICABLES DE LA RESOLUCION MISCELANEA FISCAL PARA 2012)</t>
  </si>
  <si>
    <t>01D212010</t>
  </si>
  <si>
    <t>CONSIDERO COMO ACTO O ACTIVIDAD GRAVADA LA IMPORTACION DE LOS SIGUIENTES BIENES O SERVICIOS:</t>
  </si>
  <si>
    <t>01D213000</t>
  </si>
  <si>
    <t>LA ADQUISICION O EL USO O GOCE TEMPORAL DE BIENES INTANGIBLES (ARTICULOS 24, FRACCIONES II Y III DE LA LEY Y 50 DEL REGLAMENTO DE LA LEY)</t>
  </si>
  <si>
    <t>01D214000</t>
  </si>
  <si>
    <t>EL APROVECHAMIENTO EN TERRITORIO NACIONAL DE SERVICIOS INDEPENDIENTES, EXCEPTO POR LOS DERIVADOS DE TRANSPORTE INTERNACIONAL  (ARTICULOS 24, FRACCION V DE LA LEY, 48 Y 49 DEL REGLAMENTO DE LA LEY)</t>
  </si>
  <si>
    <t>01D214010</t>
  </si>
  <si>
    <t>01D215000</t>
  </si>
  <si>
    <t>REALIZO EXPORTACIONES DE BIENES O SERVICIOS POR CONCEPTO DE ENAJENACION O USO O GOCE TEMPORAL DE BIENES INTANGIBLES O POR EL APROVECHAMIENTO EN EL EXTRANJERO DE SERVICIOS PRESTADOS (ARTICULOS 29, FRACCIONES II, III Y IV DE LA LEY Y 57 A 63 DEL REGLAMENTO DE LA LEY)</t>
  </si>
  <si>
    <t>01D215010</t>
  </si>
  <si>
    <t>01D215011</t>
  </si>
  <si>
    <t>ACREDITAMIENTO (I.V.A.)</t>
  </si>
  <si>
    <t>01D215012</t>
  </si>
  <si>
    <t>REQUISITOS DE ACREDITAMIENTO DEL IMPUESTO AL VALOR AGREGADO</t>
  </si>
  <si>
    <t>01D216000</t>
  </si>
  <si>
    <t>APLICO LA OPCION  DEL ARTICULO 5-B DE LA LEY PARA EL PRORRATEO DEL IMPUESTO NO IDENTIFICADO CON ACTIVIDADES GRAVADAS, POR LAS QUE SE APLIQUE LA TASA 0% Y EXENTAS</t>
  </si>
  <si>
    <t>01D216010</t>
  </si>
  <si>
    <t>01D217000</t>
  </si>
  <si>
    <t>EL IMPUESTO AL VALOR AGREGADO ACREDITADO CORRESPONDIO A BIENES, SERVICIOS O AL USO O GOCE TEMPORAL DE BIENES, ESTRICTAMENTE INDISPENSABLES EN LOS TERMINOS DE LA LEY DEL IMPUESTO SOBRE LA RENTA PARA LA REALIZACION DE ACTIVIDADES DISTINTAS DE LA IMPORTACION, POR LAS QUE SE DEBA PAGAR EL IMPUESTO ESTABLECIDO EN ESTA LEY O A LAS QUE SE LES APLIQUE LA TASA DE 0% (ARTICULO 5 FRACCION I DE LA LEY)</t>
  </si>
  <si>
    <t>01D218000</t>
  </si>
  <si>
    <t>EL IMPUESTO AL VALOR AGREGADO ACREDITADO FUE TRASLADADO EXPRESAMENTE CONSTO POR SEPARADO EN LOS COMPROBANTES, EN EL REVERSO DEL CHEQUE DE QUE SE TRATE O BIEN, DEBERA CONSTAR EN EL ESTADO DE CUENTA, SEGUN SEA EL CASO (ARTICULO 5 FRACCION II DE LA LEY)</t>
  </si>
  <si>
    <t>01D219000</t>
  </si>
  <si>
    <t>EL IMPUESTO AL VALOR AGREGADO TRASLADADO FUE EFECTIVAMENTE PAGADO EN EL MES DE QUE SE TRATE (ARTICULO 5 FRACCION III DE LA LEY)</t>
  </si>
  <si>
    <t>01D220000</t>
  </si>
  <si>
    <t>TRATANDOSE DEL IMPUESTO AL VALOR AGREGADO TRASLADADO QUE SE HUBIESE RETENIDO CONFORME AL ARTICULO 1-A, FUE ACREDITADO EN LA DECLARACION DE PAGO MENSUAL SIGUIENTE A LA DECLARACION EN LA QUE SE HAYA EFECTUADO EL ENTERO DE LA RETENCION (ARTICULO 5 FRACCION IV DE LA LEY)</t>
  </si>
  <si>
    <t>01D221000</t>
  </si>
  <si>
    <t>TRATANDOSE DEL IMPUESTO AL VALOR AGREGADO TRASLADADO QUE SE HUBIESE RETENIDO CONFORME AL ARTICULO 1-A DE ESTA LEY, DICHA RETENCION SE ENTERO EN LOS TERMINOS Y PLAZOS ESTABLECIDOS  (ARTICULO 5 FRACCION IV DE LA LEY)</t>
  </si>
  <si>
    <t>01D222000</t>
  </si>
  <si>
    <t>SE ACREDITO EL IMPUESTO QUE CORRESPONDIO A EROGACIONES DISTINTAS A LAS INVERSIONES, EN SU TOTALIDAD POR HABER REALIZADO ACTIVIDADES EXCLUSIVAMENTE POR LOS QUE DEBE PAGAR EL IMPUESTO, O LE SEA APLICABLE LA TASA DEL 0% (ARTICULO 5 FRACCION V INCISO a) DE LA LEY)</t>
  </si>
  <si>
    <t>01D223000</t>
  </si>
  <si>
    <t>NO SE ACREDITO EL IMPUESTO QUE CORRESPONDIO A EROGACIONES DISTINTAS A LAS INVERSIONES, POR HABER REALIZADO ACTIVIDADES EXCLUSIVAMENTE POR LOS QUE NO DEBE PAGAR EL IMPUESTO (ARTICULO 5 FRACCION V INCISO b) DE LA LEY)</t>
  </si>
  <si>
    <t>01D224000</t>
  </si>
  <si>
    <t>CUANDO SE ESTE OBLIGADO AL PAGO DEL IMPUESTO AL VALOR AGREGADO O CUANDO SEA APLICABLE LA TASA DE 0%, SOLO POR UNA PARTE DE LAS ACTIVIDADES QUE REALIZO, EL IMPUESTO QUE CORRESPONDIO A EROGACIONES DISTINTAS A LAS INVERSIONES SE ACREDITO EN LA PROPORCION EN LA QUE EL VALOR DE LAS ACTIVIDADES POR LAS QUE DEBA PAGAR EL IMPUESTO AL VALOR AGREGADO O A LAS QUE SE APLIQUE LA TASA DE 0%, REPRESENTO EN EL VALOR TOTAL DE LAS ACTIVIDADES MENCIONADAS QUE REALIZO EN EL MES DE QUE SE TRATE (ARTICULO 5 FRACCION V INCISO C) DE LA LEY ASI COMO CON LAS REGLAS APLICABLES DE LA RESOLUCION MISCELANEA FISCAL PARA 2012)</t>
  </si>
  <si>
    <t>01D225000</t>
  </si>
  <si>
    <t>ACREDITO EL IMPUESTO QUE CORRESPONDIO A INVERSIONES CONFORME A SU DESTINO HABITUAL, EN SU TOTALIDAD POR HABER REALIZADO ACTIVIDADES EXCLUSIVAMENTE POR LOS QUE DEBE PAGAR EL IMPUESTO O LE SEA APLICABLE LA TASA DEL 0% (ARTICULO 5 FRACCION V INCISO D) PUNTO 1 DE LA LEY ASI COMO CON LAS REGLAS APLICABLES DE LA RESOLUCION MISCELANEA FISCAL PARA 2012)</t>
  </si>
  <si>
    <t>01D226000</t>
  </si>
  <si>
    <t>NO ACREDITO EL IMPUESTO QUE CORRESPONDA A INVERSIONES, CONFORME A SU DESTINO HABITUAL, POR HABER REALIZADO ACTIVIDADES EXCLUSIVAMENTE POR LOS QUE NO DEBE PAGAR EL IMPUESTO (ARTICULO 5 FRACCION V INCISO  D) PUNTO 2 DE LA LEY)</t>
  </si>
  <si>
    <t>01D227000</t>
  </si>
  <si>
    <t>CUANDO SE ESTE OBLIGADO AL PAGO DEL IMPUESTO AL VALOR AGREGADO O CUANDO SEA APLICABLE LA TASA DE 0%, SOLO POR UNA PARTE DE LAS ACTIVIDADES QUE REALIZO, EL IMPUESTO QUE CORRESPONDIO A INVERSIONES CONFORME A SU DESTINO HABITUAL, SE ACREDITO EN LA PROPORCION EN LA QUE EL VALOR DE LAS ACTIVIDADES POR LAS QUE DEBA PAGARSE EL IMPUESTO AL VALOR AGREGADO O A LAS QUE SE APLIQUE LA TASA DE 0%, REPRESENTO EN EL VALOR TOTAL DE LAS ACTIVIDADES MENCIONADAS REALIZADAS EN EL MES DE QUE SE TRATE (ARTICULO 5 FRACCION V INCISO D) PUNTO 3 DE LA LEY ASI COMO CON LAS REGLAS APLICABLES DE LA RESOLUCION MISCELANEA FISCAL PARA 2012)</t>
  </si>
  <si>
    <t>01D228000</t>
  </si>
  <si>
    <t>EN MESES POSTERIORES LAS INVERSIONES DEJARON DE DESTINARSE EN FORMA EXCLUSIVA A LAS ACTIVIDADES A QUE ESTABAN PREVISTAS (ARTICULO 5 FRACCION V INCISO d) PUNTO 4 DE LA LEY)</t>
  </si>
  <si>
    <t>01D229000</t>
  </si>
  <si>
    <t>EN CASO AFIRMATIVO, REALIZO AJUSTES AL VALOR DEL IMPUESTO ACREDITABLE (ARTICULO 5-A DE LA LEY, 19 Y 71  DEL REGLAMENTO DE LA LEY)</t>
  </si>
  <si>
    <t>01D229010</t>
  </si>
  <si>
    <t>01D229011</t>
  </si>
  <si>
    <t>OBLIGACIONES (I.V.A.)</t>
  </si>
  <si>
    <t>01D229012</t>
  </si>
  <si>
    <t>01D230000</t>
  </si>
  <si>
    <t>EFECTUO EN LA CONTABILIDAD LA SEPARACION DE LOS ACTOS O ACTIVIDADES DE LAS OPERACIONES POR LAS QUE DEBA PAGARSE EL IMPUESTO POR LAS DISTINTAS TASAS, DE AQUELLOS POR LOS CUALES ESTA LEY LIBERA DE PAGO (ARTICULOS 32 FRACCION I DE LA LEY Y 71  DEL REGLAMENTO DE LA LEY)</t>
  </si>
  <si>
    <t>01D231000</t>
  </si>
  <si>
    <t>TRATANDOSE DE COMISIONISTAS, REALIZO LA SEPARACION EN SU CONTABILIDAD Y REGISTROS DE LAS OPERACIONES QUE LLEVEN A CABO POR CUENTA PROPIA DE LAS QUE EFECTUEN POR CUENTA DEL COMITENTE  (ARTICULOS 32 FRACCION II DE LA LEY, 35 Y 71  DEL REGLAMENTO DE LA LEY)</t>
  </si>
  <si>
    <t>01D232000</t>
  </si>
  <si>
    <t>EXPIDIO COMPROBANTES SEÑALANDO EN LOS MISMOS, CUANDO ASI PROCEDIO, EL IMPUESTO AL VALOR AGREGADO QUE SE TRASLADO EXPRESAMENTE Y POR SEPARADO A QUIEN ADQUIRIO LOS BIENES, LOS USO O GOZO TEMPORALMENTE O RECIBIO LOS SERVICIOS   (ARTICULOS 32 FRACCION III DE LA LEY, 20, 72 Y 74  DEL REGLAMENTO DE LA LEY)</t>
  </si>
  <si>
    <t>01D233000</t>
  </si>
  <si>
    <t>ENTREGO O ENVIO LOS COMPROBANTES A QUIEN EFECTUO O DEBIO EFECTUAR LA CONTRAPRESTACION, DENTRO DE LOS 15 DIAS SIGUIENTES A AQUEL EN QUE SE DEBIO PAGAR EL IMPUESTO EN LOS TERMINOS DE LA LEY  (ARTICULO 32 FRACCION III DE LA LEY)</t>
  </si>
  <si>
    <t>01D234000</t>
  </si>
  <si>
    <t>EXPIDIO LAS CONSTANCIAS POR LAS RETENCIONES DEL IMPUESTO QUE SE EFECTUEN, AL MOMENTO DE RECIBIR EL COMPROBANTE (ARTICULO 32 FRACCION V DE LA LEY ASI COMO CON LAS REGLAS APLICABLES DE LA RESOLUCION MISCELANEA FISCAL PARA 2012)</t>
  </si>
  <si>
    <t>01D235000</t>
  </si>
  <si>
    <t>PROPORCIONO MENSUALMENTE Y EN TIEMPO A LAS AUTORIDADES FISCALES, LA INFORMACION SOBRE LAS PERSONAS A LAS QUE LES RETUVO IMPUESTOS (ARTICULO 32 FRACCION V DE LA LEY ASI COMO CON LAS REGLAS APLICABLES DE LA RESOLUCION MISCELANEA FISCAL PARA 2012)</t>
  </si>
  <si>
    <t>01D236000</t>
  </si>
  <si>
    <t>PROPORCIONO MENSUALMENTE Y EN TIEMPO A LAS AUTORIDADES FISCALES, LA INFORMACION SOBRE EL PAGO, RETENCION, ACREDITAMIENTO Y TRASLADO DEL IMPUESTO AL VALOR AGREGADO EN LAS OPERACIONES CON SUS PROVEEDORES, DESGLOSANDO EL VALOR DE LOS ACTOS O ACTIVIDADES POR TASA A LA CUAL TRASLADO O LE FUE TRASLADADO EL IMPUESTO AL VALOR AGREGADO, INCLUYENDO ACTIVIDADES POR LAS QUE NO ESTUVO OBLIGADO AL PAGO (ARTICULO 32 FRACCION VIII DE LA LEY, ASI COMO CON LAS REGLAS APLICABLES DE LA RESOLUCION MISCELANEA FISCAL PARA 2012)</t>
  </si>
  <si>
    <t>01D236010</t>
  </si>
  <si>
    <t>01D236011</t>
  </si>
  <si>
    <t>APLICACIÓN DE ESTIMULOS FISCALES</t>
  </si>
  <si>
    <t>01D236012</t>
  </si>
  <si>
    <t>01D237000</t>
  </si>
  <si>
    <t>APLICO LO PREVISTO EN EL ARTICULO 3.1. DEL DECRETO PUBLICADO EN EL DIARIO OFICIAL DE LA FEDERACION EL 30 DE MARZO DE 2012</t>
  </si>
  <si>
    <t>01D238000</t>
  </si>
  <si>
    <t>APLICO LO PREVISTO EN EL ARTICULO 3.2. DEL DECRETO PUBLICADO EN EL DIARIO OFICIAL DE LA FEDERACION EL 30 DE MARZO DE 2012</t>
  </si>
  <si>
    <t>01D239000</t>
  </si>
  <si>
    <t>APLICO LO PREVISTO EN EL ARTICULO 3.3. DEL DECRETO PUBLICADO EN EL DIARIO OFICIAL DE LA FEDERACION EL 30 DE MARZO DE 2012</t>
  </si>
  <si>
    <t>01D239010</t>
  </si>
  <si>
    <t>01D239011</t>
  </si>
  <si>
    <t>IMPUESTO A LOS DEPOSITOS EN EFECTIVO (I.D.E.)</t>
  </si>
  <si>
    <t>01D239012</t>
  </si>
  <si>
    <t>01D240000</t>
  </si>
  <si>
    <t>EL IMPUESTO A LOS DEPOSITOS EN EFECTIVO ACREDITADO CONTRA EL IMPUESTO SOBRE LA RENTA PROPIO FUE EFECTIVAMENTE PAGADO (ARTICULO 8 PRIMER PARRAFO DE LA LEY)</t>
  </si>
  <si>
    <t>01D241000</t>
  </si>
  <si>
    <t>EL IMPUESTO A LOS DEPOSITOS EN EFECTIVO ACREDITADO CONTRA EL IMPUESTO SOBRE LA RENTA RETENIDO A TERCEROS FUE EFECTIVAMENTE PAGADO (ARTICULO 8 SEGUNDO PARRAFO DE LA LEY, ASI COMO CON LAS REGLAS APLICABLES DE LA RESOLUCION MISCELANEA FISCAL PARA 2012)</t>
  </si>
  <si>
    <t>01D242000</t>
  </si>
  <si>
    <t>EL IMPUESTO A LOS DEPOSITOS EN EFECTIVO QUE COMPENSO CONTRA CONTRIBUCIONES FEDERALES FUE EFECTIVAMENTE PAGADO Y NO SE ACREDITO CONTRA EL IMPUESTO SOBRE LA RENTA PROPIO Y EL RETENIDO A TERCEROS (ARTICULO 8 TERCER PARRAFO DE LA LEY, ASI COMO CON LAS REGLAS APLICABLES DE LA RESOLUCION MISCELANEA FISCAL PARA 2012)</t>
  </si>
  <si>
    <t>01D243000</t>
  </si>
  <si>
    <t>EL IMPUESTO A LOS DEPOSITOS EN EFECTIVO POR EL QUE SE SOLICITO DEVOLUCION FUE EFECTIVAMENTE PAGADO Y NO SE ACREDITO CONTRA EL IMPUESTO SOBRE LA RENTA PROPIO Y EL RETENIDO A TERCEROS, NI SE COMPENSO CONTRA CONTRIBUCIONES FEDERALES (ARTICULO 8 CUARTO PARRAFO DE LA LEY, ASI COMO CON LAS REGLAS APLICABLES DE LA RESOLUCION MISCELANEA FISCAL PARA 2012)</t>
  </si>
  <si>
    <t>01D243010</t>
  </si>
  <si>
    <t>01D243011</t>
  </si>
  <si>
    <t>IMPUESTO ESPECIAL SOBRE PRODUCCION Y               SERVICIOS (I.E.P.S.)</t>
  </si>
  <si>
    <t>01D243012</t>
  </si>
  <si>
    <t>01D243013</t>
  </si>
  <si>
    <t>01D244000</t>
  </si>
  <si>
    <t>ESTUVO OBLIGADO AL PAGO DEL I.E.P.S. EN EL EJERCICIO</t>
  </si>
  <si>
    <t>01D244010</t>
  </si>
  <si>
    <t>01D244011</t>
  </si>
  <si>
    <t>DECLARATORIA DEL CONTADOR PUBLICO QUE DICTAMINO:</t>
  </si>
  <si>
    <t>01D244012</t>
  </si>
  <si>
    <t>01D244013</t>
  </si>
  <si>
    <t>DECLARO QUE LA INFORMACION QUE PROPORCIONO EN EL DICTAMEN A NOMBRE DEL CONTRIBUYENTE CITADO, CONTIENE INFORMACION QUE CONSTA EN LIBROS, REGISTROS, DOCUMENTOS Y DECLARACIONES EN PODER DEL PROPIO CONTRIBUYENTE, MISMOS QUE EXAMINE, COMO LO MANIFIESTO EN EL DICTAMEN E INFORME SOBRE LA REVISION DE LA SITUACION FISCAL QUE ADJUNTO.</t>
  </si>
  <si>
    <t>01D244014</t>
  </si>
  <si>
    <t>01D245000</t>
  </si>
  <si>
    <t>NOMBRE DEL CONTADOR PUBLICO QUE DICTAMINO:</t>
  </si>
  <si>
    <t>01D245010</t>
  </si>
  <si>
    <t>01D245011</t>
  </si>
  <si>
    <t>DECLARATORIA DEL CONTRIBUYENTE O DE SU REPRESENTANTE LEGAL:</t>
  </si>
  <si>
    <t>01D245012</t>
  </si>
  <si>
    <t>01D245013</t>
  </si>
  <si>
    <t>DECLARO QUE LA INFORMACION PROPORCIONADA EN EL DICTAMEN A NOMBRE DEL CONTRIBUYENTE QUE REPRESENTO, REFLEJA SUS OPERACIONES REALES, MISMAS QUE ESTAN CONTABILIZADAS EN SUS REGISTROS Y SE ENCUENTRAN AMPARADAS CON DOCUMENTACION COMPROBATORIA EN PODER DE MI REPRESENTADA.</t>
  </si>
  <si>
    <t>01D245014</t>
  </si>
  <si>
    <t>01D246000</t>
  </si>
  <si>
    <t>NOMBRE DEL CONTRIBUYENTE O DE SU REPRESENTANTE LEGAL:</t>
  </si>
  <si>
    <t>1.- ESTADO DE POSICION FINANCIERA</t>
  </si>
  <si>
    <t>2012</t>
  </si>
  <si>
    <t>2011</t>
  </si>
  <si>
    <t>01010000000010</t>
  </si>
  <si>
    <t>01010000000011</t>
  </si>
  <si>
    <t>(CIFRAS EN PESOS)</t>
  </si>
  <si>
    <t>01010000000012</t>
  </si>
  <si>
    <t>ACTIVO</t>
  </si>
  <si>
    <t>01010000000013</t>
  </si>
  <si>
    <t>01010000000014</t>
  </si>
  <si>
    <t>ACTIVO CIRCULANTE</t>
  </si>
  <si>
    <t>01010000000015</t>
  </si>
  <si>
    <t>01010000000016</t>
  </si>
  <si>
    <t>EFECTIVO E INSTRUMENTOS FINANCIEROS</t>
  </si>
  <si>
    <t>01010000000017</t>
  </si>
  <si>
    <t>01010000000000</t>
  </si>
  <si>
    <t>EFECTIVO EN CAJA Y BANCOS</t>
  </si>
  <si>
    <t>01010001000000</t>
  </si>
  <si>
    <t>VALORES DE INMEDIATA REALIZACION</t>
  </si>
  <si>
    <t>01010002000000</t>
  </si>
  <si>
    <t>INVERSIONES EN RENTA FIJA</t>
  </si>
  <si>
    <t>01010003000000</t>
  </si>
  <si>
    <t>OTROS INSTRUMENTOS FINANCIEROS</t>
  </si>
  <si>
    <t>01010004000000</t>
  </si>
  <si>
    <t>TOTAL DE EFECTIVO E INSTRUMENTOS FINANCIEROS</t>
  </si>
  <si>
    <t>01010004000010</t>
  </si>
  <si>
    <t>01010004000011</t>
  </si>
  <si>
    <t>CUENTAS POR COBRAR</t>
  </si>
  <si>
    <t>01010004000012</t>
  </si>
  <si>
    <t>01010005000000</t>
  </si>
  <si>
    <t xml:space="preserve">CLIENTES </t>
  </si>
  <si>
    <t>01010006000000</t>
  </si>
  <si>
    <t>DOCUMENTOS POR COBRAR</t>
  </si>
  <si>
    <t>01010007000000</t>
  </si>
  <si>
    <t xml:space="preserve">PARTES RELACIONADAS </t>
  </si>
  <si>
    <t>01010008000000</t>
  </si>
  <si>
    <t>IMPUESTO AL VALOR AGREGADO POR RECUPERAR</t>
  </si>
  <si>
    <t>01010009000000</t>
  </si>
  <si>
    <t>IMPUESTO SOBRE LA RENTA POR RECUPERAR</t>
  </si>
  <si>
    <t>01010010000000</t>
  </si>
  <si>
    <t>IMPUESTO EMPRESARIAL A TASA UNICA POR RECUPERAR</t>
  </si>
  <si>
    <t>01010011000000</t>
  </si>
  <si>
    <t>IMPUESTO A LOS DEPOSITOS EN EFECTIVO POR RECUPERAR</t>
  </si>
  <si>
    <t>01010012000000</t>
  </si>
  <si>
    <t>OTROS IMPUESTOS POR RECUPERAR</t>
  </si>
  <si>
    <t>01010013000000</t>
  </si>
  <si>
    <t>DEUDORES DIVERSOS</t>
  </si>
  <si>
    <t>01010014000000</t>
  </si>
  <si>
    <t>ESTIMACION DE CUENTAS INCOBRABLES</t>
  </si>
  <si>
    <t>01010015000000</t>
  </si>
  <si>
    <t>OTRAS CUENTAS POR COBRAR</t>
  </si>
  <si>
    <t>01010016000000</t>
  </si>
  <si>
    <t>TOTAL DE CUENTAS POR COBRAR</t>
  </si>
  <si>
    <t>01010016000010</t>
  </si>
  <si>
    <t>01010016000011</t>
  </si>
  <si>
    <t>INVENTARIOS</t>
  </si>
  <si>
    <t>01010016000012</t>
  </si>
  <si>
    <t>01010017000000</t>
  </si>
  <si>
    <t>PRODUCTOS TERMINADOS</t>
  </si>
  <si>
    <t>01010018000000</t>
  </si>
  <si>
    <t>PRODUCCION EN PROCESO</t>
  </si>
  <si>
    <t>01010019000000</t>
  </si>
  <si>
    <t>MATERIAS PRIMAS Y MATERIALES</t>
  </si>
  <si>
    <t>01010020000000</t>
  </si>
  <si>
    <t>ESTIMACION DE OBSOLESCENCIA</t>
  </si>
  <si>
    <t>01010021000000</t>
  </si>
  <si>
    <t>PERDIDA POR DETERIORO</t>
  </si>
  <si>
    <t>01010022000000</t>
  </si>
  <si>
    <t>OTROS</t>
  </si>
  <si>
    <t>01010023000000</t>
  </si>
  <si>
    <t>TOTAL DE INVENTARIOS</t>
  </si>
  <si>
    <t>01010023000010</t>
  </si>
  <si>
    <t>01010023000011</t>
  </si>
  <si>
    <t>PAGOS ANTICIPADOS</t>
  </si>
  <si>
    <t>01010023000012</t>
  </si>
  <si>
    <t>01010024000000</t>
  </si>
  <si>
    <t>RENTAS PAGADAS POR ANTICIPADO</t>
  </si>
  <si>
    <t>01010025000000</t>
  </si>
  <si>
    <t>ANTICIPO A PROVEEDORES</t>
  </si>
  <si>
    <t>01010026000000</t>
  </si>
  <si>
    <t>OTROS PAGOS ANTICIPADOS</t>
  </si>
  <si>
    <t>01010027000000</t>
  </si>
  <si>
    <t>PERDIDA POR DETERIORO DE PAGOS ANTICIPADOS</t>
  </si>
  <si>
    <t>01010028000000</t>
  </si>
  <si>
    <t>TOTAL DE PAGOS ANTICIPADOS</t>
  </si>
  <si>
    <t>01010028000010</t>
  </si>
  <si>
    <t>01010029000000</t>
  </si>
  <si>
    <t>OTROS ACTIVOS CIRCULANTES</t>
  </si>
  <si>
    <t>01010029000010</t>
  </si>
  <si>
    <t>01010030000000</t>
  </si>
  <si>
    <t>IMPUESTO AL VALOR AGREGADO NO PAGADO</t>
  </si>
  <si>
    <t>01010030000010</t>
  </si>
  <si>
    <t>01010031000000</t>
  </si>
  <si>
    <t>TOTAL DEL ACTIVO CIRCULANTE</t>
  </si>
  <si>
    <t>01010031000010</t>
  </si>
  <si>
    <t>01010031000011</t>
  </si>
  <si>
    <t>ACTIVO NO CIRCULANTE</t>
  </si>
  <si>
    <t>01010031000012</t>
  </si>
  <si>
    <t>01010031000013</t>
  </si>
  <si>
    <t>CUENTAS POR COBRAR A LARGO PLAZO</t>
  </si>
  <si>
    <t>01010031000014</t>
  </si>
  <si>
    <t>01010032000000</t>
  </si>
  <si>
    <t>CUENTAS POR COBRAR A LARGO PLAZO PARTES RELACIONADAS</t>
  </si>
  <si>
    <t>01010033000000</t>
  </si>
  <si>
    <t>CUENTAS POR COBRAR A LARGO PLAZO PARTES NO RELACIONADAS</t>
  </si>
  <si>
    <t>01010034000000</t>
  </si>
  <si>
    <t>TOTAL DE CUENTAS POR COBRAR A LARGO PLAZO</t>
  </si>
  <si>
    <t>01010034000010</t>
  </si>
  <si>
    <t>01010034000011</t>
  </si>
  <si>
    <t xml:space="preserve">PAGOS ANTICIPADOS A LARGO PLAZO </t>
  </si>
  <si>
    <t>01010034000012</t>
  </si>
  <si>
    <t>01010035000000</t>
  </si>
  <si>
    <t>01010036000000</t>
  </si>
  <si>
    <t>01010037000000</t>
  </si>
  <si>
    <t>TOTAL DE PAGOS ANTICIPADOS A LARGO PLAZO</t>
  </si>
  <si>
    <t>01010037000010</t>
  </si>
  <si>
    <t>01010037000011</t>
  </si>
  <si>
    <t>INVERSIONES PERMANENTES</t>
  </si>
  <si>
    <t>01010037000012</t>
  </si>
  <si>
    <t>01010038000000</t>
  </si>
  <si>
    <t>01010039000000</t>
  </si>
  <si>
    <t>TOTAL DE INVERSIONES PERMANENTES</t>
  </si>
  <si>
    <t>01010039000010</t>
  </si>
  <si>
    <t>01010039000011</t>
  </si>
  <si>
    <t>ACTIVO FIJO</t>
  </si>
  <si>
    <t>01010039000012</t>
  </si>
  <si>
    <t>01010039000013</t>
  </si>
  <si>
    <t>INMUEBLES, MAQUINARIA Y EQUIPO</t>
  </si>
  <si>
    <t>01010039000014</t>
  </si>
  <si>
    <t>01010040000000</t>
  </si>
  <si>
    <t>TERRENOS</t>
  </si>
  <si>
    <t>01010041000000</t>
  </si>
  <si>
    <t>EDIFICIOS</t>
  </si>
  <si>
    <t>01010042000000</t>
  </si>
  <si>
    <t>MAQUINARIA</t>
  </si>
  <si>
    <t>01010043000000</t>
  </si>
  <si>
    <t>EQUIPO DE TRANSPORTE</t>
  </si>
  <si>
    <t>01010044000000</t>
  </si>
  <si>
    <t>MOBILIARIO Y EQUIPO</t>
  </si>
  <si>
    <t>01010045000000</t>
  </si>
  <si>
    <t>EQUIPO DE COMPUTO</t>
  </si>
  <si>
    <t>OTROS ACTIVOS FIJOS</t>
  </si>
  <si>
    <t>01010047000000</t>
  </si>
  <si>
    <t>TOTAL DE INMUEBLES, MAQUINARIA Y EQUIPO</t>
  </si>
  <si>
    <t>01010047000010</t>
  </si>
  <si>
    <t>01010047000011</t>
  </si>
  <si>
    <t>DEPRECIACIONES ACUMULADAS</t>
  </si>
  <si>
    <t>01010047000012</t>
  </si>
  <si>
    <t>01010048000000</t>
  </si>
  <si>
    <t>DEPRECIACION ACUMULADA DE EDIFICIOS</t>
  </si>
  <si>
    <t>01010049000000</t>
  </si>
  <si>
    <t>DEPRECIACION ACUMULADA DE MAQUINARIA</t>
  </si>
  <si>
    <t>01010050000000</t>
  </si>
  <si>
    <t>DEPRECIACION ACUMULADA DE EQUIPO DE TRANSPORTE</t>
  </si>
  <si>
    <t>01010051000000</t>
  </si>
  <si>
    <t>DEPRECIACION ACUMULADA DE MOBILIARIO Y EQUIPO</t>
  </si>
  <si>
    <t>01010052000000</t>
  </si>
  <si>
    <t>DEPRECIACION ACUMULADA DE EQUIPO DE COMPUTO</t>
  </si>
  <si>
    <t>DEPRECIACION ACUMULADA DE OTROS ACTIVOS FIJOS</t>
  </si>
  <si>
    <t>01010054000000</t>
  </si>
  <si>
    <t>TOTAL DE DEPRECIACION ACUMULADA</t>
  </si>
  <si>
    <t>01010054000010</t>
  </si>
  <si>
    <t>01010054000011</t>
  </si>
  <si>
    <t>PERDIDA POR DETERIORO ACUMULADO</t>
  </si>
  <si>
    <t>01010054000012</t>
  </si>
  <si>
    <t>01010055000000</t>
  </si>
  <si>
    <t>PERDIDA  POR DETERIORO ACUMULADO DE EDIFICIOS</t>
  </si>
  <si>
    <t>01010056000000</t>
  </si>
  <si>
    <t>PERDIDA  POR DETERIORO ACUMULADO DE MAQUINARIA</t>
  </si>
  <si>
    <t>01010057000000</t>
  </si>
  <si>
    <t>PERDIDA  POR DETERIORO ACUMULADO DE EQUIPO DE TRANSPORTE</t>
  </si>
  <si>
    <t>01010058000000</t>
  </si>
  <si>
    <t>PERDIDA  POR DETERIORO ACUMULADO DE MOBILIARIO Y EQUIPO</t>
  </si>
  <si>
    <t>01010059000000</t>
  </si>
  <si>
    <t>PERDIDA  POR DETERIORO ACUMULADO DE EQUIPO DE COMPUTO</t>
  </si>
  <si>
    <t>01010060000000</t>
  </si>
  <si>
    <t>PERDIDA  POR  DETERIORO ACUMULADO DE OTROS ACTIVOS FIJOS</t>
  </si>
  <si>
    <t>01010061000000</t>
  </si>
  <si>
    <t>TOTAL DE PERDIDA  POR DETERIORO ACUMULADO</t>
  </si>
  <si>
    <t>01010061000010</t>
  </si>
  <si>
    <t>01010062000000</t>
  </si>
  <si>
    <t>TOTAL DE INMUEBLES, MAQUINARIA Y EQUIPO NETO</t>
  </si>
  <si>
    <t>01010062000010</t>
  </si>
  <si>
    <t>01010062000011</t>
  </si>
  <si>
    <t>ACTIVOS INTANGIBLES</t>
  </si>
  <si>
    <t>01010062000012</t>
  </si>
  <si>
    <t>01010063000000</t>
  </si>
  <si>
    <t>GASTOS PREOPERATIVOS</t>
  </si>
  <si>
    <t>01010064000000</t>
  </si>
  <si>
    <t>INVESTIGACION DE MERCADO</t>
  </si>
  <si>
    <t>01010065000000</t>
  </si>
  <si>
    <t>PATENTES Y MARCAS</t>
  </si>
  <si>
    <t>01010066000000</t>
  </si>
  <si>
    <t>AMORTIZACIONES</t>
  </si>
  <si>
    <t>01010067000000</t>
  </si>
  <si>
    <t>OTROS ACTIVOS INTANGIBLES</t>
  </si>
  <si>
    <t>01010069000000</t>
  </si>
  <si>
    <t>TOTAL DE ACTIVOS INTANGIBLES</t>
  </si>
  <si>
    <t>01010069000010</t>
  </si>
  <si>
    <t>01010069000011</t>
  </si>
  <si>
    <t>OTROS ACTIVOS</t>
  </si>
  <si>
    <t>01010069000012</t>
  </si>
  <si>
    <t>01010070000000</t>
  </si>
  <si>
    <t>CREDITO MERCANTIL</t>
  </si>
  <si>
    <t>01010071000000</t>
  </si>
  <si>
    <t>01010072000000</t>
  </si>
  <si>
    <t>IMPUESTO SOBRE LA RENTA DIFERIDO</t>
  </si>
  <si>
    <t>01010073000000</t>
  </si>
  <si>
    <t>PARTICIPACION DE LOS TRABAJADORES EN LAS UTILIDADES DIFERIDA</t>
  </si>
  <si>
    <t>01010074000000</t>
  </si>
  <si>
    <t>IMPUESTO EMPRESARIAL A TASA UNICA DIFERIDO</t>
  </si>
  <si>
    <t>01010076000000</t>
  </si>
  <si>
    <t>TOTAL DE OTROS ACTIVOS</t>
  </si>
  <si>
    <t>01010076000010</t>
  </si>
  <si>
    <t>01010077000000</t>
  </si>
  <si>
    <t>TOTAL DEL ACTIVO NO CIRCULANTE</t>
  </si>
  <si>
    <t>01010077000010</t>
  </si>
  <si>
    <t>01010078000000</t>
  </si>
  <si>
    <t>TOTAL DEL ACTIVO</t>
  </si>
  <si>
    <t>01010078000010</t>
  </si>
  <si>
    <t>01010078000011</t>
  </si>
  <si>
    <t>PASIVO</t>
  </si>
  <si>
    <t>01010078000012</t>
  </si>
  <si>
    <t>01010078000013</t>
  </si>
  <si>
    <t>PASIVO A CORTO PLAZO</t>
  </si>
  <si>
    <t>01010078000014</t>
  </si>
  <si>
    <t>01010078000015</t>
  </si>
  <si>
    <t>DOCUMENTOS POR PAGAR</t>
  </si>
  <si>
    <t>01010078000016</t>
  </si>
  <si>
    <t>01010079000000</t>
  </si>
  <si>
    <t>NACIONALES</t>
  </si>
  <si>
    <t>01010080000000</t>
  </si>
  <si>
    <t>DEL EXTRANJERO</t>
  </si>
  <si>
    <t>01010081000000</t>
  </si>
  <si>
    <t>TOTAL DE DOCUMENTOS POR PAGAR</t>
  </si>
  <si>
    <t>01010081000010</t>
  </si>
  <si>
    <t>01010081000011</t>
  </si>
  <si>
    <t>ACREEDORES DIVERSOS</t>
  </si>
  <si>
    <t>01010081000012</t>
  </si>
  <si>
    <t>01010082000000</t>
  </si>
  <si>
    <t>01010083000000</t>
  </si>
  <si>
    <t>01010084000000</t>
  </si>
  <si>
    <t>TOTAL DE ACREEDORES DIVERSOS</t>
  </si>
  <si>
    <t>01010084000010</t>
  </si>
  <si>
    <t>01010084000011</t>
  </si>
  <si>
    <t>PROVEEDORES</t>
  </si>
  <si>
    <t>01010084000012</t>
  </si>
  <si>
    <t>01010085000000</t>
  </si>
  <si>
    <t>01010086000000</t>
  </si>
  <si>
    <t>01010087000000</t>
  </si>
  <si>
    <t>TOTAL DE PROVEEDORES</t>
  </si>
  <si>
    <t>01010087000010</t>
  </si>
  <si>
    <t>01010087000011</t>
  </si>
  <si>
    <t>CONTRIBUCIONES POR PAGAR</t>
  </si>
  <si>
    <t>01010088000000</t>
  </si>
  <si>
    <t>IMPUESTO SOBRE LA RENTA</t>
  </si>
  <si>
    <t>01010089000000</t>
  </si>
  <si>
    <t>IMPUESTO AL ACTIVO</t>
  </si>
  <si>
    <t>01010090000000</t>
  </si>
  <si>
    <t>01010091000000</t>
  </si>
  <si>
    <t>IMPUESTO EMPRESARIAL A TASA UNICA</t>
  </si>
  <si>
    <t>01010092000000</t>
  </si>
  <si>
    <t>IMPUESTO ESPECIAL SOBRE PRODUCCION Y SERVICIOS</t>
  </si>
  <si>
    <t>01010093000000</t>
  </si>
  <si>
    <t>IMPUESTO SOBRE AUTOMOVILES NUEVOS</t>
  </si>
  <si>
    <t>01010094000000</t>
  </si>
  <si>
    <t>IMPUESTOS LOCALES</t>
  </si>
  <si>
    <t>01010095000000</t>
  </si>
  <si>
    <t>CUOTAS PATRONALES SEGURO SOCIAL</t>
  </si>
  <si>
    <t>01010096000000</t>
  </si>
  <si>
    <t>CUOTAS OBRERAS SEGURO SOCIAL</t>
  </si>
  <si>
    <t>01010097000000</t>
  </si>
  <si>
    <t>APORTACIONES AL INFONAVIT</t>
  </si>
  <si>
    <t>01010098000000</t>
  </si>
  <si>
    <t>APORTACIONES AL SAR</t>
  </si>
  <si>
    <t>01010099000000</t>
  </si>
  <si>
    <t>IMPUESTO A LOS DEPOSITOS EN EFECTIVO</t>
  </si>
  <si>
    <t>OTROS IMPUESTOS Y CONTRIBUCIONES</t>
  </si>
  <si>
    <t>01010101000000</t>
  </si>
  <si>
    <t>TOTAL DE CONTRIBUCIONES POR PAGAR</t>
  </si>
  <si>
    <t>01010101000010</t>
  </si>
  <si>
    <t>01010101000011</t>
  </si>
  <si>
    <t>OTROS PASIVOS</t>
  </si>
  <si>
    <t>01010101000012</t>
  </si>
  <si>
    <t>01010102000000</t>
  </si>
  <si>
    <t>IMPUESTO AL VALOR AGREGADO NO COBRADO</t>
  </si>
  <si>
    <t>01010103000000</t>
  </si>
  <si>
    <t>PARTICIPACION DE LOS TRABAJADORES EN LAS UTILIDADES</t>
  </si>
  <si>
    <t>01010104000000</t>
  </si>
  <si>
    <t>ANTICIPOS DE CLIENTES NACIONALES</t>
  </si>
  <si>
    <t>01010105000000</t>
  </si>
  <si>
    <t>ANTICIPOS DE CLIENTES EXTRANJEROS</t>
  </si>
  <si>
    <t>01010106000000</t>
  </si>
  <si>
    <t>PARTES RELACIONADAS NACIONALES</t>
  </si>
  <si>
    <t>01010107000000</t>
  </si>
  <si>
    <t>PARTES RELACIONADAS EXTRANJERAS</t>
  </si>
  <si>
    <t>01010108000000</t>
  </si>
  <si>
    <t>OTROS NACIONALES</t>
  </si>
  <si>
    <t>01010109000000</t>
  </si>
  <si>
    <t>OTROS DEL EXTRANJERO</t>
  </si>
  <si>
    <t>01010110000000</t>
  </si>
  <si>
    <t>TOTAL DE OTROS PASIVOS</t>
  </si>
  <si>
    <t>01010110000010</t>
  </si>
  <si>
    <t>01010111000000</t>
  </si>
  <si>
    <t>PORCION CIRCULANTE DEL PASIVO A LARGO PLAZO</t>
  </si>
  <si>
    <t>01010111000010</t>
  </si>
  <si>
    <t>01010112000000</t>
  </si>
  <si>
    <t>TOTAL DEL PASIVO A CORTO PLAZO</t>
  </si>
  <si>
    <t>01010112000010</t>
  </si>
  <si>
    <t>01010112000011</t>
  </si>
  <si>
    <t>PASIVO A LARGO PLAZO</t>
  </si>
  <si>
    <t>01010112000012</t>
  </si>
  <si>
    <t>01010112000013</t>
  </si>
  <si>
    <t>DEUDAS A LARGO PLAZO</t>
  </si>
  <si>
    <t>01010112000014</t>
  </si>
  <si>
    <t>01010113000000</t>
  </si>
  <si>
    <t>DOCUMENTOS POR PAGAR NACIONALES</t>
  </si>
  <si>
    <t>01010114000000</t>
  </si>
  <si>
    <t>DOCUMENTOS POR PAGAR CON EL EXTRANJERO</t>
  </si>
  <si>
    <t>01010115000000</t>
  </si>
  <si>
    <t>01010116000000</t>
  </si>
  <si>
    <t>TOTAL DE DEUDAS A LARGO PLAZO</t>
  </si>
  <si>
    <t>01010116000010</t>
  </si>
  <si>
    <t>01010117000000</t>
  </si>
  <si>
    <t>OBLIGACIONES LABORALES</t>
  </si>
  <si>
    <t>01010117000010</t>
  </si>
  <si>
    <t>01010117000011</t>
  </si>
  <si>
    <t>PASIVO CONTINGENTE</t>
  </si>
  <si>
    <t>01010117000012</t>
  </si>
  <si>
    <t>01010118000000</t>
  </si>
  <si>
    <t>01010119000000</t>
  </si>
  <si>
    <t>RESERVA PARA PENSIONES Y JUBILACIONES</t>
  </si>
  <si>
    <t>01010120000000</t>
  </si>
  <si>
    <t>TOTAL DE PASIVO CONTINGENTE</t>
  </si>
  <si>
    <t>01010120000010</t>
  </si>
  <si>
    <t>01010120000011</t>
  </si>
  <si>
    <t>01010120000012</t>
  </si>
  <si>
    <t>01010121000000</t>
  </si>
  <si>
    <t>RENTAS COBRADAS POR ANTICIPADO</t>
  </si>
  <si>
    <t>01010122000000</t>
  </si>
  <si>
    <t>01010123000000</t>
  </si>
  <si>
    <t>01010124000000</t>
  </si>
  <si>
    <t>01010125000000</t>
  </si>
  <si>
    <t>01010125000010</t>
  </si>
  <si>
    <t>01010126000000</t>
  </si>
  <si>
    <t>01010126000010</t>
  </si>
  <si>
    <t>01010127000000</t>
  </si>
  <si>
    <t>TOTAL DE PASIVO A LARGO PLAZO</t>
  </si>
  <si>
    <t>01010127000010</t>
  </si>
  <si>
    <t>01010128000000</t>
  </si>
  <si>
    <t>TOTAL DEL PASIVO</t>
  </si>
  <si>
    <t>01010128000010</t>
  </si>
  <si>
    <t>01010128000011</t>
  </si>
  <si>
    <t>CAPITAL CONTABLE</t>
  </si>
  <si>
    <t>01010128000012</t>
  </si>
  <si>
    <t>01010129000000</t>
  </si>
  <si>
    <t>CAPITAL SOCIAL PROVENIENTE DE APORTACIONES</t>
  </si>
  <si>
    <t>01010130000000</t>
  </si>
  <si>
    <t xml:space="preserve">CAPITAL SOCIAL PROVENIENTE DE CAPITALIZACION </t>
  </si>
  <si>
    <t>01010131000000</t>
  </si>
  <si>
    <t>APORTACIONES PARA FUTUROS AUMENTOS DE CAPITAL</t>
  </si>
  <si>
    <t>01010132000000</t>
  </si>
  <si>
    <t xml:space="preserve">PRIMA EN SUSCRIPCION DE ACCIONES </t>
  </si>
  <si>
    <t>01010133000000</t>
  </si>
  <si>
    <t>RESERVA LEGAL</t>
  </si>
  <si>
    <t>01010134000000</t>
  </si>
  <si>
    <t xml:space="preserve">UTILIDAD NETA </t>
  </si>
  <si>
    <t>01010135000000</t>
  </si>
  <si>
    <t>PERDIDA NETA</t>
  </si>
  <si>
    <t>01010136000000</t>
  </si>
  <si>
    <t>UTILIDADES RETENIDAS DE EJERCICIOS ANTERIORES</t>
  </si>
  <si>
    <t>01010137000000</t>
  </si>
  <si>
    <t>PERDIDAS ACUMULADAS DE EJERCICIOS ANTERIORES</t>
  </si>
  <si>
    <t>01010138000000</t>
  </si>
  <si>
    <t>EXCESO EN LA ACTUALIZACION DEL CAPITAL CONTABLE</t>
  </si>
  <si>
    <t>01010139000000</t>
  </si>
  <si>
    <t>INSUFICIENCIA EN LA ACTUALIZACION DEL CAPITAL CONTABLE</t>
  </si>
  <si>
    <t>01010140000000</t>
  </si>
  <si>
    <t>EFECTO INICIAL ACUMULADO DE IMPUESTO SOBRE LA RENTA DIFERIDO</t>
  </si>
  <si>
    <t>01010141000000</t>
  </si>
  <si>
    <t>EFECTO INICIAL ACUMULADO DE LA PARTICIPACION DE LOS TRABAJADORES EN LAS UTILIDADES DIFERIDA</t>
  </si>
  <si>
    <t>01010142000000</t>
  </si>
  <si>
    <t>EFECTO INICIAL ACUMULADO DEL IMPUESTO EMPRESARIAL A TASA UNICA DIFERIDO</t>
  </si>
  <si>
    <t>01010143000000</t>
  </si>
  <si>
    <t xml:space="preserve">RESULTADO POR TENENCIA DE ACTIVOS NO MONETARIOS </t>
  </si>
  <si>
    <t>OTRAS CUENTAS DE CAPITAL ACREEDORAS</t>
  </si>
  <si>
    <t>OTRAS CUENTAS DE CAPITAL DEUDORAS</t>
  </si>
  <si>
    <t>01010145000010</t>
  </si>
  <si>
    <t>01010146000000</t>
  </si>
  <si>
    <t>TOTAL DEL CAPITAL CONTABLE</t>
  </si>
  <si>
    <t>01010146000010</t>
  </si>
  <si>
    <t>01010147000000</t>
  </si>
  <si>
    <t>TOTAL DEL PASIVO Y DEL CAPITAL CONTABLE</t>
  </si>
  <si>
    <t>01010147000010</t>
  </si>
  <si>
    <t>01010147000011</t>
  </si>
  <si>
    <t>LAS NOTAS ADJUNTAS SON PARTE INTEGRANTE DE ESTE ESTADO FINANCIERO</t>
  </si>
  <si>
    <t>2.- ESTADO DE RESULTADOS</t>
  </si>
  <si>
    <t>01020000000010</t>
  </si>
  <si>
    <t>01020000000011</t>
  </si>
  <si>
    <t>01020000000012</t>
  </si>
  <si>
    <t>NOTA: PARA EL LLENADO DE ESTE ANEXO ES NECESARIO CAPTURAR PRIMERO LA INFORMACION DE LOS ANEXOS 5, 6 (CUANDO SE ESTE OBLIGADO AL LLENADO DE ESTE ANEXO), 7, 8 Y 9.</t>
  </si>
  <si>
    <t>01020000000013</t>
  </si>
  <si>
    <t>01020000000000</t>
  </si>
  <si>
    <t>TOTAL DE VENTAS O INGRESOS NETOS PROPIOS DE LA ACTIVIDAD</t>
  </si>
  <si>
    <t>MENOS:</t>
  </si>
  <si>
    <t>01020001000000</t>
  </si>
  <si>
    <t>COSTO DE VENTAS</t>
  </si>
  <si>
    <t>01020001000010</t>
  </si>
  <si>
    <t>01020002000000</t>
  </si>
  <si>
    <t>PERDIDA BRUTA</t>
  </si>
  <si>
    <t>01020003000000</t>
  </si>
  <si>
    <t>UTILIDAD BRUTA</t>
  </si>
  <si>
    <t>01020003000010</t>
  </si>
  <si>
    <t>01020003000011</t>
  </si>
  <si>
    <t>01020003000012</t>
  </si>
  <si>
    <t>01020003000013</t>
  </si>
  <si>
    <t>GASTOS DE OPERACION</t>
  </si>
  <si>
    <t>01020003000014</t>
  </si>
  <si>
    <t>01020004000000</t>
  </si>
  <si>
    <t>GASTOS GENERALES</t>
  </si>
  <si>
    <t>01020005000000</t>
  </si>
  <si>
    <t>GASTOS DE ADMINISTRACION</t>
  </si>
  <si>
    <t>01020006000000</t>
  </si>
  <si>
    <t>GASTOS DE VENTA</t>
  </si>
  <si>
    <t>01020007000000</t>
  </si>
  <si>
    <t>TOTAL</t>
  </si>
  <si>
    <t>01020007000010</t>
  </si>
  <si>
    <t>01020008000000</t>
  </si>
  <si>
    <t>PERDIDA DE OPERACION</t>
  </si>
  <si>
    <t>01020009000000</t>
  </si>
  <si>
    <t>UTILIDAD DE OPERACIÓN</t>
  </si>
  <si>
    <t>01020009000010</t>
  </si>
  <si>
    <t>01020009000011</t>
  </si>
  <si>
    <t>MAS (MENOS):</t>
  </si>
  <si>
    <t>01020009000012</t>
  </si>
  <si>
    <t>01020009000013</t>
  </si>
  <si>
    <t>OTROS INGRESOS Y OTROS GASTOS</t>
  </si>
  <si>
    <t>01020009000014</t>
  </si>
  <si>
    <t>01020010000000</t>
  </si>
  <si>
    <t>OTROS INGRESOS</t>
  </si>
  <si>
    <t>01020011000000</t>
  </si>
  <si>
    <t>OTROS GASTOS</t>
  </si>
  <si>
    <t>01020012000000</t>
  </si>
  <si>
    <t>01020012000010</t>
  </si>
  <si>
    <t>01020012000011</t>
  </si>
  <si>
    <t>01020012000012</t>
  </si>
  <si>
    <t>01020012000013</t>
  </si>
  <si>
    <t>RESULTADO INTEGRAL DE FINANCIAMIENTO</t>
  </si>
  <si>
    <t>01020012000014</t>
  </si>
  <si>
    <t>01020013000000</t>
  </si>
  <si>
    <t>INTERESES A FAVOR</t>
  </si>
  <si>
    <t>01020014000000</t>
  </si>
  <si>
    <t>INTERESES A CARGO</t>
  </si>
  <si>
    <t>01020015000000</t>
  </si>
  <si>
    <t>UTILIDAD CAMBIARIA</t>
  </si>
  <si>
    <t>01020016000000</t>
  </si>
  <si>
    <t>PERDIDA CAMBIARIA</t>
  </si>
  <si>
    <t>01020017000000</t>
  </si>
  <si>
    <t>RESULTADO POR POSICION MONETARIA FAVORABLE</t>
  </si>
  <si>
    <t>01020018000000</t>
  </si>
  <si>
    <t>RESULTADO POR POSICION MONETARIA DESFAVORABLE</t>
  </si>
  <si>
    <t>01020019000000</t>
  </si>
  <si>
    <t>CAMBIOS EN EL VALOR RAZONABLE DE ACTIVOS Y PASIVOS FINANCIEROS</t>
  </si>
  <si>
    <t>01020020000000</t>
  </si>
  <si>
    <t>OTROS CONCEPTOS FINANCIEROS A FAVOR</t>
  </si>
  <si>
    <t>01020021000000</t>
  </si>
  <si>
    <t>OTROS CONCEPTOS FINANCIEROS A CARGO</t>
  </si>
  <si>
    <t>01020022000000</t>
  </si>
  <si>
    <t>01020022000010</t>
  </si>
  <si>
    <t>01020022000011</t>
  </si>
  <si>
    <t>01020022000012</t>
  </si>
  <si>
    <t>01020023000000</t>
  </si>
  <si>
    <t>PERDIDA NETA POR PARTICIPACION EN LOS RESULTADOS DE SUBSIDIARIAS NO CONSOLIDADAS Y ASOCIADAS</t>
  </si>
  <si>
    <t>01020024000000</t>
  </si>
  <si>
    <t>UTILIDAD NETA POR PARTICIPACION EN LOS RESULTADOS DE SUBSIDIARIAS NO CONSOLIDADAS Y ASOCIADAS</t>
  </si>
  <si>
    <t>01020024000010</t>
  </si>
  <si>
    <t>01020024000011</t>
  </si>
  <si>
    <t>01020024000012</t>
  </si>
  <si>
    <t>01020025000000</t>
  </si>
  <si>
    <t>PARTIDAS NO ORDINARIAS</t>
  </si>
  <si>
    <t>01020025000010</t>
  </si>
  <si>
    <t>01020026000000</t>
  </si>
  <si>
    <t>PERDIDA ANTES DE IMPUESTOS A LA UTILIDAD</t>
  </si>
  <si>
    <t>01020027000000</t>
  </si>
  <si>
    <t>UTILIDAD ANTES DE IMPUESTOS A LA UTILIDAD</t>
  </si>
  <si>
    <t>01020027000010</t>
  </si>
  <si>
    <t>01020027000011</t>
  </si>
  <si>
    <t>01020027000012</t>
  </si>
  <si>
    <t>01020027000013</t>
  </si>
  <si>
    <t>IMPUESTOS A LA UTILIDAD</t>
  </si>
  <si>
    <t>01020027000014</t>
  </si>
  <si>
    <t>01020028000000</t>
  </si>
  <si>
    <t>01020029000000</t>
  </si>
  <si>
    <t xml:space="preserve">IMPUESTO EMPRESARIAL A TASA UNICA </t>
  </si>
  <si>
    <t>01020030000000</t>
  </si>
  <si>
    <t>01020031000000</t>
  </si>
  <si>
    <t>01020032000000</t>
  </si>
  <si>
    <t>OTRAS PROVISIONES</t>
  </si>
  <si>
    <t>01020033000000</t>
  </si>
  <si>
    <t>01020033000010</t>
  </si>
  <si>
    <t>01020034000000</t>
  </si>
  <si>
    <t>PERDIDA ANTES DE LAS OPERACIONES DISCONTINUADAS</t>
  </si>
  <si>
    <t>01020035000000</t>
  </si>
  <si>
    <t>UTILIDAD ANTES DE LAS OPERACIONES DISCONTINUADAS</t>
  </si>
  <si>
    <t>01020035000010</t>
  </si>
  <si>
    <t>01020035000011</t>
  </si>
  <si>
    <t>01020035000012</t>
  </si>
  <si>
    <t>01020036000000</t>
  </si>
  <si>
    <t>OPERACIONES DISCONTINUADAS</t>
  </si>
  <si>
    <t>01020036000010</t>
  </si>
  <si>
    <t>01020037000000</t>
  </si>
  <si>
    <t>01020038000000</t>
  </si>
  <si>
    <t>UTILIDAD NETA</t>
  </si>
  <si>
    <t>01020038000010</t>
  </si>
  <si>
    <t>01020038000011</t>
  </si>
  <si>
    <t>3.- ESTADO DE VARIACIONES EN EL CAPITAL CONTABLE</t>
  </si>
  <si>
    <t>CAPITAL SOCIAL NOMINAL</t>
  </si>
  <si>
    <t>CAPITAL SOCIAL ACTUALIZADO</t>
  </si>
  <si>
    <t xml:space="preserve">APORTACIONES PARA FUTUROS AUMENTOS
DE CAPITAL
</t>
  </si>
  <si>
    <t>PRIMA EN SUSCRIPCION DE ACCIONES</t>
  </si>
  <si>
    <t xml:space="preserve">RESERVA
LEGAL
</t>
  </si>
  <si>
    <t xml:space="preserve">UTILIDAD
NETA
</t>
  </si>
  <si>
    <t xml:space="preserve">PERDIDA
NETA
</t>
  </si>
  <si>
    <t xml:space="preserve">UTILIDADES RETENIDAS
DE EJERCICIOS
ANTERIORES
</t>
  </si>
  <si>
    <t xml:space="preserve">PERDIDAS
ACUMULADAS
DE EJERCICIOS ANTERIORES
</t>
  </si>
  <si>
    <t xml:space="preserve">EXCESO O 
INSUFICIENCIA
</t>
  </si>
  <si>
    <t xml:space="preserve">OTRAS
CUENTAS
DE CAPITAL
</t>
  </si>
  <si>
    <t>01030000000010</t>
  </si>
  <si>
    <t>01030000000011</t>
  </si>
  <si>
    <t>01030000000012</t>
  </si>
  <si>
    <t>01030000000000</t>
  </si>
  <si>
    <t>01030001000000</t>
  </si>
  <si>
    <t>01030002000000</t>
  </si>
  <si>
    <t>AUMENTO O DISMINUCION DEL CAPITAL SOCIAL</t>
  </si>
  <si>
    <t>01030003000000</t>
  </si>
  <si>
    <t>DIVIDENDOS PAGADOS</t>
  </si>
  <si>
    <t>01030004000000</t>
  </si>
  <si>
    <t>01030005000000</t>
  </si>
  <si>
    <t>01030006000000</t>
  </si>
  <si>
    <t>RESULTADO POR TENENCIA DE ACTIVOS NO MONETARIOS</t>
  </si>
  <si>
    <t>01030007000000</t>
  </si>
  <si>
    <t>RECOMPRA DE ACCIONES</t>
  </si>
  <si>
    <t>01030008000000</t>
  </si>
  <si>
    <t>EFECTO DE VALUACION DE EJERCICIO DE INSTRUMENTOS FINANCIEROS</t>
  </si>
  <si>
    <t>01030009000000</t>
  </si>
  <si>
    <t>EFECTO DE CONVERSION DEL EJERCICIO DE OPERACIONES EXTRANJERAS</t>
  </si>
  <si>
    <t>01030010000000</t>
  </si>
  <si>
    <t>UTILIDAD (PERDIDA) CONTABLE POR ENAJENACION DE ACCIONES</t>
  </si>
  <si>
    <t>01030011000000</t>
  </si>
  <si>
    <t>01030011000010</t>
  </si>
  <si>
    <t>01030012000000</t>
  </si>
  <si>
    <t>01030013000000</t>
  </si>
  <si>
    <t>01030014000000</t>
  </si>
  <si>
    <t>01030015000000</t>
  </si>
  <si>
    <t>01030016000000</t>
  </si>
  <si>
    <t>01030017000000</t>
  </si>
  <si>
    <t>01030018000000</t>
  </si>
  <si>
    <t>01030019000000</t>
  </si>
  <si>
    <t>01030020000000</t>
  </si>
  <si>
    <t>01030021000000</t>
  </si>
  <si>
    <t>01030022000000</t>
  </si>
  <si>
    <t>01030023000000</t>
  </si>
  <si>
    <t>01030023000010</t>
  </si>
  <si>
    <t>01030024000000</t>
  </si>
  <si>
    <t>01030024000010</t>
  </si>
  <si>
    <t>01030024000011</t>
  </si>
  <si>
    <t xml:space="preserve">4.- ESTADO DE FLUJOS DE EFECTIVO </t>
  </si>
  <si>
    <t>01040000000010</t>
  </si>
  <si>
    <t>01040000000011</t>
  </si>
  <si>
    <t>01040000000012</t>
  </si>
  <si>
    <t>01040000000013</t>
  </si>
  <si>
    <t>CONFORME AL METODO INDIRECTO</t>
  </si>
  <si>
    <t>01040000000014</t>
  </si>
  <si>
    <t>ACTIVIDADES DE OPERACION</t>
  </si>
  <si>
    <t>01040000000015</t>
  </si>
  <si>
    <t>01040000000000</t>
  </si>
  <si>
    <t>01040001000000</t>
  </si>
  <si>
    <t>01040001000010</t>
  </si>
  <si>
    <t>01040001000011</t>
  </si>
  <si>
    <t xml:space="preserve">PARTIDAS RELACIONADAS CON </t>
  </si>
  <si>
    <t>01040001000012</t>
  </si>
  <si>
    <t xml:space="preserve">ACTIVIDADES DE INVERSION </t>
  </si>
  <si>
    <t>01040001000013</t>
  </si>
  <si>
    <t>01040002000000</t>
  </si>
  <si>
    <t>DEPRECIACIONES Y AMORTIZACIONES</t>
  </si>
  <si>
    <t>01040003000000</t>
  </si>
  <si>
    <t>PERDIDA POR DETERIORO DE ACTIVOS</t>
  </si>
  <si>
    <t>01040004000000</t>
  </si>
  <si>
    <t>UTILIDAD POR VENTA DE ACTIVO FIJO Y TERRENO</t>
  </si>
  <si>
    <t>01040005000000</t>
  </si>
  <si>
    <t>01040006000000</t>
  </si>
  <si>
    <t>DIVIDENDOS COBRADOS</t>
  </si>
  <si>
    <t>01040007000000</t>
  </si>
  <si>
    <t>OTRAS PARTIDAS RELACIONADAS CON ACTIVIDADES DE INVERSION</t>
  </si>
  <si>
    <t>01040007000010</t>
  </si>
  <si>
    <t>01040008000000</t>
  </si>
  <si>
    <t>SUMA DE PARTIDAS RELACIONADAS CON ACTIVIDADES DE INVERSION</t>
  </si>
  <si>
    <t>01040008000010</t>
  </si>
  <si>
    <t>01040008000011</t>
  </si>
  <si>
    <t>PARTIDAS RELACIONADAS CON ACTIVIDADES DE FINANCIAMIENTO</t>
  </si>
  <si>
    <t>01040008000012</t>
  </si>
  <si>
    <t>01040009000000</t>
  </si>
  <si>
    <t>01040010000000</t>
  </si>
  <si>
    <t>OTRAS PARTIDAS RELACIONADAS CON ACTIVIDADES DE FINANCIAMIENTO</t>
  </si>
  <si>
    <t>01040010000010</t>
  </si>
  <si>
    <t>01040011000000</t>
  </si>
  <si>
    <t>SUMA DE PARTIDAS RELACIONADAS CON ACTIVIDADES DE FINANCIAMIENTO</t>
  </si>
  <si>
    <t>01040011000010</t>
  </si>
  <si>
    <t>01040011000011</t>
  </si>
  <si>
    <t>01040011000012</t>
  </si>
  <si>
    <t>01040012000000</t>
  </si>
  <si>
    <t>INCREMENTO EN CUENTAS POR COBRAR Y OTROS</t>
  </si>
  <si>
    <t>01040013000000</t>
  </si>
  <si>
    <t>DISMINUCION EN INVENTARIOS</t>
  </si>
  <si>
    <t>01040014000000</t>
  </si>
  <si>
    <t>DISMINUCION EN PROVEEDORES</t>
  </si>
  <si>
    <t>01040015000000</t>
  </si>
  <si>
    <t>IMPUESTO SOBRE LA RENTA PAGADO</t>
  </si>
  <si>
    <t>01040016000000</t>
  </si>
  <si>
    <t>IMPUESTO EMPRESARIAL A TASA UNICA PAGADO</t>
  </si>
  <si>
    <t>01040017000000</t>
  </si>
  <si>
    <t>OTRAS PARTIDAS</t>
  </si>
  <si>
    <t>01040017000010</t>
  </si>
  <si>
    <t>01040018000000</t>
  </si>
  <si>
    <t>FLUJOS NETOS DE EFECTIVO DE ACTIVIDADES DE OPERACION</t>
  </si>
  <si>
    <t>01040018000010</t>
  </si>
  <si>
    <t>01040018000011</t>
  </si>
  <si>
    <t>01040018000012</t>
  </si>
  <si>
    <t>01040019000000</t>
  </si>
  <si>
    <t>NEGOCIO ADQUIRIDO (CREDITO MERCANTIL Y/O COMERCIAL)</t>
  </si>
  <si>
    <t>01040020000000</t>
  </si>
  <si>
    <t>INTERESES COBRADOS</t>
  </si>
  <si>
    <t>01040021000000</t>
  </si>
  <si>
    <t>01040022000000</t>
  </si>
  <si>
    <t>ADQUISICION DE ACTIVO FIJO Y TERRENO</t>
  </si>
  <si>
    <t>01040023000000</t>
  </si>
  <si>
    <t>COBROS POR VENTA DE ACTIVO FIJO Y TERRENO</t>
  </si>
  <si>
    <t>01040024000000</t>
  </si>
  <si>
    <t>ADQUISICION DE ACCIONES</t>
  </si>
  <si>
    <t>01040025000000</t>
  </si>
  <si>
    <t>ADQUISION DE ACTIVOS INTANGIBLES</t>
  </si>
  <si>
    <t>01040026000000</t>
  </si>
  <si>
    <t>ADQUISICION DE OTROS ACTIVOS</t>
  </si>
  <si>
    <t>01040027000000</t>
  </si>
  <si>
    <t>01040027000010</t>
  </si>
  <si>
    <t>01040028000000</t>
  </si>
  <si>
    <t>FLUJOS NETOS DE EFECTIVO DE ACTIVIDADES DE INVERSION</t>
  </si>
  <si>
    <t>01040028000010</t>
  </si>
  <si>
    <t>01040029000000</t>
  </si>
  <si>
    <t>EFECTIVO EXCEDENTE PARA APLICAR EN ACTIVIDADES DE FINANCIAMIENTO (RESULTADO POSITIVO)</t>
  </si>
  <si>
    <t>01040030000000</t>
  </si>
  <si>
    <t>EFECTIVO A OBTENER DE ACTIVIDADES DE FINANCIAMIENTO (RESULTADO NEGATIVO)</t>
  </si>
  <si>
    <t>01040030000010</t>
  </si>
  <si>
    <t>01040030000011</t>
  </si>
  <si>
    <t>ACTIVIDADES DE FINANCIAMIENTO</t>
  </si>
  <si>
    <t>01040030000012</t>
  </si>
  <si>
    <t>01040031000000</t>
  </si>
  <si>
    <t>ENTRADA DE EFECTIVO POR EMISION DE CAPITAL</t>
  </si>
  <si>
    <t>01040032000000</t>
  </si>
  <si>
    <t>ENTRADA DE EFECTIVO POR APORTACIONES PARA FUTUROS AUMENTOS DE CAPITAL</t>
  </si>
  <si>
    <t>01040033000000</t>
  </si>
  <si>
    <t>OBTENCION DE PRESTAMOS CON PARTES RELACIONADAS</t>
  </si>
  <si>
    <t>01040034000000</t>
  </si>
  <si>
    <t>OBTENCION DE PRESTAMOS CON PARTES NO RELACIONADAS</t>
  </si>
  <si>
    <t>01040035000000</t>
  </si>
  <si>
    <t xml:space="preserve">PAGO DE PASIVOS </t>
  </si>
  <si>
    <t>01040036000000</t>
  </si>
  <si>
    <t>PAGO DE PRESTAMOS CON PARTES RELACIONADAS</t>
  </si>
  <si>
    <t>01040037000000</t>
  </si>
  <si>
    <t>PAGO DE PRESTAMOS CON PARTES NO RELACIONADAS</t>
  </si>
  <si>
    <t>01040038000000</t>
  </si>
  <si>
    <t>INTERESES PAGADOS</t>
  </si>
  <si>
    <t>01040039000000</t>
  </si>
  <si>
    <t>PAGO DE DIVIDENDOS</t>
  </si>
  <si>
    <t>01040040000000</t>
  </si>
  <si>
    <t>01040040000010</t>
  </si>
  <si>
    <t>01040041000000</t>
  </si>
  <si>
    <t>FLUJOS NETOS DE EFECTIVO DE ACTIVIDADES DE FINANCIAMIENTO</t>
  </si>
  <si>
    <t>01040041000010</t>
  </si>
  <si>
    <t>01040042000000</t>
  </si>
  <si>
    <t>INCREMENTO NETO DE EFECTIVO Y DEMAS EQUIVALENTES DE EFECTIVO</t>
  </si>
  <si>
    <t>01040042000010</t>
  </si>
  <si>
    <t>01040042000011</t>
  </si>
  <si>
    <t>EFECTOS POR CAMBIOS EN EL VALOR DEL EFECTIVO</t>
  </si>
  <si>
    <t>01040042000012</t>
  </si>
  <si>
    <t>01040043000000</t>
  </si>
  <si>
    <t xml:space="preserve">EFECTOS POR CAMBIOS  EN EL VALOR DEL EFECTIVO POR CONVERSION  DE LOS SALDOS  Y FLUJOS DE EFECTIVO DE SUS OPERACIONES EXTRANJERAS, A LA MONEDA DE INFORME </t>
  </si>
  <si>
    <t>01040044000000</t>
  </si>
  <si>
    <t>EFECTOS POR CAMBIOS EN EL VALOR DEL EFECTIVO  POR INFLACIÓN  ASOCIADO  CON LOS SALDOS Y FLUJOS DE EFECTIVO  DE ENTIDADES QUE CONFORMAN LA ENTIDAD  ECONOMICA CONSOLIDADA</t>
  </si>
  <si>
    <t>01040045000000</t>
  </si>
  <si>
    <t>OTROS EFECTOS POR CAMBIOS EN EL VALOR DEL EFECTIVO</t>
  </si>
  <si>
    <t>01040046000000</t>
  </si>
  <si>
    <t>TOTAL DE EFECTOS POR CAMBIOS EN EL VALOR DEL EFECTIVO</t>
  </si>
  <si>
    <t>01040047000000</t>
  </si>
  <si>
    <t>EFECTIVO AL PRINCIPIO DEL PERIODO</t>
  </si>
  <si>
    <t>01040047000010</t>
  </si>
  <si>
    <t>01040048000000</t>
  </si>
  <si>
    <t>EFECTIVO AL FINAL DEL PERIODO</t>
  </si>
  <si>
    <t>01040048000010</t>
  </si>
  <si>
    <t>01040048000011</t>
  </si>
  <si>
    <t>CONFORME AL METODO DIRECTO</t>
  </si>
  <si>
    <t>01040048000012</t>
  </si>
  <si>
    <t>01040048000013</t>
  </si>
  <si>
    <t>01040048000014</t>
  </si>
  <si>
    <t>01040049000000</t>
  </si>
  <si>
    <t>COBRO A CLIENTES</t>
  </si>
  <si>
    <t>01040050000000</t>
  </si>
  <si>
    <t>PAGOS A PROVEEDORES</t>
  </si>
  <si>
    <t>01040051000000</t>
  </si>
  <si>
    <t>PAGO A EMPLEADOS Y OTROS PROVEEDORES DE BIENES Y SERVICIOS</t>
  </si>
  <si>
    <t>01040052000000</t>
  </si>
  <si>
    <t>01040053000000</t>
  </si>
  <si>
    <t>01040054000000</t>
  </si>
  <si>
    <t>OTRAS ACTIVIDADES DE OPERACION</t>
  </si>
  <si>
    <t>01040055000000</t>
  </si>
  <si>
    <t>FLUJOS NETOS DE EFECTIVO DE ACTIVIDADES DE OPERACIÓN</t>
  </si>
  <si>
    <t>01040055000010</t>
  </si>
  <si>
    <t>01040055000011</t>
  </si>
  <si>
    <t>ACTIVIDADES DE INVERSION</t>
  </si>
  <si>
    <t>01040055000012</t>
  </si>
  <si>
    <t>01040056000000</t>
  </si>
  <si>
    <t>01040057000000</t>
  </si>
  <si>
    <t>01040058000000</t>
  </si>
  <si>
    <t>01040059000000</t>
  </si>
  <si>
    <t>01040060000000</t>
  </si>
  <si>
    <t>01040061000000</t>
  </si>
  <si>
    <t>01040062000000</t>
  </si>
  <si>
    <t>ADQUISICION DE ACTIVOS INTANGIBLES</t>
  </si>
  <si>
    <t>01040063000000</t>
  </si>
  <si>
    <t>01040064000000</t>
  </si>
  <si>
    <t>01040064000010</t>
  </si>
  <si>
    <t>01040065000000</t>
  </si>
  <si>
    <t>01040065000010</t>
  </si>
  <si>
    <t>01040066000000</t>
  </si>
  <si>
    <t>EFECTIVO EXCEDENTE PARA APLICAR EN ACTIVIDADES DE FINANCIAMIENTO (RESULTADO POSITIVO).</t>
  </si>
  <si>
    <t>01040067000000</t>
  </si>
  <si>
    <t>EFECTIVO A OBTENER  DE ACTIVIDADES DE FINANCIAMIENTO  (RESULTADO NEGATIVO)</t>
  </si>
  <si>
    <t>01040067000010</t>
  </si>
  <si>
    <t>01040067000011</t>
  </si>
  <si>
    <t>01040067000012</t>
  </si>
  <si>
    <t>01040068000000</t>
  </si>
  <si>
    <t>01040069000000</t>
  </si>
  <si>
    <t>01040070000000</t>
  </si>
  <si>
    <t>01040071000000</t>
  </si>
  <si>
    <t>01040072000000</t>
  </si>
  <si>
    <t>01040073000000</t>
  </si>
  <si>
    <t>01040074000000</t>
  </si>
  <si>
    <t>01040075000000</t>
  </si>
  <si>
    <t>01040076000000</t>
  </si>
  <si>
    <t>01040077000000</t>
  </si>
  <si>
    <t>01040077000010</t>
  </si>
  <si>
    <t>01040078000000</t>
  </si>
  <si>
    <t>01040078000010</t>
  </si>
  <si>
    <t>01040079000000</t>
  </si>
  <si>
    <t>01040079000010</t>
  </si>
  <si>
    <t>01040079000011</t>
  </si>
  <si>
    <t>01040079000012</t>
  </si>
  <si>
    <t>01040080000000</t>
  </si>
  <si>
    <t>EFECTOS POR CAMBIOS EN EL VALOR DEL EFECTIVO POR CONVERSION DE LOS SALDOS Y FLUJOS DE EFECTIVO DE SUS OPERACIONES EXTRANJERAS, A LA MONEDA DE INFORME</t>
  </si>
  <si>
    <t>01040081000000</t>
  </si>
  <si>
    <t>EFECTOS POR CAMBIOS EN EL VALOR DEL EFECTIVO POR INFLACION  ASOCIADO CON LOS SALDOS Y FLUJOS DE EFECTIVO DE ENTIDADES QUE CONFORMAN  LA ENTIDAD  ECONOMICA CONSOLIDADA</t>
  </si>
  <si>
    <t>01040082000000</t>
  </si>
  <si>
    <t>01040083000000</t>
  </si>
  <si>
    <t>01040083000010</t>
  </si>
  <si>
    <t>01040084000000</t>
  </si>
  <si>
    <t>01040084000010</t>
  </si>
  <si>
    <t>01040085000000</t>
  </si>
  <si>
    <t>01040085000010</t>
  </si>
  <si>
    <t>01040085000011</t>
  </si>
  <si>
    <t xml:space="preserve">5.- INTEGRACION ANALITICA DE VENTAS
O INGRESOS NETOS </t>
  </si>
  <si>
    <t>01050000000010</t>
  </si>
  <si>
    <t>01050000000011</t>
  </si>
  <si>
    <t>01050000000012</t>
  </si>
  <si>
    <t>01050000000000</t>
  </si>
  <si>
    <t>VENTAS TOTALES A NACIONALES DE INVENTARIOS PRODUCIDOS</t>
  </si>
  <si>
    <t>01050001000000</t>
  </si>
  <si>
    <t xml:space="preserve">VENTAS TOTALES AL EXTRANJERO DE INVENTARIOS PRODUCIDOS </t>
  </si>
  <si>
    <t>01050002000000</t>
  </si>
  <si>
    <t>TOTAL DE VENTAS DE INVENTARIOS PRODUCIDOS</t>
  </si>
  <si>
    <t>01050002000010</t>
  </si>
  <si>
    <t>01050003000000</t>
  </si>
  <si>
    <t>VENTAS TOTALES A NACIONALES DE INVENTARIOS ADQUIRIDOS PARA SU DISTRIBUCION</t>
  </si>
  <si>
    <t>01050004000000</t>
  </si>
  <si>
    <t xml:space="preserve">VENTAS TOTALES AL EXTRANJERO DE INVENTARIOS ADQUIRIDOS PARA SU DISTRIBUCION </t>
  </si>
  <si>
    <t>01050005000000</t>
  </si>
  <si>
    <t>TOTAL DE VENTAS DE INVENTARIOS PARA SU DISTRIBUCION</t>
  </si>
  <si>
    <t>01050005000010</t>
  </si>
  <si>
    <t>01050006000000</t>
  </si>
  <si>
    <t>DEVOLUCIONES, REBAJAS Y BONIFICACIONES SOBRE VENTAS NACIONALES</t>
  </si>
  <si>
    <t>01050007000000</t>
  </si>
  <si>
    <t>DEVOLUCIONES, REBAJAS Y BONIFICACIONES SOBRE VENTAS AL EXTRANJERO</t>
  </si>
  <si>
    <t>01050007000010</t>
  </si>
  <si>
    <t>01050008000000</t>
  </si>
  <si>
    <t>VENTAS NETAS</t>
  </si>
  <si>
    <t>01050008000010</t>
  </si>
  <si>
    <t>01050008000011</t>
  </si>
  <si>
    <t>INGRESOS NETOS POR:</t>
  </si>
  <si>
    <t>01050008000012</t>
  </si>
  <si>
    <t>01050009000000</t>
  </si>
  <si>
    <t>SERVICIOS EN GENERAL</t>
  </si>
  <si>
    <t>01050010000000</t>
  </si>
  <si>
    <t>MAQUILA</t>
  </si>
  <si>
    <t>01050011000000</t>
  </si>
  <si>
    <t>SERVICIOS ADMINISTRATIVOS</t>
  </si>
  <si>
    <t>01050012000000</t>
  </si>
  <si>
    <t>SEGUROS Y REASEGUROS</t>
  </si>
  <si>
    <t>01050013000000</t>
  </si>
  <si>
    <t>COMISIONES</t>
  </si>
  <si>
    <t>01050014000000</t>
  </si>
  <si>
    <t>REGALIAS</t>
  </si>
  <si>
    <t>01050015000000</t>
  </si>
  <si>
    <t>ASISTENCIA TECNICA</t>
  </si>
  <si>
    <t>01050016000000</t>
  </si>
  <si>
    <t>ARRENDAMIENTO</t>
  </si>
  <si>
    <t>01050017000000</t>
  </si>
  <si>
    <t>GANANCIA EN ENAJENACION DE ACCIONES</t>
  </si>
  <si>
    <t>01050018000000</t>
  </si>
  <si>
    <t xml:space="preserve">UTILIDAD EN VENTA DE ACTIVO FIJO </t>
  </si>
  <si>
    <t>01050019000000</t>
  </si>
  <si>
    <t>RECUPERACION DE CUENTAS INCOBRABLES</t>
  </si>
  <si>
    <t>01050020000000</t>
  </si>
  <si>
    <t>RECUPERACION POR SEGUROS</t>
  </si>
  <si>
    <t>01050021000000</t>
  </si>
  <si>
    <t>DIVIDENDOS PROVENIENTES DE RESIDENTES EN EL PAIS</t>
  </si>
  <si>
    <t>01050022000000</t>
  </si>
  <si>
    <t>DIVIDENDOS PROVENIENTES DE RESIDENTES EN EL EXTRANJERO</t>
  </si>
  <si>
    <t>01050023000000</t>
  </si>
  <si>
    <t>01050024000000</t>
  </si>
  <si>
    <t>TOTAL DE INGRESOS NETOS</t>
  </si>
  <si>
    <t>01050024000010</t>
  </si>
  <si>
    <t>01050025000000</t>
  </si>
  <si>
    <t>TOTAL DE VENTAS E INGRESOS NETOS</t>
  </si>
  <si>
    <t>01050025000010</t>
  </si>
  <si>
    <t>01050026000000</t>
  </si>
  <si>
    <t>AJUSTE POR ACTUALIZACION</t>
  </si>
  <si>
    <t>01050026000010</t>
  </si>
  <si>
    <t>01050027000000</t>
  </si>
  <si>
    <t>CIFRAS ACTUALIZADAS SEGUN ESTADO DE RESULTADOS.</t>
  </si>
  <si>
    <t xml:space="preserve">6.- DETERMINACION DEL COSTO DE LO VENDIDO PARA EFECTOS CONTABLES Y DEL IMPUESTO SOBRE LA RENTA </t>
  </si>
  <si>
    <t>01060000000010</t>
  </si>
  <si>
    <t>01060000000011</t>
  </si>
  <si>
    <t>01060000000012</t>
  </si>
  <si>
    <t>NOTA: SOLAMENTE SE CAPTURA LA INFORMACIÓN DE ESTE ANEXO CUANDO SE HAYA ELEGIDO ALGUN TIPO DE COSTO EN EL INDICE "01D017000" DEL ANEXO DE DATOS GENERALES</t>
  </si>
  <si>
    <t>01060000000013</t>
  </si>
  <si>
    <t>01060000000014</t>
  </si>
  <si>
    <t>CONFORME AL SISTEMA DE COSTEO DIRECTO, PARA EFECTOS FISCALES, SOBRE LA BASE DE COSTOS HISTORICOS</t>
  </si>
  <si>
    <t>01060000000015</t>
  </si>
  <si>
    <t>01060000000000</t>
  </si>
  <si>
    <t>INVENTARIO INICIAL DE MATERIA PRIMA</t>
  </si>
  <si>
    <t>MAS:</t>
  </si>
  <si>
    <t>01060001000000</t>
  </si>
  <si>
    <t>COMPRAS DE MATERIA PRIMA</t>
  </si>
  <si>
    <t>01060001000010</t>
  </si>
  <si>
    <t>01060001000011</t>
  </si>
  <si>
    <t>01060001000012</t>
  </si>
  <si>
    <t>01060002000000</t>
  </si>
  <si>
    <t>INVENTARIO FINAL DE MATERIA PRIMA</t>
  </si>
  <si>
    <t>01060003000000</t>
  </si>
  <si>
    <t>MATERIA PRIMA UTILIZADA PARA LA PRODUCCION</t>
  </si>
  <si>
    <t>01060003000010</t>
  </si>
  <si>
    <t>01060003000011</t>
  </si>
  <si>
    <t>01060003000012</t>
  </si>
  <si>
    <t>01060004000000</t>
  </si>
  <si>
    <t>MANO DE OBRA</t>
  </si>
  <si>
    <t>01060005000000</t>
  </si>
  <si>
    <t>GASTOS DE FABRICACION</t>
  </si>
  <si>
    <t>01060005000010</t>
  </si>
  <si>
    <t>01060006000000</t>
  </si>
  <si>
    <t xml:space="preserve">COSTO DE PRODUCCION </t>
  </si>
  <si>
    <t>01060006000010</t>
  </si>
  <si>
    <t>01060006000011</t>
  </si>
  <si>
    <t>01060006000012</t>
  </si>
  <si>
    <t>01060007000000</t>
  </si>
  <si>
    <t>INVENTARIO INICIAL DE PRODUCCION EN PROCESO</t>
  </si>
  <si>
    <t>01060008000000</t>
  </si>
  <si>
    <t>COMPRAS DE PRODUCCION EN PROCESO</t>
  </si>
  <si>
    <t>01060008000010</t>
  </si>
  <si>
    <t>01060008000011</t>
  </si>
  <si>
    <t>01060008000012</t>
  </si>
  <si>
    <t>01060009000000</t>
  </si>
  <si>
    <t>INVENTARIO FINAL DE PRODUCCION EN PROCESO</t>
  </si>
  <si>
    <t>01060009000010</t>
  </si>
  <si>
    <t>01060010000000</t>
  </si>
  <si>
    <t>COSTO DE PRODUCCION TERMINADA</t>
  </si>
  <si>
    <t>01060010000010</t>
  </si>
  <si>
    <t>01060010000011</t>
  </si>
  <si>
    <t>01060010000012</t>
  </si>
  <si>
    <t>01060011000000</t>
  </si>
  <si>
    <t>INVENTARIO INICIAL DE PRODUCTOS TERMINADOS</t>
  </si>
  <si>
    <t>01060012000000</t>
  </si>
  <si>
    <t>COMPRAS DE PRODUCTOS TERMINADOS</t>
  </si>
  <si>
    <t>01060012000010</t>
  </si>
  <si>
    <t>01060012000011</t>
  </si>
  <si>
    <t>01060012000012</t>
  </si>
  <si>
    <t>01060013000000</t>
  </si>
  <si>
    <t>INVENTARIO FINAL DE PRODUCTOS TERMINADOS</t>
  </si>
  <si>
    <t>01060014000000</t>
  </si>
  <si>
    <t>EFECTO UEPS ELIMINADO DEL COSTO DE VENTAS</t>
  </si>
  <si>
    <t>01060015000000</t>
  </si>
  <si>
    <t>OTROS CONCEPTOS DE COSTO DE VENTAS</t>
  </si>
  <si>
    <t>01060015000010</t>
  </si>
  <si>
    <t>01060016000000</t>
  </si>
  <si>
    <t>COSTO DE VENTAS CONTABLE</t>
  </si>
  <si>
    <t>01060016000010</t>
  </si>
  <si>
    <t>01060017000000</t>
  </si>
  <si>
    <t>MAS-MENOS: EFECTO DE LA INFLACION CONFORME A LA NIF B-10</t>
  </si>
  <si>
    <t>01060017000010</t>
  </si>
  <si>
    <t>01060018000000</t>
  </si>
  <si>
    <t>COSTO DE LO VENDIDO CONTABLE HISTORICO</t>
  </si>
  <si>
    <t>01060018000010</t>
  </si>
  <si>
    <t>01060018000011</t>
  </si>
  <si>
    <t>01060018000012</t>
  </si>
  <si>
    <t>01060019000000</t>
  </si>
  <si>
    <t>COMPRAS DE MATERIAS PRIMAS, PRODUCCION EN PROCESO Y TERMINADA NO DEDUCIBLES</t>
  </si>
  <si>
    <t>01060020000000</t>
  </si>
  <si>
    <t>MANO DE OBRA NO DEDUCIBLE</t>
  </si>
  <si>
    <t>01060021000000</t>
  </si>
  <si>
    <t>GASTOS DE FABRICACION NO DEDUCIBLES</t>
  </si>
  <si>
    <t>01060022000000</t>
  </si>
  <si>
    <t>DEPRECIACION CONTABLE EN GASTOS DE FABRICACION</t>
  </si>
  <si>
    <t>01060023000000</t>
  </si>
  <si>
    <t>OTROS CONCEPTOS NO DEDUCIBLES</t>
  </si>
  <si>
    <t>01060023000010</t>
  </si>
  <si>
    <t>01060023000011</t>
  </si>
  <si>
    <t>01060024000000</t>
  </si>
  <si>
    <t xml:space="preserve">DEPRECIACION FISCAL DE INVERSIONES RELACIONADAS CON LA PRODUCCION </t>
  </si>
  <si>
    <t>01060025000000</t>
  </si>
  <si>
    <t>OTROS CONCEPTOS DEDUCIBLES</t>
  </si>
  <si>
    <t>01060025000010</t>
  </si>
  <si>
    <t>01060026000000</t>
  </si>
  <si>
    <t>COSTO DE LO VENDIDO DEDUCIBLE PARA IMPUESTO SOBRE LA RENTA</t>
  </si>
  <si>
    <t>01060026000010</t>
  </si>
  <si>
    <t>01060026000011</t>
  </si>
  <si>
    <t>CONFORME AL SISTEMA DE COSTEO ABSORBENTE, SOBRE LA BASE DE COSTOS HISTORICOS O PREDETERMINADOS PARA EFECTOS  FISCALES Y CON LOS METODOS DE VALUACION DE COSTO DE ADQUISICION Y COSTO ESTANDAR PARA EFECTOS CONTABLES</t>
  </si>
  <si>
    <t>01060026000012</t>
  </si>
  <si>
    <t>01060027000000</t>
  </si>
  <si>
    <t>01060027000010</t>
  </si>
  <si>
    <t>01060027000011</t>
  </si>
  <si>
    <t>01060027000012</t>
  </si>
  <si>
    <t>01060028000000</t>
  </si>
  <si>
    <t>01060028000010</t>
  </si>
  <si>
    <t>01060028000011</t>
  </si>
  <si>
    <t>01060028000012</t>
  </si>
  <si>
    <t>01060029000000</t>
  </si>
  <si>
    <t>01060030000000</t>
  </si>
  <si>
    <t>MATERIA PRIMA DIRECTA UTILIZADA PARA LA PRODUCCION</t>
  </si>
  <si>
    <t>01060030000010</t>
  </si>
  <si>
    <t>01060030000011</t>
  </si>
  <si>
    <t>01060030000012</t>
  </si>
  <si>
    <t>01060031000000</t>
  </si>
  <si>
    <t>MANO DE OBRA DIRECTA</t>
  </si>
  <si>
    <t>01060032000000</t>
  </si>
  <si>
    <t>COSTO PRIMO DE LA PRODUCCION</t>
  </si>
  <si>
    <t>01060032000010</t>
  </si>
  <si>
    <t>01060032000011</t>
  </si>
  <si>
    <t>01060032000012</t>
  </si>
  <si>
    <t>01060033000000</t>
  </si>
  <si>
    <t>MATERIA PRIMA INDIRECTA</t>
  </si>
  <si>
    <t>01060034000000</t>
  </si>
  <si>
    <t>MANO DE OBRA INDIRECTA</t>
  </si>
  <si>
    <t>01060035000000</t>
  </si>
  <si>
    <t>01060035000010</t>
  </si>
  <si>
    <t>01060036000000</t>
  </si>
  <si>
    <t>01060036000010</t>
  </si>
  <si>
    <t>01060036000011</t>
  </si>
  <si>
    <t>01060036000012</t>
  </si>
  <si>
    <t>01060037000000</t>
  </si>
  <si>
    <t>01060038000000</t>
  </si>
  <si>
    <t>01060038000010</t>
  </si>
  <si>
    <t>01060038000011</t>
  </si>
  <si>
    <t>01060038000012</t>
  </si>
  <si>
    <t>01060039000000</t>
  </si>
  <si>
    <t>01060039000010</t>
  </si>
  <si>
    <t>01060040000000</t>
  </si>
  <si>
    <t>01060040000010</t>
  </si>
  <si>
    <t>01060040000011</t>
  </si>
  <si>
    <t>01060040000012</t>
  </si>
  <si>
    <t>01060041000000</t>
  </si>
  <si>
    <t>01060042000000</t>
  </si>
  <si>
    <t>01060042000010</t>
  </si>
  <si>
    <t>01060042000011</t>
  </si>
  <si>
    <t>01060042000012</t>
  </si>
  <si>
    <t>01060043000000</t>
  </si>
  <si>
    <t>01060044000000</t>
  </si>
  <si>
    <t>01060045000000</t>
  </si>
  <si>
    <t>01060045000010</t>
  </si>
  <si>
    <t>01060046000000</t>
  </si>
  <si>
    <t>01060046000010</t>
  </si>
  <si>
    <t>01060047000000</t>
  </si>
  <si>
    <t>01060047000010</t>
  </si>
  <si>
    <t>01060048000000</t>
  </si>
  <si>
    <t>01060048000010</t>
  </si>
  <si>
    <t>01060048000011</t>
  </si>
  <si>
    <t>01060048000012</t>
  </si>
  <si>
    <t>01060049000000</t>
  </si>
  <si>
    <t>01060050000000</t>
  </si>
  <si>
    <t>01060051000000</t>
  </si>
  <si>
    <t>01060052000000</t>
  </si>
  <si>
    <t>01060053000000</t>
  </si>
  <si>
    <t>01060053000010</t>
  </si>
  <si>
    <t>01060053000011</t>
  </si>
  <si>
    <t>01060053000012</t>
  </si>
  <si>
    <t>01060054000000</t>
  </si>
  <si>
    <t>01060055000000</t>
  </si>
  <si>
    <t>01060055000010</t>
  </si>
  <si>
    <t>01060056000000</t>
  </si>
  <si>
    <t>01060056000010</t>
  </si>
  <si>
    <t>01060056000011</t>
  </si>
  <si>
    <t xml:space="preserve">CONFORME A UN SISTEMA DISTINTO A LOS ANTERIORES </t>
  </si>
  <si>
    <t>01060056000012</t>
  </si>
  <si>
    <t>01060057000000</t>
  </si>
  <si>
    <t>01060058000000</t>
  </si>
  <si>
    <t>01060059000000</t>
  </si>
  <si>
    <t>01060059000010</t>
  </si>
  <si>
    <t>01060060000000</t>
  </si>
  <si>
    <t>01060060000010</t>
  </si>
  <si>
    <t>01060061000000</t>
  </si>
  <si>
    <t>01060061000010</t>
  </si>
  <si>
    <t>01060061000011</t>
  </si>
  <si>
    <t>01060061000012</t>
  </si>
  <si>
    <t>01060062000000</t>
  </si>
  <si>
    <t xml:space="preserve">CONCEPTOS NO DEDUCIBLES SIN INCLUIR DEPRECIACION </t>
  </si>
  <si>
    <t>01060063000000</t>
  </si>
  <si>
    <t>DEPRECIACION CONTABLE</t>
  </si>
  <si>
    <t>01060063000010</t>
  </si>
  <si>
    <t>01060063000011</t>
  </si>
  <si>
    <t>01060063000012</t>
  </si>
  <si>
    <t>01060064000000</t>
  </si>
  <si>
    <t>DEPRECIACION FISCAL</t>
  </si>
  <si>
    <t>01060065000000</t>
  </si>
  <si>
    <t>01060065000010</t>
  </si>
  <si>
    <t>01060066000000</t>
  </si>
  <si>
    <t>7.- ANALISIS COMPARATIVO DE LAS SUBCUENTAS DE GASTOS</t>
  </si>
  <si>
    <t>01070000000010</t>
  </si>
  <si>
    <t>01070000000011</t>
  </si>
  <si>
    <t>01070000000012</t>
  </si>
  <si>
    <t>01070000000013</t>
  </si>
  <si>
    <t>REMUNERACIONES</t>
  </si>
  <si>
    <t>01070000000014</t>
  </si>
  <si>
    <t>01070000000000</t>
  </si>
  <si>
    <t>SUELDOS Y SALARIOS</t>
  </si>
  <si>
    <t>01070001000000</t>
  </si>
  <si>
    <t>COMPENSACIONES</t>
  </si>
  <si>
    <t>01070002000000</t>
  </si>
  <si>
    <t>HORAS EXTRAS</t>
  </si>
  <si>
    <t>01070003000000</t>
  </si>
  <si>
    <t>VACACIONES</t>
  </si>
  <si>
    <t>01070004000000</t>
  </si>
  <si>
    <t>PRIMA VACACIONAL</t>
  </si>
  <si>
    <t>01070005000000</t>
  </si>
  <si>
    <t>GRATIFICACIONES</t>
  </si>
  <si>
    <t>01070006000000</t>
  </si>
  <si>
    <t>INDEMNIZACIONES</t>
  </si>
  <si>
    <t>01070007000000</t>
  </si>
  <si>
    <t>01070007000010</t>
  </si>
  <si>
    <t>01070008000000</t>
  </si>
  <si>
    <t>TOTAL DE REMUNERACIONES</t>
  </si>
  <si>
    <t>01070008000010</t>
  </si>
  <si>
    <t xml:space="preserve"> </t>
  </si>
  <si>
    <t>01070008000011</t>
  </si>
  <si>
    <t>PRESTACIONES AL PERSONAL</t>
  </si>
  <si>
    <t>01070008000012</t>
  </si>
  <si>
    <t>01070009000000</t>
  </si>
  <si>
    <t>PRESTACIONES DE RETIRO</t>
  </si>
  <si>
    <t>01070010000000</t>
  </si>
  <si>
    <t>ESTIMULOS AL PERSONAL</t>
  </si>
  <si>
    <t>01070011000000</t>
  </si>
  <si>
    <t>PREVISION SOCIAL</t>
  </si>
  <si>
    <t>01070012000000</t>
  </si>
  <si>
    <t>APORTACIONES PARA PLAN DE JUBILACION</t>
  </si>
  <si>
    <t>01070013000000</t>
  </si>
  <si>
    <t>OTRAS PRESTACIONES</t>
  </si>
  <si>
    <t>01070013000010</t>
  </si>
  <si>
    <t>01070014000000</t>
  </si>
  <si>
    <t>TOTAL DE PRESTACIONES AL PERSONAL</t>
  </si>
  <si>
    <t>01070014000010</t>
  </si>
  <si>
    <t>01070014000011</t>
  </si>
  <si>
    <t>IMPUESTOS Y APORTACIONES SOBRE SUELDOS Y SALARIOS</t>
  </si>
  <si>
    <t>01070014000012</t>
  </si>
  <si>
    <t>01070015000000</t>
  </si>
  <si>
    <t>CUOTAS AL I.M.S.S.</t>
  </si>
  <si>
    <t>01070016000000</t>
  </si>
  <si>
    <t>01070017000000</t>
  </si>
  <si>
    <t>IMPUESTO SOBRE NOMINAS</t>
  </si>
  <si>
    <t>01070018000000</t>
  </si>
  <si>
    <t>SEGURO DE RETIRO</t>
  </si>
  <si>
    <t>01070019000000</t>
  </si>
  <si>
    <t>OTROS IMPUESTOS Y APORTACIONES</t>
  </si>
  <si>
    <t>01070019000010</t>
  </si>
  <si>
    <t>01070020000000</t>
  </si>
  <si>
    <t>TOTAL DE IMPUESTOS Y APORTACIONES SOBRE SUELDOS Y SALARIOS</t>
  </si>
  <si>
    <t>01070020000010</t>
  </si>
  <si>
    <t>01070020000011</t>
  </si>
  <si>
    <t>HONORARIOS</t>
  </si>
  <si>
    <t>01070020000012</t>
  </si>
  <si>
    <t>01070021000000</t>
  </si>
  <si>
    <t>A PERSONAS FISICAS RESIDENTES EN EL PAIS</t>
  </si>
  <si>
    <t>01070022000000</t>
  </si>
  <si>
    <t>A PERSONAS MORALES RESIDENTES EN EL PAIS</t>
  </si>
  <si>
    <t>01070023000000</t>
  </si>
  <si>
    <t>A RESIDENTES EN EL EXTRANJERO</t>
  </si>
  <si>
    <t>01070024000000</t>
  </si>
  <si>
    <t>SUBTOTAL</t>
  </si>
  <si>
    <t>01070025000000</t>
  </si>
  <si>
    <t>AL CONSEJO DE ADMINISTRACION</t>
  </si>
  <si>
    <t>01070025000010</t>
  </si>
  <si>
    <t>01070026000000</t>
  </si>
  <si>
    <t>TOTAL DE HONORARIOS</t>
  </si>
  <si>
    <t>01070026000010</t>
  </si>
  <si>
    <t>01070026000011</t>
  </si>
  <si>
    <t>ARRENDAMIENTOS</t>
  </si>
  <si>
    <t>01070026000012</t>
  </si>
  <si>
    <t>01070027000000</t>
  </si>
  <si>
    <t>01070028000000</t>
  </si>
  <si>
    <t>01070029000000</t>
  </si>
  <si>
    <t>01070029000010</t>
  </si>
  <si>
    <t>01070030000000</t>
  </si>
  <si>
    <t>TOTAL DE ARRENDAMIENTOS</t>
  </si>
  <si>
    <t>01070030000010</t>
  </si>
  <si>
    <t>01070030000011</t>
  </si>
  <si>
    <t>01070030000012</t>
  </si>
  <si>
    <t>01070031000000</t>
  </si>
  <si>
    <t>DEPRECIACIONES</t>
  </si>
  <si>
    <t>01070031000010</t>
  </si>
  <si>
    <t>01070032000000</t>
  </si>
  <si>
    <t>TOTAL DE DEPRECIACIONES</t>
  </si>
  <si>
    <t>01070032000010</t>
  </si>
  <si>
    <t>01070033000000</t>
  </si>
  <si>
    <t>01070033000010</t>
  </si>
  <si>
    <t>01070034000000</t>
  </si>
  <si>
    <t>TOTAL DE AMORTIZACIONES</t>
  </si>
  <si>
    <t>01070034000010</t>
  </si>
  <si>
    <t>01070034000011</t>
  </si>
  <si>
    <t>01070034000012</t>
  </si>
  <si>
    <t>01070035000000</t>
  </si>
  <si>
    <t>COMBUSTIBLES Y LUBRICANTES</t>
  </si>
  <si>
    <t>01070036000000</t>
  </si>
  <si>
    <t>CORREOS</t>
  </si>
  <si>
    <t>01070037000000</t>
  </si>
  <si>
    <t>TELEX E INTERNET</t>
  </si>
  <si>
    <t>01070038000000</t>
  </si>
  <si>
    <t>VIATICOS Y GASTOS DE VIAJE</t>
  </si>
  <si>
    <t>01070039000000</t>
  </si>
  <si>
    <t>GASTOS DE REPRESENTACION</t>
  </si>
  <si>
    <t>01070040000000</t>
  </si>
  <si>
    <t>TELEFONO</t>
  </si>
  <si>
    <t>01070041000000</t>
  </si>
  <si>
    <t>AGUA</t>
  </si>
  <si>
    <t>01070042000000</t>
  </si>
  <si>
    <t>ELECTRICIDAD</t>
  </si>
  <si>
    <t>01070043000000</t>
  </si>
  <si>
    <t>VIGILANCIA Y LIMPIEZA</t>
  </si>
  <si>
    <t>01070044000000</t>
  </si>
  <si>
    <t>MATERIALES DE OFICINA</t>
  </si>
  <si>
    <t>01070045000000</t>
  </si>
  <si>
    <t>GASTOS LEGALES</t>
  </si>
  <si>
    <t>01070046000000</t>
  </si>
  <si>
    <t>MANTENIMIENTO Y CONSERVACION</t>
  </si>
  <si>
    <t>01070047000000</t>
  </si>
  <si>
    <t>SEGUROS Y FIANZAS</t>
  </si>
  <si>
    <t>01070048000000</t>
  </si>
  <si>
    <t>GASTOS NO DEDUCIBLES</t>
  </si>
  <si>
    <t>01070049000000</t>
  </si>
  <si>
    <t>OTROS IMPUESTOS Y DERECHOS</t>
  </si>
  <si>
    <t>01070050000000</t>
  </si>
  <si>
    <t>RECARGOS FISCALES</t>
  </si>
  <si>
    <t>01070051000000</t>
  </si>
  <si>
    <t>CUOTAS Y SUSCRIPCIONES</t>
  </si>
  <si>
    <t>01070052000000</t>
  </si>
  <si>
    <t>PROPAGANDA Y PUBLICIDAD</t>
  </si>
  <si>
    <t>01070053000000</t>
  </si>
  <si>
    <t>FOTOCOPIADO</t>
  </si>
  <si>
    <t>01070054000000</t>
  </si>
  <si>
    <t>DONATIVOS</t>
  </si>
  <si>
    <t>01070055000000</t>
  </si>
  <si>
    <t>01070056000000</t>
  </si>
  <si>
    <t>FLETES</t>
  </si>
  <si>
    <t>01070057000000</t>
  </si>
  <si>
    <t>IMPUESTO DE IMPORTACION</t>
  </si>
  <si>
    <t>01070058000000</t>
  </si>
  <si>
    <t>IMPUESTO DE EXPORTACION</t>
  </si>
  <si>
    <t>01070059000000</t>
  </si>
  <si>
    <t xml:space="preserve">REGALIAS SIN RETENCION </t>
  </si>
  <si>
    <t>01070060000000</t>
  </si>
  <si>
    <t xml:space="preserve">REGALIAS SUJETAS AL 5% </t>
  </si>
  <si>
    <t>01070061000000</t>
  </si>
  <si>
    <t>REGALIAS SUJETAS AL 10%</t>
  </si>
  <si>
    <t>01070062000000</t>
  </si>
  <si>
    <t xml:space="preserve">REGALIAS SUJETAS AL 25% </t>
  </si>
  <si>
    <t>01070063000000</t>
  </si>
  <si>
    <t>REGALIAS SUJETAS AL 30%</t>
  </si>
  <si>
    <t>01070064000000</t>
  </si>
  <si>
    <t>COMISIONES SOBRE VENTAS</t>
  </si>
  <si>
    <t>01070065000000</t>
  </si>
  <si>
    <t>01070066000000</t>
  </si>
  <si>
    <t>MATERIAS PRIMAS DE PRODUCCION</t>
  </si>
  <si>
    <t>01070067000000</t>
  </si>
  <si>
    <t>MATERIALES AUXILIARES DE PRODUCCION</t>
  </si>
  <si>
    <t>01070068000000</t>
  </si>
  <si>
    <t>COMISIONES BANCARIAS</t>
  </si>
  <si>
    <t>01070069000000</t>
  </si>
  <si>
    <t>01070070000000</t>
  </si>
  <si>
    <t>TOTAL DE OTROS GASTOS</t>
  </si>
  <si>
    <t>01070070000010</t>
  </si>
  <si>
    <t>01070071000000</t>
  </si>
  <si>
    <t>EFECTO DE REEXPRESION</t>
  </si>
  <si>
    <t>01070071000010</t>
  </si>
  <si>
    <t>01070072000000</t>
  </si>
  <si>
    <t xml:space="preserve">TOTAL DE GASTOS </t>
  </si>
  <si>
    <t xml:space="preserve">8.- ANALISIS COMPARATIVO DE LAS
SUBCUENTAS DE OTROS GASTOS </t>
  </si>
  <si>
    <t>01080000000010</t>
  </si>
  <si>
    <t>01080000000011</t>
  </si>
  <si>
    <t>01080000000012</t>
  </si>
  <si>
    <t>01080000000000</t>
  </si>
  <si>
    <t>PERDIDA EN VENTA DE TERRENOS</t>
  </si>
  <si>
    <t>01080001000000</t>
  </si>
  <si>
    <t>PERDIDA EN VENTA DE EDIFICIOS Y CONSTRUCCIONES</t>
  </si>
  <si>
    <t>01080002000000</t>
  </si>
  <si>
    <t>PERDIDA EN VENTA DE MAQUINARIA</t>
  </si>
  <si>
    <t>01080003000000</t>
  </si>
  <si>
    <t>PERDIDA EN VENTA DE EQUIPO DE TRANSPORTE</t>
  </si>
  <si>
    <t>01080004000000</t>
  </si>
  <si>
    <t>PERDIDA EN VENTA DE MOBILIARIO Y EQUIPO</t>
  </si>
  <si>
    <t>01080005000000</t>
  </si>
  <si>
    <t>PERDIDA EN VENTA DE EQUIPO DE COMPUTO</t>
  </si>
  <si>
    <t>01080006000000</t>
  </si>
  <si>
    <t>PERDIDA EN ENAJENACION DE ACCIONES</t>
  </si>
  <si>
    <t>01080007000000</t>
  </si>
  <si>
    <t>PARTICIPACION DE LOS TRABAJADORES EN LAS UTILIDADES DETERMINADA</t>
  </si>
  <si>
    <t>01080008000000</t>
  </si>
  <si>
    <t>01080009000000</t>
  </si>
  <si>
    <t>01080010000000</t>
  </si>
  <si>
    <t>01080010000010</t>
  </si>
  <si>
    <t>01080011000000</t>
  </si>
  <si>
    <t>01080011000010</t>
  </si>
  <si>
    <t>01080012000000</t>
  </si>
  <si>
    <t xml:space="preserve">TOTAL </t>
  </si>
  <si>
    <t>01090000000010</t>
  </si>
  <si>
    <t>01090000000011</t>
  </si>
  <si>
    <t>01090000000012</t>
  </si>
  <si>
    <t>01090000000013</t>
  </si>
  <si>
    <t>01090000000014</t>
  </si>
  <si>
    <t>01090000000015</t>
  </si>
  <si>
    <t>01090000000016</t>
  </si>
  <si>
    <t>01090000000000</t>
  </si>
  <si>
    <t>BANCARIOS</t>
  </si>
  <si>
    <t>01090001000000</t>
  </si>
  <si>
    <t>PERSONAS FISICAS</t>
  </si>
  <si>
    <t>01090002000000</t>
  </si>
  <si>
    <t>PERSONAS MORALES</t>
  </si>
  <si>
    <t>01090002000010</t>
  </si>
  <si>
    <t>01090002000011</t>
  </si>
  <si>
    <t>EXTRANJEROS</t>
  </si>
  <si>
    <t>01090002000012</t>
  </si>
  <si>
    <t>01090003000000</t>
  </si>
  <si>
    <t>01090004000000</t>
  </si>
  <si>
    <t>01090005000000</t>
  </si>
  <si>
    <t>01090006000000</t>
  </si>
  <si>
    <t>01090007000000</t>
  </si>
  <si>
    <t>TOTAL DE INTERESES A FAVOR</t>
  </si>
  <si>
    <t>01090007000010</t>
  </si>
  <si>
    <t>01090007000011</t>
  </si>
  <si>
    <t>01090007000012</t>
  </si>
  <si>
    <t>01090007000013</t>
  </si>
  <si>
    <t>01090007000014</t>
  </si>
  <si>
    <t>01090008000000</t>
  </si>
  <si>
    <t>01090009000000</t>
  </si>
  <si>
    <t>01090010000000</t>
  </si>
  <si>
    <t>01090010000010</t>
  </si>
  <si>
    <t>01090010000011</t>
  </si>
  <si>
    <t>01090010000012</t>
  </si>
  <si>
    <t>01090011000000</t>
  </si>
  <si>
    <t>01090012000000</t>
  </si>
  <si>
    <t>01090013000000</t>
  </si>
  <si>
    <t>01090014000000</t>
  </si>
  <si>
    <t>01090015000000</t>
  </si>
  <si>
    <t>TOTAL DE INTERESES A CARGO</t>
  </si>
  <si>
    <t>01090015000010</t>
  </si>
  <si>
    <t>01090015000011</t>
  </si>
  <si>
    <t>RESULTADO CAMBIARIO</t>
  </si>
  <si>
    <t>01090015000012</t>
  </si>
  <si>
    <t>01090016000000</t>
  </si>
  <si>
    <t>01090017000000</t>
  </si>
  <si>
    <t>01090018000000</t>
  </si>
  <si>
    <t>01090019000000</t>
  </si>
  <si>
    <t>01090020000000</t>
  </si>
  <si>
    <t>TOTAL DE RESULTADO CAMBIARIO</t>
  </si>
  <si>
    <t>01090020000010</t>
  </si>
  <si>
    <t>01090020000011</t>
  </si>
  <si>
    <t>RESULTADO POR POSICION MONETARIA</t>
  </si>
  <si>
    <t>01090020000012</t>
  </si>
  <si>
    <t>01090021000000</t>
  </si>
  <si>
    <t>01090022000000</t>
  </si>
  <si>
    <t>01090023000000</t>
  </si>
  <si>
    <t>01090024000000</t>
  </si>
  <si>
    <t>01090025000000</t>
  </si>
  <si>
    <t>01090026000000</t>
  </si>
  <si>
    <t>01090027000000</t>
  </si>
  <si>
    <t>TOTAL DE RESULTADO POR POSICION MONETARIA</t>
  </si>
  <si>
    <t>01090027000010</t>
  </si>
  <si>
    <t>01090027000011</t>
  </si>
  <si>
    <t>OTROS CONCEPTOS FINANCIEROS</t>
  </si>
  <si>
    <t>01090027000012</t>
  </si>
  <si>
    <t>01090028000000</t>
  </si>
  <si>
    <t>OTROS A FAVOR</t>
  </si>
  <si>
    <t>01090029000000</t>
  </si>
  <si>
    <t>01090030000000</t>
  </si>
  <si>
    <t>OTROS A CARGO</t>
  </si>
  <si>
    <t>01090031000000</t>
  </si>
  <si>
    <t>01090032000000</t>
  </si>
  <si>
    <t>TOTAL DE OTROS CONCEPTOS FINANCIEROS</t>
  </si>
  <si>
    <t>01090033000000</t>
  </si>
  <si>
    <t>TOTAL DE RESULTADO INTEGRAL DE FINANCIAMIENTO</t>
  </si>
  <si>
    <t>DIFERENCIA</t>
  </si>
  <si>
    <t>OTRAS CANTIDADES A CARGO</t>
  </si>
  <si>
    <t>OTRAS CANTIDADES A FAVOR</t>
  </si>
  <si>
    <t>DIFERENCIA A CARGO</t>
  </si>
  <si>
    <t>DIFERENCIA A FAVOR</t>
  </si>
  <si>
    <t>VALOR DE LOS ACTOS O ACTIVIDADES GRAVADOS A LA TASA DEL 16%</t>
  </si>
  <si>
    <t>VALOR DE LOS ACTOS O ACTIVIDADES GRAVADOS A LA TASA DEL 11%</t>
  </si>
  <si>
    <t>VALOR DE LOS ACTOS O ACTIVIDADES GRAVADOS A LA TASA DEL 0%</t>
  </si>
  <si>
    <t>VALOR DE LOS ACTOS O ACTIVIDADES POR LOS QUE NO SE ESTA OBLIGADO AL PAGO (EXENTOS)</t>
  </si>
  <si>
    <t>TOTAL DEL VALOR DE LOS ACTOS O ACTIVIDADES</t>
  </si>
  <si>
    <t>VALOR DE LOS ACTOS O ACTIVIDADES GRAVADOS A LA TASA DEL 3 %</t>
  </si>
  <si>
    <t>VALOR DE LOS ACTOS O ACTIVIDADES GRAVADOS A LA TASA DEL 25 %</t>
  </si>
  <si>
    <t>VALOR DE LOS ACTOS O ACTIVIDADES GRAVADOS A LA TASA DEL 26.5 %</t>
  </si>
  <si>
    <t>VALOR DE LOS ACTOS O ACTIVIDADES GRAVADOS A LA TASA DEL 30 %</t>
  </si>
  <si>
    <t>VALOR DE LOS ACTOS O ACTIVIDADES GRAVADOS A LA TASA DEL 30.4 %</t>
  </si>
  <si>
    <t>VALOR DE LOS ACTOS O ACTIVIDADES GRAVADOS A LA TASA DEL 50 %</t>
  </si>
  <si>
    <t>VALOR DE LOS ACTOS O ACTIVIDADES GRAVADOS A LA TASA DEL 53 %</t>
  </si>
  <si>
    <t>VALOR DE LOS ACTOS O ACTIVIDADES GRAVADOS A OTRAS TASAS</t>
  </si>
  <si>
    <t>IMPUESTO CAUSADO POR CUOTA DE CIGARROS ENAJENADOS</t>
  </si>
  <si>
    <t>IMPUESTO CAUSADO POR CUOTA DE CIGARROS IMPORTADOS</t>
  </si>
  <si>
    <t>IMPUESTO CAUSADO POR CUOTA DE PUROS Y OTROS TABACOS LABRADOS CORRESPONDIENTE AL PESO TOTAL EN GRAMOS (PUROS Y OTROS TABACOS LABRADOS GRAVADOS ENAJENADOS ENTRE 0.75)</t>
  </si>
  <si>
    <t>IMPUESTO CAUSADO POR CUOTA DE PUROS Y OTROS TABACOS LABRADOS CORRESPONDIENTE AL PESO TOTAL EN GRAMOS (PUROS Y OTROS TABACOS LABRADOS GRAVADOS IMPORTADOS ENTRE 0.75)</t>
  </si>
  <si>
    <t>IMPUESTO CAUSADO POR CUOTA DE PUROS Y OTROS TABACOS LABRADOS HECHOS ENTERAMENTE A MANO CORRESPONDIENTE AL PESO TOTAL EN GRAMOS (PUROS Y OTROS TABACOS LABRADOS HECHOS ENTERAMENTE A MANO GRAVADOS ENAJENADOS ENTRE 0.75)</t>
  </si>
  <si>
    <t>IMPUESTO CAUSADO POR CUOTA DE PUROS Y OTROS TABACOS LABRADOS HECHOS ENTERAMENTE A MANO CORRESPONDIENTE AL PESO TOTAL EN GRAMOS (PUROS Y OTROS TABACOS LABRADOS HECHOS ENTERAMENTE A MANO GRAVADOS IMPORTADOS ENTRE 0.75)</t>
  </si>
  <si>
    <t>APORTACIONES AL SEGURO DE RETIRO</t>
  </si>
  <si>
    <t>DERECHOS POR LOS SERVICIOS QUE PRESTA</t>
  </si>
  <si>
    <t>PREMIOS</t>
  </si>
  <si>
    <t>11.- RELACION DE PAGOS PROVISIONALES Y PAGOS MENSUALES DEFINITIVOS</t>
  </si>
  <si>
    <t>CONTRIBUCION A CARGO DETERMINADA POR AUDITORIA</t>
  </si>
  <si>
    <t xml:space="preserve">CONTRIBUCION A CARGO DETERMINADA POR EL CONTRIBUYENTE </t>
  </si>
  <si>
    <t>DIFERENCIA DE LA CONTRIBUCION A CARGO</t>
  </si>
  <si>
    <t>SALDO A FAVOR DETERMINADO POR AUDITORIA</t>
  </si>
  <si>
    <t>SALDO A FAVOR DETERMINADO POR EL CONTRIBUYENTE</t>
  </si>
  <si>
    <t>DIFERENCIA DEL SALDO A FAVOR</t>
  </si>
  <si>
    <t>01110000000010</t>
  </si>
  <si>
    <t>01110000000011</t>
  </si>
  <si>
    <t>01110000000012</t>
  </si>
  <si>
    <t>01110000000013</t>
  </si>
  <si>
    <t>PAGOS PROVISIONALES DEL IMPUESTO SOBRE LA RENTA (I.S.R.)</t>
  </si>
  <si>
    <t>01110000000000</t>
  </si>
  <si>
    <t xml:space="preserve">ENERO </t>
  </si>
  <si>
    <t>01110001000000</t>
  </si>
  <si>
    <t>FEBRERO</t>
  </si>
  <si>
    <t>01110002000000</t>
  </si>
  <si>
    <t xml:space="preserve">MARZO </t>
  </si>
  <si>
    <t>01110003000000</t>
  </si>
  <si>
    <t xml:space="preserve">ABRIL </t>
  </si>
  <si>
    <t>01110004000000</t>
  </si>
  <si>
    <t>MAYO</t>
  </si>
  <si>
    <t>01110005000000</t>
  </si>
  <si>
    <t>JUNIO</t>
  </si>
  <si>
    <t>01110006000000</t>
  </si>
  <si>
    <t>JULIO</t>
  </si>
  <si>
    <t>01110007000000</t>
  </si>
  <si>
    <t>AGOSTO</t>
  </si>
  <si>
    <t>01110008000000</t>
  </si>
  <si>
    <t>SEPTIEMBRE</t>
  </si>
  <si>
    <t>01110009000000</t>
  </si>
  <si>
    <t>OCTUBRE</t>
  </si>
  <si>
    <t>01110010000000</t>
  </si>
  <si>
    <t>NOVIEMBRE</t>
  </si>
  <si>
    <t>01110011000000</t>
  </si>
  <si>
    <t>DICIEMBRE</t>
  </si>
  <si>
    <t>01110011000010</t>
  </si>
  <si>
    <t>01110012000000</t>
  </si>
  <si>
    <t xml:space="preserve">TOTAL DE PAGOS PROVISIONALES </t>
  </si>
  <si>
    <t>01110012000010</t>
  </si>
  <si>
    <t>01110012000011</t>
  </si>
  <si>
    <t>PAGOS DEFINITIVOS DE IMPUESTO SOBRE LA RENTA DERIVADO DE DIVIDENDOS O UTILIDADES DISTRIBUIDOS NO PROVENIENTES DE CUFIN NI DE CUFINRE</t>
  </si>
  <si>
    <t>01110012000012</t>
  </si>
  <si>
    <t>01110013000000</t>
  </si>
  <si>
    <t>01110014000000</t>
  </si>
  <si>
    <t>01110015000000</t>
  </si>
  <si>
    <t>01110016000000</t>
  </si>
  <si>
    <t>01110017000000</t>
  </si>
  <si>
    <t>01110018000000</t>
  </si>
  <si>
    <t>01110019000000</t>
  </si>
  <si>
    <t>01110020000000</t>
  </si>
  <si>
    <t>01110021000000</t>
  </si>
  <si>
    <t>01110022000000</t>
  </si>
  <si>
    <t>01110023000000</t>
  </si>
  <si>
    <t>01110024000000</t>
  </si>
  <si>
    <t>01110024000010</t>
  </si>
  <si>
    <t>01110025000000</t>
  </si>
  <si>
    <t>TOTAL DE PAGOS</t>
  </si>
  <si>
    <t>01110025000010</t>
  </si>
  <si>
    <t>01110025000011</t>
  </si>
  <si>
    <t>PAGOS PROVISIONALES DEL IMPUESTO EMPRESARIAL A TASA ÚNICA (I.E.T.U.)</t>
  </si>
  <si>
    <t>01110025000012</t>
  </si>
  <si>
    <t>01110026000000</t>
  </si>
  <si>
    <t>01110027000000</t>
  </si>
  <si>
    <t xml:space="preserve">FEBRERO </t>
  </si>
  <si>
    <t>01110028000000</t>
  </si>
  <si>
    <t>01110029000000</t>
  </si>
  <si>
    <t>01110030000000</t>
  </si>
  <si>
    <t>01110031000000</t>
  </si>
  <si>
    <t>01110032000000</t>
  </si>
  <si>
    <t>01110033000000</t>
  </si>
  <si>
    <t>01110034000000</t>
  </si>
  <si>
    <t>01110035000000</t>
  </si>
  <si>
    <t>01110036000000</t>
  </si>
  <si>
    <t>01110037000000</t>
  </si>
  <si>
    <t>01110037000010</t>
  </si>
  <si>
    <t>01110038000000</t>
  </si>
  <si>
    <t>01110038000010</t>
  </si>
  <si>
    <t>01110038000011</t>
  </si>
  <si>
    <t>PAGOS DIRECTOS EFECTUADOS POR EL CONTRIBUYENTE DEL IMPUESTO A LOS DEPOSITOS EN EFECTIVO (I.D.E.)</t>
  </si>
  <si>
    <t>01110038000012</t>
  </si>
  <si>
    <t>01110039000000</t>
  </si>
  <si>
    <t>01110040000000</t>
  </si>
  <si>
    <t>01110041000000</t>
  </si>
  <si>
    <t>01110042000000</t>
  </si>
  <si>
    <t>01110043000000</t>
  </si>
  <si>
    <t>01110044000000</t>
  </si>
  <si>
    <t>01110045000000</t>
  </si>
  <si>
    <t>01110046000000</t>
  </si>
  <si>
    <t>01110047000000</t>
  </si>
  <si>
    <t>01110048000000</t>
  </si>
  <si>
    <t>01110049000000</t>
  </si>
  <si>
    <t>01110050000000</t>
  </si>
  <si>
    <t>01110050000010</t>
  </si>
  <si>
    <t>01110051000000</t>
  </si>
  <si>
    <t xml:space="preserve">TOTAL DE PAGOS </t>
  </si>
  <si>
    <t>01110051000010</t>
  </si>
  <si>
    <t>01110051000011</t>
  </si>
  <si>
    <t>PAGOS MENSUALES DEFINITIVOS DEL IMPUESTO AL VALOR AGREGADO (I.V.A.)</t>
  </si>
  <si>
    <t>01110051000012</t>
  </si>
  <si>
    <t>01110052000000</t>
  </si>
  <si>
    <t>01110053000000</t>
  </si>
  <si>
    <t>01110054000000</t>
  </si>
  <si>
    <t>01110055000000</t>
  </si>
  <si>
    <t>01110056000000</t>
  </si>
  <si>
    <t>01110057000000</t>
  </si>
  <si>
    <t>01110058000000</t>
  </si>
  <si>
    <t>01110059000000</t>
  </si>
  <si>
    <t>01110060000000</t>
  </si>
  <si>
    <t>01110061000000</t>
  </si>
  <si>
    <t>01110062000000</t>
  </si>
  <si>
    <t>01110063000000</t>
  </si>
  <si>
    <t>01110063000010</t>
  </si>
  <si>
    <t>01110064000000</t>
  </si>
  <si>
    <t>TOTAL DE PAGOS MENSUALES DEFINITIVOS</t>
  </si>
  <si>
    <t>01110064000010</t>
  </si>
  <si>
    <t>01110064000011</t>
  </si>
  <si>
    <t>PAGOS MENSUALES DEFINITIVOS DEL IMPUESTO ESPECIAL SOBRE PRODUCCION Y SERVICIOS (I.E.P.S.)</t>
  </si>
  <si>
    <t>01110064000012</t>
  </si>
  <si>
    <t>01110065000000</t>
  </si>
  <si>
    <t>01110066000000</t>
  </si>
  <si>
    <t>01110067000000</t>
  </si>
  <si>
    <t>01110068000000</t>
  </si>
  <si>
    <t>01110069000000</t>
  </si>
  <si>
    <t>01110070000000</t>
  </si>
  <si>
    <t>01110071000000</t>
  </si>
  <si>
    <t>01110072000000</t>
  </si>
  <si>
    <t>01110073000000</t>
  </si>
  <si>
    <t>01110074000000</t>
  </si>
  <si>
    <t>01110075000000</t>
  </si>
  <si>
    <t>01110076000000</t>
  </si>
  <si>
    <t>01110076000010</t>
  </si>
  <si>
    <t>01110077000000</t>
  </si>
  <si>
    <t>12.- DETERMINACION DE PAGOS PROVISIONALES Y PAGOS MENSUALES DEFINITIVOS CUANDO EXISTAN DIFERENCIAS ENTRE LO CALCULADO  POR AUDITORIA Y EL CONTRIBUYENTE</t>
  </si>
  <si>
    <t>ENERO</t>
  </si>
  <si>
    <t>MARZO</t>
  </si>
  <si>
    <t>ABRIL</t>
  </si>
  <si>
    <t>01120000000010</t>
  </si>
  <si>
    <t>01120000000011</t>
  </si>
  <si>
    <t>01120000000012</t>
  </si>
  <si>
    <t>01120000000013</t>
  </si>
  <si>
    <t>01120000000014</t>
  </si>
  <si>
    <t>01120000000015</t>
  </si>
  <si>
    <t>01120000000000</t>
  </si>
  <si>
    <t>SUMA DE INGRESOS NOMINALES DE MESES ANTERIORES DEL EJERCICIO</t>
  </si>
  <si>
    <t>01120001000000</t>
  </si>
  <si>
    <t xml:space="preserve">INGRESOS NOMINALES DEL MES QUE DECLARA </t>
  </si>
  <si>
    <t>01120002000000</t>
  </si>
  <si>
    <t>TOTAL DE INGRESOS NOMINALES</t>
  </si>
  <si>
    <t>01120002000010</t>
  </si>
  <si>
    <t>POR:</t>
  </si>
  <si>
    <t>01120003000000</t>
  </si>
  <si>
    <t>COEFICIENTE DE UTILIDAD</t>
  </si>
  <si>
    <t>01120004000000</t>
  </si>
  <si>
    <t xml:space="preserve">UTILIDAD FISCAL </t>
  </si>
  <si>
    <t>01120004000010</t>
  </si>
  <si>
    <t>01120005000000</t>
  </si>
  <si>
    <t>DOCEAVA PARTE DEL INVENTARIO ACUMULABLE EN LOS TERMINOS DEL ULTIMO PARRAFO DE LA FRACC. V, DEL ART. 3 DE DISPOSICIONES TRANSITORIAS DE LA LEY DEL ISR, DEL DECRETO POR EL QUE SE REFORMAN... DE LA LEY DEL ISR..., PUBLICADO EN EL D.O.F. DEL 01/12/2004</t>
  </si>
  <si>
    <t>01120006000000</t>
  </si>
  <si>
    <t>NUMERO DE MESES A QUE SE REFIERE EL PAGO PROVISIONAL</t>
  </si>
  <si>
    <t>01120007000000</t>
  </si>
  <si>
    <t>RESULTADO DE LA APLICACION DE LA DOCEAVA PARTE POR EL NUMERO DE MESES</t>
  </si>
  <si>
    <t>01120008000000</t>
  </si>
  <si>
    <t>UTILIDAD FISCAL PARA PAGOS PROVISIONALES</t>
  </si>
  <si>
    <t>01120008000010</t>
  </si>
  <si>
    <t>(MAS) MENOS :</t>
  </si>
  <si>
    <t>01120009000000</t>
  </si>
  <si>
    <t>ANTICIPOS Y RENDIMIENTOS DISTRIBUIDOS EN EL PERIODO</t>
  </si>
  <si>
    <t>01120010000000</t>
  </si>
  <si>
    <t>PERDIDAS FISCALES DE EJERCICIOS ANTERIORES PENDIENTES DE DISMINUIR</t>
  </si>
  <si>
    <t>01120011000000</t>
  </si>
  <si>
    <t>ESTIMULO FISCAL POR DEDUCCION INMEDIATA (ARTICULOS PRIMERO DEL DECRETO PUBLICADO EN EL DOF EL 28 DE NOVIEMBRE DE 2006 Y/O 1.2. DEL DECRETO PUBLICADO EN EL DIARIO OFICIAL DE LA FEDERACION EL 30 DE MARZO DE 2012)</t>
  </si>
  <si>
    <t>01120012000000</t>
  </si>
  <si>
    <t>ESTIMULO FISCAL POR PARTICIPACION DE LOS TRABAJADORES EN LAS UTILIDADES DE LAS EMPRESAS PAGADAS EN EL MISMO EJERCICIO (ARTICULO SEGUNDO DEL DECRETO PUBLICADO EN EL DOF EL 28 DE NOVIEMBRE DE 2006 Y/O 1.1. DEL DECRETO PUBLICADO EN EL DIARIO OFICIAL DE LA FEDERACION EL 30 DE MARZO DE 2012)</t>
  </si>
  <si>
    <t>01120013000000</t>
  </si>
  <si>
    <t xml:space="preserve">DEDUCCION ADICIONAL DEL FOMENTO AL PRIMER EMPLEO </t>
  </si>
  <si>
    <t>01120014000000</t>
  </si>
  <si>
    <t>BASE GRAVABLE DEL PAGO PROVISIONAL</t>
  </si>
  <si>
    <t>01120015000000</t>
  </si>
  <si>
    <t>TASA DEL IMPUESTO SOBRE LA RENTA</t>
  </si>
  <si>
    <t>01120016000000</t>
  </si>
  <si>
    <t>PAGO PROVISIONAL DEL MES</t>
  </si>
  <si>
    <t>01120016000010</t>
  </si>
  <si>
    <t>01120017000000</t>
  </si>
  <si>
    <t>REDUCCIONES</t>
  </si>
  <si>
    <t>01120018000000</t>
  </si>
  <si>
    <t>CREDITO FISCAL POR INVERSION CINEMATOGRAFICA (ARTICULO 1.8. DEL DECRETO PUBLICADO EN EL DIARIO OFICIAL DE LA FEDERACION EL 30 DE MARZO DE 2012)</t>
  </si>
  <si>
    <t>01120019000000</t>
  </si>
  <si>
    <t>PAGOS PROVISIONALES DEL MISMO EJERCICIO EFECTUADOS CON ANTERIORIDAD</t>
  </si>
  <si>
    <t>01120020000000</t>
  </si>
  <si>
    <t>RETENCIONES DE IMPUESTO SOBRE LA RENTA</t>
  </si>
  <si>
    <t>01120021000000</t>
  </si>
  <si>
    <t>IMPUESTO A LOS DEPOSITOS EN EFECTIVO EFECTIVAMENTE PAGADO Y ACREDITADO EN EL MES</t>
  </si>
  <si>
    <t>01120022000000</t>
  </si>
  <si>
    <t>IMPUESTO A LOS DEPOSITOS EN EFECTIVO ESTIMADO Y ACREDITADO EN EL MES</t>
  </si>
  <si>
    <t>01120023000000</t>
  </si>
  <si>
    <t>I.E.P.S. ACREDITABLE DE ALCOHOL, ALCOHOL DESNATURALIZADO Y MIELES INCRISTALIZABLES DE PRODUCTOS DISTINTOS DE BEBIDAS ALCOHOLICAS</t>
  </si>
  <si>
    <t>01120024000000</t>
  </si>
  <si>
    <t>01120025000000</t>
  </si>
  <si>
    <t>01120026000000</t>
  </si>
  <si>
    <t>PAGO PROVISIONAL DEL MES DETERMINADO POR AUDITORIA</t>
  </si>
  <si>
    <t>01120027000000</t>
  </si>
  <si>
    <t>PAGO PROVISIONAL DEL MES DETERMINADO POR EL CONTRIBUYENTE</t>
  </si>
  <si>
    <t>01120028000000</t>
  </si>
  <si>
    <t>01120028000010</t>
  </si>
  <si>
    <t>01120029000000</t>
  </si>
  <si>
    <t>IEPS ACREDITABLE</t>
  </si>
  <si>
    <t>01120030000000</t>
  </si>
  <si>
    <t>IMPUESTO A CARGO DETERMINADO POR AUDITORIA</t>
  </si>
  <si>
    <t>01120031000000</t>
  </si>
  <si>
    <t>IMPUESTO A CARGO DETERMINADO POR EL CONTRIBUYENTE</t>
  </si>
  <si>
    <t>01120032000000</t>
  </si>
  <si>
    <t>01120032000010</t>
  </si>
  <si>
    <t>01120032000011</t>
  </si>
  <si>
    <t>01120032000012</t>
  </si>
  <si>
    <t>01120033000000</t>
  </si>
  <si>
    <t>SUMA DE INGRESOS DE MESES ANTERIORES DEL EJERCICIO</t>
  </si>
  <si>
    <t>01120034000000</t>
  </si>
  <si>
    <t>INGRESOS DEL PERIODO</t>
  </si>
  <si>
    <t>01120035000000</t>
  </si>
  <si>
    <t>TOTAL DE INGRESOS</t>
  </si>
  <si>
    <t>01120036000000</t>
  </si>
  <si>
    <t>INGRESOS EXENTOS</t>
  </si>
  <si>
    <t>01120037000000</t>
  </si>
  <si>
    <t xml:space="preserve">SUMA DE DEDUCCIONES AUTORIZADAS DE MESES ANTERIORES </t>
  </si>
  <si>
    <t>01120038000000</t>
  </si>
  <si>
    <t>DEDUCCIONES AUTORIZADAS</t>
  </si>
  <si>
    <t>01120039000000</t>
  </si>
  <si>
    <t>DEDUCCION DEL IMPUESTO LOCAL O CEDULAR</t>
  </si>
  <si>
    <t>01120040000000</t>
  </si>
  <si>
    <t>DEDUCCION DE INVERSIONES</t>
  </si>
  <si>
    <t>01120041000000</t>
  </si>
  <si>
    <t>TOTAL DE DEDUCCIONES</t>
  </si>
  <si>
    <t>01120042000000</t>
  </si>
  <si>
    <t>PARTICIPACION DE LOS TRABAJADORES EN LAS UTILIDADES DE LAS EMPRESAS PAGADA EN EL EJERCICIO</t>
  </si>
  <si>
    <t>01120043000000</t>
  </si>
  <si>
    <t>PERDIDAS FISCALES DE EJERCICIOS ANTERIORES PENDIENTES DE APLICAR</t>
  </si>
  <si>
    <t>01120044000000</t>
  </si>
  <si>
    <t>DEDUCCION ADICIONAL DEL FOMENTO AL PRIMER EMPLEO (APLICABLE CONTRA LA UTILIDAD FISCAL)</t>
  </si>
  <si>
    <t>01120045000000</t>
  </si>
  <si>
    <t>01120046000000</t>
  </si>
  <si>
    <t>IMPUESTO DETERMINADO</t>
  </si>
  <si>
    <t>01120047000000</t>
  </si>
  <si>
    <t>IMPUESTO DEL PERIODO ENTERADO A LA ENTIDAD FEDERATIVA</t>
  </si>
  <si>
    <t>01120048000000</t>
  </si>
  <si>
    <t>RESULTADO DE LA COMPARACION</t>
  </si>
  <si>
    <t>01120048000010</t>
  </si>
  <si>
    <t>01120049000000</t>
  </si>
  <si>
    <t>01120050000000</t>
  </si>
  <si>
    <t>01120051000000</t>
  </si>
  <si>
    <t>01120052000000</t>
  </si>
  <si>
    <t>01120053000000</t>
  </si>
  <si>
    <t>01120054000000</t>
  </si>
  <si>
    <t>01120054000010</t>
  </si>
  <si>
    <t>01120055000000</t>
  </si>
  <si>
    <t>01120056000000</t>
  </si>
  <si>
    <t>01120057000000</t>
  </si>
  <si>
    <t>01120057000010</t>
  </si>
  <si>
    <t>01120058000000</t>
  </si>
  <si>
    <t>01120059000000</t>
  </si>
  <si>
    <t>01120060000000</t>
  </si>
  <si>
    <t>01120061000000</t>
  </si>
  <si>
    <t>01120061000010</t>
  </si>
  <si>
    <t>01120061000011</t>
  </si>
  <si>
    <t>01120061000012</t>
  </si>
  <si>
    <t>01120062000000</t>
  </si>
  <si>
    <t>SUMA DE INGRESOS PERCIBIDOS DE MESES ANTERIORES DEL EJERCICIO</t>
  </si>
  <si>
    <t>01120063000000</t>
  </si>
  <si>
    <t>INGRESOS PERCIBIDOS DEL PERIODO (MES AL QUE CORRESPONDE EL PAGO)</t>
  </si>
  <si>
    <t>01120064000000</t>
  </si>
  <si>
    <t xml:space="preserve">TOTAL DE INGRESOS PERCIBIDOS </t>
  </si>
  <si>
    <t>01120064000010</t>
  </si>
  <si>
    <t>01120064000011</t>
  </si>
  <si>
    <t>MENOS.- INGRESOS POR LOS QUE NO SE PAGARA EL IMPUESTO (EXENTOS):</t>
  </si>
  <si>
    <t>01120065000000</t>
  </si>
  <si>
    <t>AGROPECUARIOS DE MESES ANTERIORES DEL EJERCICIO</t>
  </si>
  <si>
    <t>01120066000000</t>
  </si>
  <si>
    <t>AGROPECUARIOS DEL PERIODO (MES AL QUE CORRESPONDE EL PAGO)</t>
  </si>
  <si>
    <t>01120067000000</t>
  </si>
  <si>
    <t>INCISO a) FRACCION VI, ARTICULO 4 LIETU DE MESES ANTERIORES DEL EJERCICIO</t>
  </si>
  <si>
    <t>01120068000000</t>
  </si>
  <si>
    <t>INCISO a) FRACCION VI, ARTICULO 4 LIETU DEL PERIODO (MES AL QUE CORRESPONDE EL PAGO)</t>
  </si>
  <si>
    <t>01120069000000</t>
  </si>
  <si>
    <t>FONDOS DE PENSIONES Y JUBILACIONES DEL EXTRANJERO DE MESES ANTERIORES DEL EJERCICIO</t>
  </si>
  <si>
    <t>01120070000000</t>
  </si>
  <si>
    <t>FONDOS DE PENSIONES Y JUBILACIONES DEL EXTRANJERO DEL PERIODO (MES AL QUE CORRESPONDE EL PAGO)</t>
  </si>
  <si>
    <t>01120071000000</t>
  </si>
  <si>
    <t>CAJAS DE AHORRO DE MESES ANTERIORES DEL EJERCICIO</t>
  </si>
  <si>
    <t>01120072000000</t>
  </si>
  <si>
    <t>CAJAS DE AHORRO DEL PERIODO (MES AL QUE CORRESPONDE EL PAGO)</t>
  </si>
  <si>
    <t>01120073000000</t>
  </si>
  <si>
    <t>OTROS DE MESES ANTERIORES DEL EJERCICIO</t>
  </si>
  <si>
    <t>01120074000000</t>
  </si>
  <si>
    <t>OTROS DEL PERIODO (MES AL QUE CORRESPONDE EL PAGO)</t>
  </si>
  <si>
    <t>01120075000000</t>
  </si>
  <si>
    <t>TOTAL  DE INGRESOS EXENTOS DE MESES ANTERIORES DEL EJERCICIO</t>
  </si>
  <si>
    <t>01120076000000</t>
  </si>
  <si>
    <t>TOTAL  DE INGRESOS EXENTOS DEL PERIODO (MES AL QUE CORRESPONDE EL PAGO)</t>
  </si>
  <si>
    <t>01120077000000</t>
  </si>
  <si>
    <t>TOTAL  DE INGRESOS EXENTOS</t>
  </si>
  <si>
    <t>01120077000010</t>
  </si>
  <si>
    <t>01120077000011</t>
  </si>
  <si>
    <t>MENOS.- DEDUCCIONES AUTORIZADAS:</t>
  </si>
  <si>
    <t>01120078000000</t>
  </si>
  <si>
    <t>ADQUISICION DE BIENES DE MESES ANTERIORES DEL EJERCICIO</t>
  </si>
  <si>
    <t>01120079000000</t>
  </si>
  <si>
    <t>ADQUISICION DE BIENES DEL PERIODO (MES AL QUE CORRESPONDE EL PAGO)</t>
  </si>
  <si>
    <t>01120080000000</t>
  </si>
  <si>
    <t>SERVICIOS INDEPENDIENTES DE MESES ANTERIORES DEL EJERCICIO</t>
  </si>
  <si>
    <t>01120081000000</t>
  </si>
  <si>
    <t>SERVICIOS INDEPENDIENTES DEL PERIODO (MES AL QUE CORRESPONDE EL PAGO)</t>
  </si>
  <si>
    <t>01120082000000</t>
  </si>
  <si>
    <t>USO O GOCE TEMPORAL DE BIENES DE MESES ANTERIORES DEL EJERCICIO</t>
  </si>
  <si>
    <t>01120083000000</t>
  </si>
  <si>
    <t>USO O GOCE TEMPORAL DE BIENES DEL PERIODO (MES AL QUE CORRESPONDE EL PAGO)</t>
  </si>
  <si>
    <t>01120084000000</t>
  </si>
  <si>
    <t>CONTRIBUCIONES A CARGO DE MESES ANTERIORES DEL EJERCICIO</t>
  </si>
  <si>
    <t>01120085000000</t>
  </si>
  <si>
    <t>CONTRIBUCIONES A CARGO DEL PERIODO (MES AL QUE CORRESPONDE EL PAGO)</t>
  </si>
  <si>
    <t>01120086000000</t>
  </si>
  <si>
    <t>EROGACIONES POR APROVECHAMIENTOS DE MESES ANTERIORES DEL EJERCICIO</t>
  </si>
  <si>
    <t>01120087000000</t>
  </si>
  <si>
    <t>EROGACIONES POR APROVECHAMIENTOS DEL PERIODO (MES AL QUE CORRESPONDE EL PAGO)</t>
  </si>
  <si>
    <t>01120088000000</t>
  </si>
  <si>
    <t>INDEMNIZACIONES POR DAÑOS Y PERJUICIOS Y PENAS CONVENCIONALES DE MESES ANTERIORES DEL EJERCICIO</t>
  </si>
  <si>
    <t>01120089000000</t>
  </si>
  <si>
    <t>INDEMNIZACIONES POR DAÑOS Y PERJUICIOS Y PENAS CONVENCIONALES DEL PERIODO (MES AL QUE CORRESPONDE EL PAGO)</t>
  </si>
  <si>
    <t>01120090000000</t>
  </si>
  <si>
    <t>PREMIOS PAGADOS EN EFECTIVO DE MESES ANTERIORES DEL EJERCICIO</t>
  </si>
  <si>
    <t>01120091000000</t>
  </si>
  <si>
    <t>PREMIOS PAGADOS EN EFECTIVO DEL PERIODO (MES AL QUE CORRESPONDE EL PAGO)</t>
  </si>
  <si>
    <t>01120092000000</t>
  </si>
  <si>
    <t>DONATIVOS DE MESES ANTERIORES DEL EJERCICIO</t>
  </si>
  <si>
    <t>01120093000000</t>
  </si>
  <si>
    <t>DONATIVOS DEL PERIODO (MES AL QUE CORRESPONDE EL PAGO)</t>
  </si>
  <si>
    <t>01120094000000</t>
  </si>
  <si>
    <t>PERDIDAS POR CREDITOS INCOBRABLES Y CASO FORTUITO O FUERZA MAYOR DE MESES ANTERIORES DEL EJERCICIO</t>
  </si>
  <si>
    <t>01120095000000</t>
  </si>
  <si>
    <t>PERDIDAS POR CREDITOS INCOBRABLES Y CASO FORTUITO O FUERZA MAYOR DEL PERIODO (MES AL QUE CORRESPONDE EL PAGO)</t>
  </si>
  <si>
    <t>01120096000000</t>
  </si>
  <si>
    <t>INVERSIONES DE MESES ANTERIORES DEL EJERCICIO</t>
  </si>
  <si>
    <t>01120097000000</t>
  </si>
  <si>
    <t>INVERSIONES DEL PERIODO (MES AL QUE CORRESPONDE EL PAGO)</t>
  </si>
  <si>
    <t>01120098000000</t>
  </si>
  <si>
    <t>DEDUCCION ADICIONAL POR INVERSIONES DE MESES ANTERIORES DEL EJERCICIO</t>
  </si>
  <si>
    <t>01120099000000</t>
  </si>
  <si>
    <t>DEDUCCION ADICIONAL POR INVERSIONES DEL PERIODO (MES AL QUE CORRESPONDE EL PAGO)</t>
  </si>
  <si>
    <t>01120100000000</t>
  </si>
  <si>
    <t>OTRAS DEDUCCIONES DE MESES ANTERIORES DEL EJERCICIO</t>
  </si>
  <si>
    <t>01120101000000</t>
  </si>
  <si>
    <t>OTRAS DEDUCCIONES DEL PERIODO (MES AL QUE CORRESPONDE EL PAGO)</t>
  </si>
  <si>
    <t>01120102000000</t>
  </si>
  <si>
    <t>TOTAL DE DEDUCCIONES DE MESES ANTERIORES DEL EJERCICIO</t>
  </si>
  <si>
    <t>01120103000000</t>
  </si>
  <si>
    <t>TOTAL DE DEDUCCIONES DEL PERIODO (MES AL QUE CORRESPONDE EL PAGO)</t>
  </si>
  <si>
    <t>01120104000000</t>
  </si>
  <si>
    <t>01120105000000</t>
  </si>
  <si>
    <t>01120106000000</t>
  </si>
  <si>
    <t>IMPUESTO CAUSADO DEL PERIODO</t>
  </si>
  <si>
    <t>01120106000010</t>
  </si>
  <si>
    <t>01120107000000</t>
  </si>
  <si>
    <t>CREDITO FISCAL (CONFORME AL ARTICULO 11 LIETU)</t>
  </si>
  <si>
    <t>01120108000000</t>
  </si>
  <si>
    <t>ACREDITAMIENTO POR SUELDOS Y SALARIOS GRAVADOS DEL PERIODO</t>
  </si>
  <si>
    <t>01120109000000</t>
  </si>
  <si>
    <t>ACREDITAMIENTO POR APORTACIONES DE SEGURIDAD SOCIAL DEL PERIODO</t>
  </si>
  <si>
    <t>01120110000000</t>
  </si>
  <si>
    <t>CREDITO FISCAL POR INVERSIONES DEL PERIODO</t>
  </si>
  <si>
    <t>01120111000000</t>
  </si>
  <si>
    <t>CREDITO FISCAL DE INVENTARIOS DEL PERIODO</t>
  </si>
  <si>
    <t>01120112000000</t>
  </si>
  <si>
    <t>CREDITO FISCAL DE DEDUCCION INMEDIATA/PERDIDAS FISCALES DEL PERIODO</t>
  </si>
  <si>
    <t>01120113000000</t>
  </si>
  <si>
    <t>CREDITO FISCAL POR ENAJENACION A PLAZOS DEL PERIODO</t>
  </si>
  <si>
    <t>01120113000010</t>
  </si>
  <si>
    <t>01120114000000</t>
  </si>
  <si>
    <t>ACREDITAMIENTO DE PAGOS PROVISIONALES DEL ISR DEL PERIODO EFECTIVAMENTE PAGADOS ANTE LAS OFICINAS AUTORIZADAS</t>
  </si>
  <si>
    <t>01120115000000</t>
  </si>
  <si>
    <t>ACREDITAMIENTO DEL ISR RETENIDO DEL PERIODO</t>
  </si>
  <si>
    <t>01120116000000</t>
  </si>
  <si>
    <t>IMPUESTO A CARGO ANTES DE PAGOS PROVISIONALES</t>
  </si>
  <si>
    <t>01120117000000</t>
  </si>
  <si>
    <t>ACREDITAMIENTO PARA EMPRESAS MAQUILADORAS</t>
  </si>
  <si>
    <t>01120117000010</t>
  </si>
  <si>
    <t>01120118000000</t>
  </si>
  <si>
    <t>PAGOS PROVISIONALES DE IETU EFECTUADOS CON ANTERIORIDAD</t>
  </si>
  <si>
    <t>01120119000000</t>
  </si>
  <si>
    <t>OTRAS CANTIDADES A CARGO DEL CONTRIBUYENTE DEL PERIODO</t>
  </si>
  <si>
    <t>01120120000000</t>
  </si>
  <si>
    <t>OTRAS CANTIDADES A FAVOR DEL CONTRIBUYENTE DEL PERIODO</t>
  </si>
  <si>
    <t>01120120000010</t>
  </si>
  <si>
    <t>01120121000000</t>
  </si>
  <si>
    <t>01120122000000</t>
  </si>
  <si>
    <t>01120123000000</t>
  </si>
  <si>
    <t>01120123000010</t>
  </si>
  <si>
    <t>01120123000011</t>
  </si>
  <si>
    <t>01120123000012</t>
  </si>
  <si>
    <t>01120124000000</t>
  </si>
  <si>
    <t>01120125000000</t>
  </si>
  <si>
    <t>01120126000000</t>
  </si>
  <si>
    <t>01120127000000</t>
  </si>
  <si>
    <t>SUMA DEL VALOR DE LOS ACTOS O ACTIVIDADES GRAVADAS</t>
  </si>
  <si>
    <t>01120128000000</t>
  </si>
  <si>
    <t>01120129000000</t>
  </si>
  <si>
    <t>01120130000000</t>
  </si>
  <si>
    <t>TOTAL DE I.V.A. CAUSADO</t>
  </si>
  <si>
    <t>01120130000010</t>
  </si>
  <si>
    <t>01120130000011</t>
  </si>
  <si>
    <t>01120131000000</t>
  </si>
  <si>
    <t>IMPUESTO AL VALOR AGREGADO RETENIDO</t>
  </si>
  <si>
    <t>01120132000000</t>
  </si>
  <si>
    <t>IMPUESTO AL VALOR AGREGADO ACREDITABLE</t>
  </si>
  <si>
    <t>01120133000000</t>
  </si>
  <si>
    <t>IMPUESTO AL VALOR AGREGADO ACREDITABLE POR COMPRA DE MERCANCIAS, BIENES Y SERVICIOS DE IMPORTACION</t>
  </si>
  <si>
    <t>01120134000000</t>
  </si>
  <si>
    <t>IMPUESTO AL VALOR AGREGADO IDENTIFICADO CON LA EXPORTACION</t>
  </si>
  <si>
    <t>01120135000000</t>
  </si>
  <si>
    <t>IMPUESTO AL VALOR AGREGADO OBTENIDO DE APLICAR EL PRORRATEO</t>
  </si>
  <si>
    <t>01120136000000</t>
  </si>
  <si>
    <t>TOTAL DE IVA ACREDITABLE DEL PERIODO</t>
  </si>
  <si>
    <t>01120136000010</t>
  </si>
  <si>
    <t>01120137000000</t>
  </si>
  <si>
    <t>COMPENSACION DE OTRAS CONTRIBUCIONES FEDERALES</t>
  </si>
  <si>
    <t>01120137000010</t>
  </si>
  <si>
    <t>01120137000011</t>
  </si>
  <si>
    <t>01120138000000</t>
  </si>
  <si>
    <t>DEVOLUCION DE SALDOS A FAVOR DE I.V.A. DEL PERIODO</t>
  </si>
  <si>
    <t>01120139000000</t>
  </si>
  <si>
    <t>COMPENSACION DE SALDOS A FAVOR DE I.V.A.</t>
  </si>
  <si>
    <t>01120140000000</t>
  </si>
  <si>
    <t>SALDOS A FAVOR DE I.V.A. DE PERIODOS ANTERIORES PENDIENTE DE ACREDITAR</t>
  </si>
  <si>
    <t>01120140000010</t>
  </si>
  <si>
    <t>01120141000000</t>
  </si>
  <si>
    <t>IMPUESTO DETERMINADO POR AUDITORIA A CARGO</t>
  </si>
  <si>
    <t>01120142000000</t>
  </si>
  <si>
    <t>IMPUESTO DETERMINADO POR AUDITORIA A FAVOR</t>
  </si>
  <si>
    <t>01120142000010</t>
  </si>
  <si>
    <t>01120143000000</t>
  </si>
  <si>
    <t>IMPUESTO A CARGO PAGADO POR EL CONTRIBUYENTE</t>
  </si>
  <si>
    <t>01120144000000</t>
  </si>
  <si>
    <t>IMPUESTO A FAVOR DECLARADO POR EL CONTRIBUYENTE</t>
  </si>
  <si>
    <t>01120144000010</t>
  </si>
  <si>
    <t>01120145000000</t>
  </si>
  <si>
    <t>01120146000000</t>
  </si>
  <si>
    <t>01120147000000</t>
  </si>
  <si>
    <t>FACTOR DE PRORRATEO</t>
  </si>
  <si>
    <t>01120147000010</t>
  </si>
  <si>
    <t>01120147000011</t>
  </si>
  <si>
    <t>01120147000012</t>
  </si>
  <si>
    <t>01120148000000</t>
  </si>
  <si>
    <t>01120149000000</t>
  </si>
  <si>
    <t>01120150000000</t>
  </si>
  <si>
    <t>01120151000000</t>
  </si>
  <si>
    <t>01120152000000</t>
  </si>
  <si>
    <t>01120153000000</t>
  </si>
  <si>
    <t>01120154000000</t>
  </si>
  <si>
    <t>01120155000000</t>
  </si>
  <si>
    <t>VALOR DE LOS ACTOS O ACTIVIDADES GRAVADOS A LA TASA DEL 160 %</t>
  </si>
  <si>
    <t>01120156000000</t>
  </si>
  <si>
    <t>01120156000010</t>
  </si>
  <si>
    <t>01120157000000</t>
  </si>
  <si>
    <t>01120157000010</t>
  </si>
  <si>
    <t>01120158000000</t>
  </si>
  <si>
    <t>VALOR DE IMPORTACION DE BIENES A LA TASA DEL 25 %</t>
  </si>
  <si>
    <t>01120159000000</t>
  </si>
  <si>
    <t>VALOR DE IMPORTACION DE BIENES A LA TASA DEL 26.5 %</t>
  </si>
  <si>
    <t>01120160000000</t>
  </si>
  <si>
    <t>VALOR DE IMPORTACION DE BIENES A LA TASA DEL 30 %</t>
  </si>
  <si>
    <t>01120161000000</t>
  </si>
  <si>
    <t>VALOR DE IMPORTACION DE BIENES A LA TASA DEL 30.4 %</t>
  </si>
  <si>
    <t>01120162000000</t>
  </si>
  <si>
    <t>VALOR DE IMPORTACION DE BIENES A LA TASA DEL 50 %</t>
  </si>
  <si>
    <t>01120163000000</t>
  </si>
  <si>
    <t>VALOR DE IMPORTACION DE BIENES A LA TASA DEL 53 %</t>
  </si>
  <si>
    <t>01120164000000</t>
  </si>
  <si>
    <t>VALOR DE IMPORTACION DE BIENES A LA TASA DEL 160 %</t>
  </si>
  <si>
    <t>01120165000000</t>
  </si>
  <si>
    <t>VALOR DE IMPORTACION DE BIENES A OTRAS TASAS</t>
  </si>
  <si>
    <t>01120166000000</t>
  </si>
  <si>
    <t>TOTAL DEL VALOR DE LA IMPORTACION DE BIENES</t>
  </si>
  <si>
    <t>01120167000000</t>
  </si>
  <si>
    <t>TOTAL DE ACTOS O ACTIVIDADES GRAVADAS</t>
  </si>
  <si>
    <t>01120167000010</t>
  </si>
  <si>
    <t>01120168000000</t>
  </si>
  <si>
    <t>VALOR DE LOS ACTOS O ACTIVIDADES EXENTOS</t>
  </si>
  <si>
    <t>01120168000010</t>
  </si>
  <si>
    <t>01120169000000</t>
  </si>
  <si>
    <t>I.E.P.S. CAUSADO A LA TASA DEL 3 %</t>
  </si>
  <si>
    <t>01120170000000</t>
  </si>
  <si>
    <t>I.E.P.S. CAUSADO A LA TASA DEL 25 %</t>
  </si>
  <si>
    <t>01120171000000</t>
  </si>
  <si>
    <t>I.E.P.S. CAUSADO A LA TASA DEL 26.5 %</t>
  </si>
  <si>
    <t>01120172000000</t>
  </si>
  <si>
    <t>I.E.P.S. CAUSADO A LA TASA DEL 30 %</t>
  </si>
  <si>
    <t>01120173000000</t>
  </si>
  <si>
    <t>I.E.P.S. CAUSADO A LA TASA DEL 30.4 %</t>
  </si>
  <si>
    <t>01120174000000</t>
  </si>
  <si>
    <t>I.E.P.S. CAUSADO A LA TASA DEL 50 %</t>
  </si>
  <si>
    <t>01120175000000</t>
  </si>
  <si>
    <t>I.E.P.S. CAUSADO A LA TASA DEL 53 %</t>
  </si>
  <si>
    <t>01120176000000</t>
  </si>
  <si>
    <t>I.E.P.S. CAUSADO A LA TASA DEL 160 %</t>
  </si>
  <si>
    <t>01120177000000</t>
  </si>
  <si>
    <t>I.E.P.S. CAUSADO A OTRAS TASAS</t>
  </si>
  <si>
    <t>01120178000000</t>
  </si>
  <si>
    <t>TOTAL DE I.E.P.S. CAUSADO</t>
  </si>
  <si>
    <t>01120178000010</t>
  </si>
  <si>
    <t>01120178000011</t>
  </si>
  <si>
    <t>01120178000012</t>
  </si>
  <si>
    <t>01120179000000</t>
  </si>
  <si>
    <t>I.E.P.S. PAGADO POR IMPORTACION DE BIENES A LA TASA DEL 25%</t>
  </si>
  <si>
    <t>01120180000000</t>
  </si>
  <si>
    <t>I.E.P.S. PAGADO POR IMPORTACION DE BIENES A LA TASA DEL 26.5%</t>
  </si>
  <si>
    <t>01120181000000</t>
  </si>
  <si>
    <t>I.E.P.S. PAGADO POR IMPORTACION DE BIENES A LA TASA DEL 30 %</t>
  </si>
  <si>
    <t>01120182000000</t>
  </si>
  <si>
    <t>I.E.P.S. PAGADO POR IMPORTACION DE BIENES A LA TASA DEL 30.4 %</t>
  </si>
  <si>
    <t>01120183000000</t>
  </si>
  <si>
    <t>I.E.P.S. PAGADO POR IMPORTACION DE BIENES A LA TASA DEL 50%</t>
  </si>
  <si>
    <t>01120184000000</t>
  </si>
  <si>
    <t>I.E.P.S. PAGADO POR IMPORTACION DE BIENES A LA TASA DEL 53%</t>
  </si>
  <si>
    <t>01120185000000</t>
  </si>
  <si>
    <t>I.E.P.S. PAGADO POR IMPORTACION DE BIENES A LA TASA DEL 160 %</t>
  </si>
  <si>
    <t>01120186000000</t>
  </si>
  <si>
    <t>I.E.P.S. PAGADO POR IMPORTACION DE BIENES A OTRAS TASAS</t>
  </si>
  <si>
    <t>01120187000000</t>
  </si>
  <si>
    <t>TOTAL DE I.E.P.S. PAGADO POR IMPORTACION DE BIENES</t>
  </si>
  <si>
    <t>01120187000010</t>
  </si>
  <si>
    <t>01120188000000</t>
  </si>
  <si>
    <t>VALOR DE LOS CIGARROS ENAJENADOS (CUOTA DE $0.35 POR CIGARRO)</t>
  </si>
  <si>
    <t>01120189000000</t>
  </si>
  <si>
    <t>VALOR DE LOS CIGARROS IMPORTADOS (CUOTA DE $0.35 POR CIGARRO)</t>
  </si>
  <si>
    <t>01120190000000</t>
  </si>
  <si>
    <t>VALOR DEL PESO TOTAL EN GRAMOS DE PUROS Y OTROS TABACOS LABRADOS ENAJENADOS DISTINTOS A LOS CIGARROS ENTRE 0.75 (CUOTA $0.35)</t>
  </si>
  <si>
    <t>01120191000000</t>
  </si>
  <si>
    <t>VALOR DEL PESO TOTAL EN GRAMOS DE PUROS Y OTROS TABACOS LABRADOS IMPORTADOS DISTINTOS A LOS CIGARROS ENTRE 0.75 (CUOTA $0.35)</t>
  </si>
  <si>
    <t>01120192000000</t>
  </si>
  <si>
    <t>VALOR DEL PESO TOTAL EN GRAMOS DE PUROS Y OTROS TABACOS LABRADOS ENAJENADOS HECHOS ENTERAMENTE A MANO ENTRE 0.75 (CUOTA $0.35)</t>
  </si>
  <si>
    <t>01120193000000</t>
  </si>
  <si>
    <t>VALOR DEL PESO TOTAL EN GRAMOS DE PUROS Y OTROS TABACOS LABRADOS IMPORTADOS HECHOS ENTERAMENTE A MANO ENTRE 0.75 (CUOTA $0.35)</t>
  </si>
  <si>
    <t>01120193000010</t>
  </si>
  <si>
    <t>01120194000000</t>
  </si>
  <si>
    <t>01120195000000</t>
  </si>
  <si>
    <t>01120195000010</t>
  </si>
  <si>
    <t>01120196000000</t>
  </si>
  <si>
    <t>01120197000000</t>
  </si>
  <si>
    <t>01120197000010</t>
  </si>
  <si>
    <t>01120198000000</t>
  </si>
  <si>
    <t>01120199000000</t>
  </si>
  <si>
    <t>01120199000010</t>
  </si>
  <si>
    <t>01120200000000</t>
  </si>
  <si>
    <t>I.E.P.S. ACREDITABLE A LA TASA DEL 25%</t>
  </si>
  <si>
    <t>01120201000000</t>
  </si>
  <si>
    <t>I.E.P.S. ACREDITABLE A LA TASA DEL 26.5%</t>
  </si>
  <si>
    <t>01120202000000</t>
  </si>
  <si>
    <t>I.E.P.S. ACREDITABLE A LA TASA DEL 30 %</t>
  </si>
  <si>
    <t>01120203000000</t>
  </si>
  <si>
    <t>I.E.P.S. ACREDITABLE A LA TASA DEL 30.4%</t>
  </si>
  <si>
    <t>01120204000000</t>
  </si>
  <si>
    <t>I.E.P.S. ACREDITABLE A LA TASA DEL 50 %</t>
  </si>
  <si>
    <t>01120205000000</t>
  </si>
  <si>
    <t>I.E.P.S. ACREDITABLE A LA TASA DEL 53 %</t>
  </si>
  <si>
    <t>01120206000000</t>
  </si>
  <si>
    <t>I.E.P.S. ACREDITABLE A LA TASA DEL 160 %</t>
  </si>
  <si>
    <t>01120207000000</t>
  </si>
  <si>
    <t>I.E.P.S. ACREDITABLE OTRAS TASAS</t>
  </si>
  <si>
    <t>01120207000010</t>
  </si>
  <si>
    <t>01120208000000</t>
  </si>
  <si>
    <t>TOTAL DE I.E.P.S. ACREDITABLE</t>
  </si>
  <si>
    <t>01120208000010</t>
  </si>
  <si>
    <t>01120209000000</t>
  </si>
  <si>
    <t>IMPUESTO A CARGO</t>
  </si>
  <si>
    <t>01120210000000</t>
  </si>
  <si>
    <t>IMPUESTO A FAVOR</t>
  </si>
  <si>
    <t>01120210000010</t>
  </si>
  <si>
    <t>01120211000000</t>
  </si>
  <si>
    <t>SALDOS A FAVOR DE I.E.P.S. DE PERIODOS ANTERIORES PENDIENTE DE COMPENSAR</t>
  </si>
  <si>
    <t>01120211000010</t>
  </si>
  <si>
    <t>01120212000000</t>
  </si>
  <si>
    <t>01120213000000</t>
  </si>
  <si>
    <t>01120213000010</t>
  </si>
  <si>
    <t>01120214000000</t>
  </si>
  <si>
    <t>01120215000000</t>
  </si>
  <si>
    <t>01120215000010</t>
  </si>
  <si>
    <t>01120216000000</t>
  </si>
  <si>
    <t>01120217000000</t>
  </si>
  <si>
    <t>IMPORTE</t>
  </si>
  <si>
    <t>14.- OPERACIONES CON RESIDENTES EN EL EXTRANJERO</t>
  </si>
  <si>
    <t>NUMERO DE IDENTIFICACION FISCAL</t>
  </si>
  <si>
    <t>PAIS DE RESIDENCIA</t>
  </si>
  <si>
    <t>CONCEPTO DEL PAGO</t>
  </si>
  <si>
    <t>TASA</t>
  </si>
  <si>
    <t xml:space="preserve">I.S.R. 
POR RETENCION  DETERMINADO POR AUDITORIA ANTES DE APLICACIONES
</t>
  </si>
  <si>
    <t>CREDITO FISCAL_x000D_
A QUE SE REFIERE EL_x000D_
ARTICULO 1.6. DEL DECRETO PUBLICADO EN _x000D_
EL DIARIO OFICIAL DE LA FEDERACION EL_x000D_
30 DE MARZO DE 2012</t>
  </si>
  <si>
    <t>I.S.R. DETERMINADO POR AUDITORIA</t>
  </si>
  <si>
    <t>I.S.R. RETENIDO PAGADO</t>
  </si>
  <si>
    <t>APLICO LOS BENEFICIOS DE ALGUN TRATADO CELEBRADO POR MEXICO PARA EVITAR LA DOBLE TRIBUTACION (SI O NO)</t>
  </si>
  <si>
    <t>01140000000010</t>
  </si>
  <si>
    <t>01140000000011</t>
  </si>
  <si>
    <t>01140000000012</t>
  </si>
  <si>
    <t>01140000000013</t>
  </si>
  <si>
    <t>NOTA: SOLAMENTE SE CAPTURA LA INFORMACIÓN DE ESTE ANEXO CUANDO SE HAYA ANOTADO “SI” EN EL CONCEPTO “01D060000”, DEL ANEXO DE DATOS GENERALES</t>
  </si>
  <si>
    <t>01140000000014</t>
  </si>
  <si>
    <t>01140000000015</t>
  </si>
  <si>
    <t>NOMBRE, DENOMINACION O RAZON SOCIAL DEL RESIDENTE EN EL EXTRANJERO</t>
  </si>
  <si>
    <t>01140000000016</t>
  </si>
  <si>
    <t>01140000000017</t>
  </si>
  <si>
    <t>PARTES RELACIONADAS</t>
  </si>
  <si>
    <t>01140000000018</t>
  </si>
  <si>
    <t>01140000000000</t>
  </si>
  <si>
    <t>01140001000000</t>
  </si>
  <si>
    <t>TOTAL DE PARTES RELACIONADAS</t>
  </si>
  <si>
    <t>01140001000010</t>
  </si>
  <si>
    <t>01140001000011</t>
  </si>
  <si>
    <t>PARTES NO RELACIONADAS</t>
  </si>
  <si>
    <t>01140001000012</t>
  </si>
  <si>
    <t>01140002000000</t>
  </si>
  <si>
    <t>01140002000010</t>
  </si>
  <si>
    <t>01140003000000</t>
  </si>
  <si>
    <t>TOTAL DE PARTES NO RELACIONADAS</t>
  </si>
  <si>
    <t>01140003000010</t>
  </si>
  <si>
    <t>01140004000000</t>
  </si>
  <si>
    <t>TOTAL DE OPERACIONES CON RESIDENTES EN EL EXTRANJERO</t>
  </si>
  <si>
    <t>15.- RESPONSABILIDAD SOLIDARIA POR OPERACIONES DE RESIDENTES EN EL EXTRANJERO (EXCLUSIVAMENTE ENAJENACION DE ACCIONES)</t>
  </si>
  <si>
    <t>PAIS DE RESIDENCIA DE LA ENTIDAD EXTRANJERA</t>
  </si>
  <si>
    <t>FECHA DE LA OPERACIÓN</t>
  </si>
  <si>
    <t>CONCEPTO ESPECIFICO DE LA OPERACION</t>
  </si>
  <si>
    <t>MONTO DE LA OPERACION EN MONEDA EXTRANJERA</t>
  </si>
  <si>
    <t>TIPO DE MONEDA</t>
  </si>
  <si>
    <t>MONTO DE LA OPERACION EN MONEDA NACIONAL SUJETA AL PAGO DEL I.S.R.</t>
  </si>
  <si>
    <t>EXISTE DICTAMEN DE ENAJENACION DE ACCIONES POR LA OPERACION REALIZADA (SI O NO)</t>
  </si>
  <si>
    <t>01150000000010</t>
  </si>
  <si>
    <t>01150000000011</t>
  </si>
  <si>
    <t>01150000000012</t>
  </si>
  <si>
    <t>01150000000013</t>
  </si>
  <si>
    <t>NOTA: SOLAMENTE SE CAPTURA LA INFORMACIÓN DE ESTE ANEXO CUANDO SE HAYA ANOTADO “SI” EN EL CONCEPTO “01D061000”, DEL ANEXO DE DATOS GENERALES</t>
  </si>
  <si>
    <t>01150000000014</t>
  </si>
  <si>
    <t>NOMBRE, DENOMINACION O RAZON SOCIAL DE LA ENTIDAD EXTRANJERA POR LA CUAL EL CONTRIBUYENTE ES RESPONSABLE SOLIDARIO</t>
  </si>
  <si>
    <t>01150000000015</t>
  </si>
  <si>
    <t>01150000000000</t>
  </si>
  <si>
    <t>01150001000000</t>
  </si>
  <si>
    <t>16.- DETERMINACION MENSUAL DEL IMPUESTO A LOS DEPOSITOS EN EFECTIVO</t>
  </si>
  <si>
    <t>TOTAL DE DEPOSITOS EN EFECTIVO (ART. 1 L.I.D.E.)</t>
  </si>
  <si>
    <t>DEPOSITOS POR LOS QUE NO SE ESTA OBLIGADO AL PAGO DEL IMPUESTO (ART. 2 L.I.D.E.)</t>
  </si>
  <si>
    <t>ADQUISICION EN EFECTIVO DE CHEQUES DE CAJA</t>
  </si>
  <si>
    <t>DEPOSITOS EN EFECTIVO GRAVADOS Y ADQUISICION EN EFECTIVO DE CHEQUES DE CAJA</t>
  </si>
  <si>
    <t>TASA DEL IMPUESTO</t>
  </si>
  <si>
    <t>IMPUESTO CORRESPONDIENTE</t>
  </si>
  <si>
    <t>TOTAL DEL IMPUESTO RECAUDADO POR LA INSTITUCION DEL SISTEMA FINANCIERO</t>
  </si>
  <si>
    <t>IMPUESTO PAGADO DIRECTAMENTE POR EL CONTRIBUYENTE</t>
  </si>
  <si>
    <t>DIFERENCIA A CARGO O A FAVOR</t>
  </si>
  <si>
    <t>OPCION ARTICULO 8 DE LA L.I.D.E. (IMPUESTO A LOS DEPOSITOS EN EFECTIVO EFECTIVAMENTE PAGADO) ACREDITADO CONTRA PAGO PROVISIONAL DEL I.S.R.</t>
  </si>
  <si>
    <t>OPCION ARTICULO 8 DE LA L.I.D.E. (IMPUESTO A LOS DEPOSITOS EN EFECTIVO EFECTIVAMENTE PAGADO) ACREDITADO CONTRA I.S.R. RETENIDO A TERCEROS</t>
  </si>
  <si>
    <t>OPCION ARTICULO 8 DE LA L.I.D.E. (IMPUESTO A LOS DEPOSITOS EN EFECTIVO EFECTIVAMENTE PAGADO) COMPENSADO CONTRA CONTRIBUCIONES FEDERALES</t>
  </si>
  <si>
    <t>OPCION ARTICULO 8 DE LA L.I.D.E. (IMPUESTO A LOS DEPOSITOS EN EFECTIVO EFECTIVAMENTE PAGADO) POR EL QUE SE SOLICITO DEVOLUCION</t>
  </si>
  <si>
    <t>OPCION ARTICULO 9 DE LA L.I.D.E. (ACREDITAMIENTO POR ESTIMACION DEL I.D.E.) IMPUESTO A LOS DEPOSITOS EN EFECTIVO ESTIMADO APLICADO CONTRA PAGO PROVISIONAL DEL I.S.R.</t>
  </si>
  <si>
    <t>OPCION ARTICULO 9 DE LA L.I.D.E. (ACREDITAMIENTO POR ESTIMACION DEL I.D.E.) IMPUESTO A LOS DEPOSITOS EN EFECTIVO EFECTIVAMENTE PAGADO (RECAUDADO POR LA INSTITUCION DEL SISTEMA FINANCIERO)</t>
  </si>
  <si>
    <t xml:space="preserve"> DIFERENCIA A FAVOR</t>
  </si>
  <si>
    <t>01160000000010</t>
  </si>
  <si>
    <t>01160000000011</t>
  </si>
  <si>
    <t>01160000000012</t>
  </si>
  <si>
    <t>01160000000013</t>
  </si>
  <si>
    <t>01160000000000</t>
  </si>
  <si>
    <t>NOMBRE DE LA INSTITUCION RECAUDADORA EN LOS TERMINOS DE LA LEY DEL I.D.E. [ESPECIFIQUE]</t>
  </si>
  <si>
    <t>01160001000000</t>
  </si>
  <si>
    <t>01160001000010</t>
  </si>
  <si>
    <t>01160001000011</t>
  </si>
  <si>
    <t>01160001000012</t>
  </si>
  <si>
    <t>01160002000000</t>
  </si>
  <si>
    <t>01160002000010</t>
  </si>
  <si>
    <t>01160003000000</t>
  </si>
  <si>
    <t>01160003000010</t>
  </si>
  <si>
    <t>01160003000011</t>
  </si>
  <si>
    <t>01160003000012</t>
  </si>
  <si>
    <t>01160004000000</t>
  </si>
  <si>
    <t>01160004000010</t>
  </si>
  <si>
    <t>01160005000000</t>
  </si>
  <si>
    <t>01160005000010</t>
  </si>
  <si>
    <t>01160005000011</t>
  </si>
  <si>
    <t>01160005000012</t>
  </si>
  <si>
    <t>01160006000000</t>
  </si>
  <si>
    <t>01160006000010</t>
  </si>
  <si>
    <t>01160007000000</t>
  </si>
  <si>
    <t>01160007000010</t>
  </si>
  <si>
    <t>01160007000011</t>
  </si>
  <si>
    <t>01160007000012</t>
  </si>
  <si>
    <t>01160008000000</t>
  </si>
  <si>
    <t>01160008000010</t>
  </si>
  <si>
    <t>01160009000000</t>
  </si>
  <si>
    <t>01160009000010</t>
  </si>
  <si>
    <t>01160009000011</t>
  </si>
  <si>
    <t>01160009000012</t>
  </si>
  <si>
    <t>01160010000000</t>
  </si>
  <si>
    <t>01160010000010</t>
  </si>
  <si>
    <t>01160011000000</t>
  </si>
  <si>
    <t>01160011000010</t>
  </si>
  <si>
    <t>01160011000011</t>
  </si>
  <si>
    <t>01160011000012</t>
  </si>
  <si>
    <t>01160012000000</t>
  </si>
  <si>
    <t>01160012000010</t>
  </si>
  <si>
    <t>01160013000000</t>
  </si>
  <si>
    <t>01160013000010</t>
  </si>
  <si>
    <t>01160013000011</t>
  </si>
  <si>
    <t>01160013000012</t>
  </si>
  <si>
    <t>01160014000000</t>
  </si>
  <si>
    <t>01160014000010</t>
  </si>
  <si>
    <t>01160015000000</t>
  </si>
  <si>
    <t>01160015000010</t>
  </si>
  <si>
    <t>01160015000011</t>
  </si>
  <si>
    <t>01160015000012</t>
  </si>
  <si>
    <t>01160016000000</t>
  </si>
  <si>
    <t>01160016000010</t>
  </si>
  <si>
    <t>01160017000000</t>
  </si>
  <si>
    <t>01160017000010</t>
  </si>
  <si>
    <t>01160017000011</t>
  </si>
  <si>
    <t>01160017000012</t>
  </si>
  <si>
    <t>01160018000000</t>
  </si>
  <si>
    <t>01160018000010</t>
  </si>
  <si>
    <t>01160019000000</t>
  </si>
  <si>
    <t>01160019000010</t>
  </si>
  <si>
    <t>01160019000011</t>
  </si>
  <si>
    <t>01160019000012</t>
  </si>
  <si>
    <t>01160020000000</t>
  </si>
  <si>
    <t>01160020000010</t>
  </si>
  <si>
    <t>01160021000000</t>
  </si>
  <si>
    <t>01160021000010</t>
  </si>
  <si>
    <t>01160021000011</t>
  </si>
  <si>
    <t>01160021000012</t>
  </si>
  <si>
    <t>01160022000000</t>
  </si>
  <si>
    <t>01160022000010</t>
  </si>
  <si>
    <t>01160023000000</t>
  </si>
  <si>
    <t>01160023000010</t>
  </si>
  <si>
    <t>01160024000000</t>
  </si>
  <si>
    <t>SUMA DE TOTALES MENSUALES</t>
  </si>
  <si>
    <t xml:space="preserve">17.- RELACION DEL IMPUESTO A LOS DEPOSITOS EN EFECTIVO RECAUDADO Y PENDIENTE DE RECAUDAR (APLICABLE A LAS INSTITUCIONES DEL SISTEMA FINANCIERO A QUE SE REFIERE LA L.I.D.E.) </t>
  </si>
  <si>
    <t xml:space="preserve">I.D.E. 
RECAUDADO EN EL EJERCICIO
</t>
  </si>
  <si>
    <t>I.D.E. PENDIENTE DE RECAUDAR EN EL EJERCICIO</t>
  </si>
  <si>
    <t>01170000000010</t>
  </si>
  <si>
    <t>01170000000011</t>
  </si>
  <si>
    <t>01170000000012</t>
  </si>
  <si>
    <t>NOTA: SOLAMENTE SE CAPTURA LA INFORMACIÓN DE ESTE ANEXO CUANDO SE HAYA ANOTADO “SI” EN EL CONCEPTO “01D026000”, DEL ANEXO DE DATOS GENERALES</t>
  </si>
  <si>
    <t>01170000000013</t>
  </si>
  <si>
    <t>01170000000000</t>
  </si>
  <si>
    <t>01170001000000</t>
  </si>
  <si>
    <t>01170002000000</t>
  </si>
  <si>
    <t>01170003000000</t>
  </si>
  <si>
    <t>01170004000000</t>
  </si>
  <si>
    <t>01170005000000</t>
  </si>
  <si>
    <t>01170006000000</t>
  </si>
  <si>
    <t>01170007000000</t>
  </si>
  <si>
    <t>01170008000000</t>
  </si>
  <si>
    <t>01170009000000</t>
  </si>
  <si>
    <t>01170010000000</t>
  </si>
  <si>
    <t>01170011000000</t>
  </si>
  <si>
    <t>01170011000010</t>
  </si>
  <si>
    <t>01170012000000</t>
  </si>
  <si>
    <t>IMPORTE CORRESPONDIENTE AL  EJERCICIO FISCAL DICTAMINADO</t>
  </si>
  <si>
    <t>IMPORTE PROVENIENTE DE EJERCICIOS ANTERIORES</t>
  </si>
  <si>
    <t xml:space="preserve">IMPORTE DE LA CONTRIBUCION
EN LITIGIO
</t>
  </si>
  <si>
    <t>FECHA DE PAGO</t>
  </si>
  <si>
    <t>INSTITUCION DE CREDITO O SAT</t>
  </si>
  <si>
    <t>NUMERO DE LA OPERACIÓN</t>
  </si>
  <si>
    <t>PAGO EN PARCIALIDADES
(DATOS DEL ESCRITO LIBRE)
NUMERO DE FOLIO</t>
  </si>
  <si>
    <t>PAGO EN PARCIALIDADES
(DATOS DEL ESCRITO LIBRE)
 FECHA DE PRESENTACION</t>
  </si>
  <si>
    <t>PAGO EN PARCIALIDADES
(DATOS DEL ESCRITO LIBRE)
 ADMINISTRACION RECEPTORA</t>
  </si>
  <si>
    <t>OFICIO DE AUTORIZACION DE PAGO EN PARCIALIDADES NUMERO</t>
  </si>
  <si>
    <t>OFICIO DE AUTORIZACION DE PAGO EN PARCIALIDADES FECHA</t>
  </si>
  <si>
    <t>01180000000010</t>
  </si>
  <si>
    <t>01180000000011</t>
  </si>
  <si>
    <t>01180000000012</t>
  </si>
  <si>
    <t>01180000000013</t>
  </si>
  <si>
    <t>IMPUESTO SOBRE LA RENTA CAUSADO COMO SUJETO DIRECTO</t>
  </si>
  <si>
    <t>01180000000014</t>
  </si>
  <si>
    <t>01180000000015</t>
  </si>
  <si>
    <t>01180000000000</t>
  </si>
  <si>
    <t>DETERMINADO POR EL CONTRIBUYENTE (DEL EJERCICIO)</t>
  </si>
  <si>
    <t>01180001000000</t>
  </si>
  <si>
    <t>DIFERENCIA  DETERMINADA POR DICTAMEN NO CONSIDERADA POR EL CONTRIBUYENTE (DEL EJERCICIO DICTAMINADO)</t>
  </si>
  <si>
    <t>01180001000010</t>
  </si>
  <si>
    <t>PAGOS PROVISIONALES  Y/O DEFINITIVOS DETERMINADOS POR EL CONTRIBUYENTE POR CONCEPTO DE:</t>
  </si>
  <si>
    <t>01180001000011</t>
  </si>
  <si>
    <t>01180001000012</t>
  </si>
  <si>
    <t>IMPUESTO SOBRE LA RENTA PAGOS PROVISIONALES PROPIOS</t>
  </si>
  <si>
    <t>01180001000013</t>
  </si>
  <si>
    <t>01180002000000</t>
  </si>
  <si>
    <t>CORRESPONDIENTE AL MES  O PERIODO DE:</t>
  </si>
  <si>
    <t>01180002000010</t>
  </si>
  <si>
    <t>01180002000011</t>
  </si>
  <si>
    <t>IMPUESTO SOBRE LA RENTA POR SALARIOS Y EN GENERAL POR LA PRESTACION DE UN SERVICIO PERSONAL SUBORDINADO EN SU CARACTER DE RETENEDOR</t>
  </si>
  <si>
    <t>01180002000012</t>
  </si>
  <si>
    <t>01180003000000</t>
  </si>
  <si>
    <t>CORRESPONDIENTE AL MES DE:</t>
  </si>
  <si>
    <t>01180003000010</t>
  </si>
  <si>
    <t>01180003000011</t>
  </si>
  <si>
    <t>IMPUESTO SOBRE LA RENTA POR PAGO DE HONORARIOS EN SU CARÁCTER DE RETENEDOR</t>
  </si>
  <si>
    <t>01180003000012</t>
  </si>
  <si>
    <t>01180004000000</t>
  </si>
  <si>
    <t>01180004000010</t>
  </si>
  <si>
    <t>01180004000011</t>
  </si>
  <si>
    <t>IMPUESTO SOBRE LA RENTA POR PAGO DE ARRENDAMIENTOS EN SU CARACTER DE RETENEDOR</t>
  </si>
  <si>
    <t>01180004000012</t>
  </si>
  <si>
    <t>01180005000000</t>
  </si>
  <si>
    <t>01180005000010</t>
  </si>
  <si>
    <t>01180005000011</t>
  </si>
  <si>
    <t>01180005000012</t>
  </si>
  <si>
    <t>01180006000000</t>
  </si>
  <si>
    <t>01180006000010</t>
  </si>
  <si>
    <t>01180006000011</t>
  </si>
  <si>
    <t>IMPUESTO SOBRE LA RENTA (OTRAS RETENCIONES A RESIDENTES EN MEXICO) EN SU CARACTER DE RETENEDOR</t>
  </si>
  <si>
    <t>01180006000012</t>
  </si>
  <si>
    <t>01180007000000</t>
  </si>
  <si>
    <t>01180007000010</t>
  </si>
  <si>
    <t>01180007000011</t>
  </si>
  <si>
    <t>IMPUESTO SOBRE LA RENTA SOBRE DIVIDENDOS COMO SUJETO DIRECTO</t>
  </si>
  <si>
    <t>01180007000012</t>
  </si>
  <si>
    <t>01180008000000</t>
  </si>
  <si>
    <t>01180008000010</t>
  </si>
  <si>
    <t>01180008000011</t>
  </si>
  <si>
    <t>IMPUESTO SOBRE LA RENTA REGIMENES FISCALES PREFERENTES COMO SUJETO DIRECTO</t>
  </si>
  <si>
    <t>01180008000012</t>
  </si>
  <si>
    <t>01180009000000</t>
  </si>
  <si>
    <t>CORRESPONDIENTE AL EJERCICIO DE:</t>
  </si>
  <si>
    <t>01180009000010</t>
  </si>
  <si>
    <t>01180009000011</t>
  </si>
  <si>
    <t>IMPUESTO SOBRE LA RENTA POR PAGOS AL EXTRANJERO EN SU CARACTER DE RETENEDOR</t>
  </si>
  <si>
    <t>01180009000012</t>
  </si>
  <si>
    <t>01180010000000</t>
  </si>
  <si>
    <t>01180010000010</t>
  </si>
  <si>
    <t>01180010000011</t>
  </si>
  <si>
    <t>IMPUESTO EMPRESARIAL A TASA ÚNICA CAUSADO COMO SUJETO DIRECTO</t>
  </si>
  <si>
    <t>01180010000012</t>
  </si>
  <si>
    <t>01180011000000</t>
  </si>
  <si>
    <t>01180012000000</t>
  </si>
  <si>
    <t>DIFERENCIA DETERMINADA POR DICTAMEN NO CONSIDERADA POR EL CONTRIBUYENTE (DEL EJERCICIO DICTAMINADO)</t>
  </si>
  <si>
    <t>01180012000010</t>
  </si>
  <si>
    <t>01180012000011</t>
  </si>
  <si>
    <t>PAGOS PROVISIONALES DETERMINADOS POR EL CONTRIBUYENTE:</t>
  </si>
  <si>
    <t>01180012000012</t>
  </si>
  <si>
    <t>01180013000000</t>
  </si>
  <si>
    <t>01180013000010</t>
  </si>
  <si>
    <t>01180013000011</t>
  </si>
  <si>
    <t>IMPUESTO A LOS DEPOSITOS EN EFECTIVO COMO SUJETO DIRECTO</t>
  </si>
  <si>
    <t>01180013000012</t>
  </si>
  <si>
    <t>01180014000000</t>
  </si>
  <si>
    <t>01180015000000</t>
  </si>
  <si>
    <t>01180015000010</t>
  </si>
  <si>
    <t>01180015000011</t>
  </si>
  <si>
    <t>COMO RECAUDADOR</t>
  </si>
  <si>
    <t>01180015000012</t>
  </si>
  <si>
    <t>01180016000000</t>
  </si>
  <si>
    <t>01180016000010</t>
  </si>
  <si>
    <t>01180016000011</t>
  </si>
  <si>
    <t>INFORMACION DETERMINADA POR EL CONTRIBUYENTE:</t>
  </si>
  <si>
    <t>01180016000012</t>
  </si>
  <si>
    <t>01180016000013</t>
  </si>
  <si>
    <t>IMPUESTO AL ACTIVO COMO SUJETO DIRECTO</t>
  </si>
  <si>
    <t>01180016000014</t>
  </si>
  <si>
    <t>01180017000000</t>
  </si>
  <si>
    <t>CORRESPONDIENTE AL EJERCICIO DE: (ESPECIFIQUE EL EJERCICIO)</t>
  </si>
  <si>
    <t>01180017000010</t>
  </si>
  <si>
    <t>01180017000011</t>
  </si>
  <si>
    <t>IMPUESTO AL VALOR AGREGADO CAUSADO COMO SUJETO DIRECTO</t>
  </si>
  <si>
    <t>01180017000012</t>
  </si>
  <si>
    <t>01180018000000</t>
  </si>
  <si>
    <t>01180018000010</t>
  </si>
  <si>
    <t>01180018000011</t>
  </si>
  <si>
    <t>IMPUESTO AL VALOR AGREGADO EN SU CARACTER DE RETENEDOR</t>
  </si>
  <si>
    <t>01180018000012</t>
  </si>
  <si>
    <t>01180019000000</t>
  </si>
  <si>
    <t>01180019000010</t>
  </si>
  <si>
    <t>01180019000011</t>
  </si>
  <si>
    <t>IMPUESTO ESPECIAL SOBRE PRODUCCION Y SERVICIOS CAUSADO COMO SUJETO DIRECTO</t>
  </si>
  <si>
    <t>01180019000012</t>
  </si>
  <si>
    <t>01180020000000</t>
  </si>
  <si>
    <t>01180020000010</t>
  </si>
  <si>
    <t>01180020000011</t>
  </si>
  <si>
    <t>IMPUESTO ESPECIAL SOBRE PRODUCCION Y SERVICIOS EN SU CARACTER DE RETENEDOR</t>
  </si>
  <si>
    <t>01180020000012</t>
  </si>
  <si>
    <t>01180021000000</t>
  </si>
  <si>
    <t>01180021000010</t>
  </si>
  <si>
    <t>01180021000011</t>
  </si>
  <si>
    <t>01180021000012</t>
  </si>
  <si>
    <t>01180022000000</t>
  </si>
  <si>
    <t>01180022000010</t>
  </si>
  <si>
    <t>01180022000011</t>
  </si>
  <si>
    <t>APORTACIONES AL INSTITUTO MEXICANO DEL SEGURO SOCIAL</t>
  </si>
  <si>
    <t>01180022000012</t>
  </si>
  <si>
    <t>01180023000000</t>
  </si>
  <si>
    <t>01180023000010</t>
  </si>
  <si>
    <t>01180023000011</t>
  </si>
  <si>
    <t>APORTACIONES AL INSTITUTO DEL FONDO NACIONAL DE LA VIVIENDA PARA LOS TRABAJADORES</t>
  </si>
  <si>
    <t>01180023000012</t>
  </si>
  <si>
    <t>01180024000000</t>
  </si>
  <si>
    <t>CORRESPONDIENTE AL BIMESTRE DE:</t>
  </si>
  <si>
    <t>01180024000010</t>
  </si>
  <si>
    <t>01180024000011</t>
  </si>
  <si>
    <t>01180024000012</t>
  </si>
  <si>
    <t>01180025000000</t>
  </si>
  <si>
    <t>01180025000010</t>
  </si>
  <si>
    <t>01180025000011</t>
  </si>
  <si>
    <t>01180025000012</t>
  </si>
  <si>
    <t>01180026000000</t>
  </si>
  <si>
    <t>01180026000010</t>
  </si>
  <si>
    <t>01180026000011</t>
  </si>
  <si>
    <t>01180026000012</t>
  </si>
  <si>
    <t>01180027000000</t>
  </si>
  <si>
    <t>01180027000010</t>
  </si>
  <si>
    <t>01180027000011</t>
  </si>
  <si>
    <t>01180027000012</t>
  </si>
  <si>
    <t>01180028000000</t>
  </si>
  <si>
    <t>EL INSTITUTO NACIONAL DE MIGRACION (INM), CORRESPONDIENTE AL MES DE:</t>
  </si>
  <si>
    <t>01180029000000</t>
  </si>
  <si>
    <t>SERVICIOS A LA NAVEGACION EN EL ESPACIO AEREO MEXICANO (SENEAM), CORRESPONDIENTE AL MES DE:</t>
  </si>
  <si>
    <t>01180030000000</t>
  </si>
  <si>
    <t>COMISION FEDERAL DE TELECOMUNICACIONES (COFETEL), CORRESPONDIENTE AL MES DE:</t>
  </si>
  <si>
    <t>01180031000000</t>
  </si>
  <si>
    <t>OTROS ESPECIFICAR CONCEPTO Y PERIODO AL QUE CORRESPONDE:</t>
  </si>
  <si>
    <t>01180031000010</t>
  </si>
  <si>
    <t>01180031000011</t>
  </si>
  <si>
    <t>OTRAS CONTRIBUCIONES</t>
  </si>
  <si>
    <t>01180031000012</t>
  </si>
  <si>
    <t>01180032000000</t>
  </si>
  <si>
    <t>ESPECIFICAR CONCEPTO Y PERIODO AL QUE CORRESPONDE:</t>
  </si>
  <si>
    <t>01180032000010</t>
  </si>
  <si>
    <t>01180032000011</t>
  </si>
  <si>
    <t>DIFERENCIAS NO CONSIDERADAS POR EL CONTRIBUYENTE EN EL EJERCICIO FISCAL DICTAMINADO:</t>
  </si>
  <si>
    <t>01180032000012</t>
  </si>
  <si>
    <t>01180032000013</t>
  </si>
  <si>
    <t>IMPUESTO SOBRE LA RENTA PAGOS PROVISIONALES</t>
  </si>
  <si>
    <t>01180032000014</t>
  </si>
  <si>
    <t>01180033000000</t>
  </si>
  <si>
    <t>CORRESPONDIENTE AL MES O PERIODO DE:</t>
  </si>
  <si>
    <t>01180033000010</t>
  </si>
  <si>
    <t>01180033000011</t>
  </si>
  <si>
    <t>IMPUESTO SOBRE LA RENTA RETENCIONES A RESIDENTES EN MEXICO</t>
  </si>
  <si>
    <t>01180033000012</t>
  </si>
  <si>
    <t>01180034000000</t>
  </si>
  <si>
    <t>01180034000010</t>
  </si>
  <si>
    <t>01180034000011</t>
  </si>
  <si>
    <t>IMPUESTO SOBRE LA RENTA RETENCIONES A RESIDENTES EN EL EXTRANJERO</t>
  </si>
  <si>
    <t>01180034000012</t>
  </si>
  <si>
    <t>01180035000000</t>
  </si>
  <si>
    <t>01180035000010</t>
  </si>
  <si>
    <t>01180035000011</t>
  </si>
  <si>
    <t>IMPUESTO SOBRE LA RENTA SOBRE DIVIDENDOS</t>
  </si>
  <si>
    <t>01180035000012</t>
  </si>
  <si>
    <t>01180036000000</t>
  </si>
  <si>
    <t>01180036000010</t>
  </si>
  <si>
    <t>01180036000011</t>
  </si>
  <si>
    <t>01180036000012</t>
  </si>
  <si>
    <t>01180037000000</t>
  </si>
  <si>
    <t>CORRESPONDIENTE AL EJERCICIO</t>
  </si>
  <si>
    <t>01180037000010</t>
  </si>
  <si>
    <t>01180037000011</t>
  </si>
  <si>
    <t>IMPUESTO EMPRESARIAL A TASA UNICA PAGOS PROVISIONALES</t>
  </si>
  <si>
    <t>01180037000012</t>
  </si>
  <si>
    <t>01180038000000</t>
  </si>
  <si>
    <t>01180038000010</t>
  </si>
  <si>
    <t>01180038000011</t>
  </si>
  <si>
    <t>01180038000012</t>
  </si>
  <si>
    <t>01180039000000</t>
  </si>
  <si>
    <t>CORRESPONDIENTE A:</t>
  </si>
  <si>
    <t>01180039000010</t>
  </si>
  <si>
    <t>01180039000011</t>
  </si>
  <si>
    <t>IMPUESTO AL VALOR AGREGADO COMO SUJETO DIRECTO</t>
  </si>
  <si>
    <t>01180039000012</t>
  </si>
  <si>
    <t>01180040000000</t>
  </si>
  <si>
    <t>01180040000010</t>
  </si>
  <si>
    <t>01180040000011</t>
  </si>
  <si>
    <t>IMPUESTO AL VALOR AGREGADO EN SU CARÁCTER DE RETENEDOR</t>
  </si>
  <si>
    <t>01180040000012</t>
  </si>
  <si>
    <t>01180041000000</t>
  </si>
  <si>
    <t>01180041000010</t>
  </si>
  <si>
    <t>01180041000011</t>
  </si>
  <si>
    <t>IMPUESTO ESPECIAL SOBRE PRODUCCION Y SERVICIOS COMO SUJETO DIRECTO</t>
  </si>
  <si>
    <t>01180041000012</t>
  </si>
  <si>
    <t>01180042000000</t>
  </si>
  <si>
    <t>01180042000010</t>
  </si>
  <si>
    <t>01180042000011</t>
  </si>
  <si>
    <t>IMPUESTO ESPECIAL SOBRE PRODUCCION Y SERVICIOS EN SU CARÁCTER DE RETENEDOR</t>
  </si>
  <si>
    <t>01180042000012</t>
  </si>
  <si>
    <t>01180043000000</t>
  </si>
  <si>
    <t>01180043000010</t>
  </si>
  <si>
    <t>01180043000011</t>
  </si>
  <si>
    <t>01180043000012</t>
  </si>
  <si>
    <t>01180044000000</t>
  </si>
  <si>
    <t>01180044000010</t>
  </si>
  <si>
    <t>01180044000011</t>
  </si>
  <si>
    <t>01180044000012</t>
  </si>
  <si>
    <t>01180045000000</t>
  </si>
  <si>
    <t>01180045000010</t>
  </si>
  <si>
    <t>01180045000011</t>
  </si>
  <si>
    <t>01180045000012</t>
  </si>
  <si>
    <t>01180046000000</t>
  </si>
  <si>
    <t>01180046000010</t>
  </si>
  <si>
    <t>01180046000011</t>
  </si>
  <si>
    <t>01180046000012</t>
  </si>
  <si>
    <t>01180047000000</t>
  </si>
  <si>
    <t>01180047000010</t>
  </si>
  <si>
    <t>01180047000011</t>
  </si>
  <si>
    <t>01180047000012</t>
  </si>
  <si>
    <t>01180048000000</t>
  </si>
  <si>
    <t>01180048000010</t>
  </si>
  <si>
    <t>01180048000011</t>
  </si>
  <si>
    <t>DERECHOS</t>
  </si>
  <si>
    <t>01180048000012</t>
  </si>
  <si>
    <t>01180049000000</t>
  </si>
  <si>
    <t xml:space="preserve">CORRESPONDIENTE AL DERECHO </t>
  </si>
  <si>
    <t>01180049000010</t>
  </si>
  <si>
    <t>01180049000011</t>
  </si>
  <si>
    <t>01180049000012</t>
  </si>
  <si>
    <t>01180050000000</t>
  </si>
  <si>
    <t>01180050000010</t>
  </si>
  <si>
    <t>01180051000000</t>
  </si>
  <si>
    <t>01190041000000</t>
  </si>
  <si>
    <t>01190047000000</t>
  </si>
  <si>
    <t>20.- INTEGRACION DEL INVENTARIO ACUMULABLE</t>
  </si>
  <si>
    <t>VALOR DEL INVENTARIO ACUMULABLE AL 31 DE DICIEMBRE DE 2004</t>
  </si>
  <si>
    <t>PORCENTAJE DE ACUMULACION</t>
  </si>
  <si>
    <t>INVENTARIO ACUMULABLE</t>
  </si>
  <si>
    <t>01200000000010</t>
  </si>
  <si>
    <t>01200000000011</t>
  </si>
  <si>
    <t>01200000000012</t>
  </si>
  <si>
    <t>NOTA: SOLAMENTE SE CAPTURA LA INFORMACIÓN DE ESTE ANEXO CUANDO SE HAYA ANOTADO “SI” EN EL CONCEPTO “01D032000”, DEL ANEXO DE DATOS GENERALES</t>
  </si>
  <si>
    <t>01200000000013</t>
  </si>
  <si>
    <t>01200000000000</t>
  </si>
  <si>
    <t>2005</t>
  </si>
  <si>
    <t>01200001000000</t>
  </si>
  <si>
    <t>2006</t>
  </si>
  <si>
    <t>01200001000010</t>
  </si>
  <si>
    <t>01200002000000</t>
  </si>
  <si>
    <t>2007</t>
  </si>
  <si>
    <t>01200002000010</t>
  </si>
  <si>
    <t>01200003000000</t>
  </si>
  <si>
    <t>2008</t>
  </si>
  <si>
    <t>01200003000010</t>
  </si>
  <si>
    <t>01200004000000</t>
  </si>
  <si>
    <t>2009</t>
  </si>
  <si>
    <t>01200004000010</t>
  </si>
  <si>
    <t>01200005000000</t>
  </si>
  <si>
    <t>2010</t>
  </si>
  <si>
    <t>01200005000010</t>
  </si>
  <si>
    <t>01200006000000</t>
  </si>
  <si>
    <t>01200006000010</t>
  </si>
  <si>
    <t>01200007000000</t>
  </si>
  <si>
    <t>01200007000010</t>
  </si>
  <si>
    <t>01200008000000</t>
  </si>
  <si>
    <t>2004</t>
  </si>
  <si>
    <t>2003</t>
  </si>
  <si>
    <t>2002</t>
  </si>
  <si>
    <t xml:space="preserve">FACTOR DE ACTUALIZACION DEL PERIODO </t>
  </si>
  <si>
    <t>FACTOR DE ACTUALIZACION DEL PERIODO</t>
  </si>
  <si>
    <t>22.- CUENTA DE UTILIDAD FISCAL NETA. CUFIN</t>
  </si>
  <si>
    <t>2001</t>
  </si>
  <si>
    <t>2000</t>
  </si>
  <si>
    <t>1999</t>
  </si>
  <si>
    <t>1998</t>
  </si>
  <si>
    <t>1997</t>
  </si>
  <si>
    <t>1996</t>
  </si>
  <si>
    <t>1995</t>
  </si>
  <si>
    <t>1994</t>
  </si>
  <si>
    <t>1993</t>
  </si>
  <si>
    <t>1992</t>
  </si>
  <si>
    <t>1991</t>
  </si>
  <si>
    <t>1990</t>
  </si>
  <si>
    <t>1989</t>
  </si>
  <si>
    <t>1988</t>
  </si>
  <si>
    <t>1987</t>
  </si>
  <si>
    <t>1986</t>
  </si>
  <si>
    <t>1985</t>
  </si>
  <si>
    <t>1984</t>
  </si>
  <si>
    <t>1983</t>
  </si>
  <si>
    <t>1982</t>
  </si>
  <si>
    <t>1981</t>
  </si>
  <si>
    <t>1980</t>
  </si>
  <si>
    <t>1979</t>
  </si>
  <si>
    <t>1978</t>
  </si>
  <si>
    <t>1977</t>
  </si>
  <si>
    <t>1976</t>
  </si>
  <si>
    <t>1975</t>
  </si>
  <si>
    <t>01220000000010</t>
  </si>
  <si>
    <t>01220000000011</t>
  </si>
  <si>
    <t>01220000000012</t>
  </si>
  <si>
    <t>01220000000000</t>
  </si>
  <si>
    <t>SALDO INICIAL CUFIN</t>
  </si>
  <si>
    <t>01220001000000</t>
  </si>
  <si>
    <t>FACTOR DE ACTUALIZACION AL MES EN QUE SE PERCIBAN DIVIDENDOS</t>
  </si>
  <si>
    <t>01220001000010</t>
  </si>
  <si>
    <t>IGUAL:</t>
  </si>
  <si>
    <t>01220002000000</t>
  </si>
  <si>
    <t>SALDO CUFIN ACTUALIZADO ANTES DE QUE SE PERCIBAN DIVIDENDOS</t>
  </si>
  <si>
    <t>01220002000010</t>
  </si>
  <si>
    <t>01220003000000</t>
  </si>
  <si>
    <t>01220003000010</t>
  </si>
  <si>
    <t>01220004000000</t>
  </si>
  <si>
    <t>SALDO CUFIN ACTUALIZADO DESPUES DEL COBRO DE DIVIDENDOS</t>
  </si>
  <si>
    <t>01220004000010</t>
  </si>
  <si>
    <t>01220004000011</t>
  </si>
  <si>
    <t>01220005000000</t>
  </si>
  <si>
    <t>FACTOR DE ACTUALIZACION</t>
  </si>
  <si>
    <t>01220005000010</t>
  </si>
  <si>
    <t>01220006000000</t>
  </si>
  <si>
    <t>SALDO CUFIN ACTUALIZADO ANTES DE QUE SE RECIBA CUFIN POR FUSION O ESCISION</t>
  </si>
  <si>
    <t>01220006000010</t>
  </si>
  <si>
    <t>01220007000000</t>
  </si>
  <si>
    <t>CUFIN PROVENIENTE DE FUSION O ESCISION</t>
  </si>
  <si>
    <t>01220007000010</t>
  </si>
  <si>
    <t>01220008000000</t>
  </si>
  <si>
    <t>SALDO CUFIN ACTUALIZADO DESPUES DEL REGISTRO POR FUSION O ESCISION</t>
  </si>
  <si>
    <t>01220008000010</t>
  </si>
  <si>
    <t>01220008000011</t>
  </si>
  <si>
    <t>01220009000000</t>
  </si>
  <si>
    <t>01220009000010</t>
  </si>
  <si>
    <t>01220010000000</t>
  </si>
  <si>
    <t>SALDO CUFIN ACTUALIZADO ANTES DE QUE SE DISTRIBUYAN DIVIDENDOS</t>
  </si>
  <si>
    <t>01220010000010</t>
  </si>
  <si>
    <t>01220011000000</t>
  </si>
  <si>
    <t>DIVIDENDOS PAGADOS, INCLUSO POR DISMINUCION O REDUCCION DE CAPITAL</t>
  </si>
  <si>
    <t>01220011000010</t>
  </si>
  <si>
    <t>01220012000000</t>
  </si>
  <si>
    <t>SALDO CUFIN ACTUALIZADO DESPUES DEL PAGO DE DIVIDENDOS</t>
  </si>
  <si>
    <t>01220012000010</t>
  </si>
  <si>
    <t>01220012000011</t>
  </si>
  <si>
    <t>01220013000000</t>
  </si>
  <si>
    <t>FACTOR DE ACTUALIZACION AL ULTIMO MES DEL EJERCICIO DE QUE SE TRATE</t>
  </si>
  <si>
    <t>01220013000010</t>
  </si>
  <si>
    <t>01220014000000</t>
  </si>
  <si>
    <t>SALDO FINAL DE CUFIN ACTUALIZADO HASTA EL ULTIMO MES DEL EJERCICIO DE QUE SE TRATE</t>
  </si>
  <si>
    <t>01220014000010</t>
  </si>
  <si>
    <t>01220014000011</t>
  </si>
  <si>
    <t>01220015000000</t>
  </si>
  <si>
    <t>MENOS LA DIFERENCIA ACTUALIZADA A QUE SE REFIERE EL ART. 88, 4º PARRAFO L.I.S.R. (EJERCICIOS 2002 A 2012)</t>
  </si>
  <si>
    <t>01220016000000</t>
  </si>
  <si>
    <t>DIFERENCIA DE LA SUMA DEL I.S.R., PARTIDAS NO DEDUCIBLES Y LA P.T.U. DE LAS EMPRESAS (FRACC. I  ART. 10 L.I.S.R.) QUE EXCEDA DEL RESULTADO FISCAL DEL EJERCICIO</t>
  </si>
  <si>
    <t>01220016000010</t>
  </si>
  <si>
    <t>01220017000000</t>
  </si>
  <si>
    <t>01220018000000</t>
  </si>
  <si>
    <t>DIFERENCIA ACTUALIZADA DE LA SUMA DEL I.S.R., PARTIDAS NO DEDUCIBLES Y LA P.T.U. DE LAS EMPRESAS (FRACC. I  ART. 10 L.I.S.R.) QUE EXCEDA DEL RESULTADO FISCAL DEL EJERCICIO</t>
  </si>
  <si>
    <t>01220018000010</t>
  </si>
  <si>
    <t>01220018000011</t>
  </si>
  <si>
    <t>01220019000000</t>
  </si>
  <si>
    <t>UTILIDAD FISCAL NETA DEL EJERCICIO</t>
  </si>
  <si>
    <t>01220019000010</t>
  </si>
  <si>
    <t>01220020000000</t>
  </si>
  <si>
    <t>CUFIN TOTAL AL CIERRE DEL EJERCICIO</t>
  </si>
  <si>
    <t>01220020000010</t>
  </si>
  <si>
    <t>01220020000011</t>
  </si>
  <si>
    <t>EJERCICIOS DE 1975 A 1988:</t>
  </si>
  <si>
    <t>01220020000012</t>
  </si>
  <si>
    <t>01220021000000</t>
  </si>
  <si>
    <t>INGRESO GLOBAL GRAVABLE O RESULTADO FISCAL. TITULOS II Y VII</t>
  </si>
  <si>
    <t>01220021000010</t>
  </si>
  <si>
    <t>01220022000000</t>
  </si>
  <si>
    <t>I.S.R. TITULOS II Y VII</t>
  </si>
  <si>
    <t>01220023000000</t>
  </si>
  <si>
    <t>P.T.U.</t>
  </si>
  <si>
    <t>01220024000000</t>
  </si>
  <si>
    <t>NETO</t>
  </si>
  <si>
    <t>01220025000000</t>
  </si>
  <si>
    <t>PARTIDAS NO DEDUCIBLES, EXCEPTO PROVISIONES Y RESERVAS. ARTICULO 25 FRACCS. IX Y X L.I.S.R.</t>
  </si>
  <si>
    <t>01220025000010</t>
  </si>
  <si>
    <t>01220026000000</t>
  </si>
  <si>
    <t>01220026000010</t>
  </si>
  <si>
    <t>01220026000011</t>
  </si>
  <si>
    <t>EJERCICIOS DE 1989 A 1998</t>
  </si>
  <si>
    <t>01220026000012</t>
  </si>
  <si>
    <t>01220027000000</t>
  </si>
  <si>
    <t>RESULTADO FISCAL. TITULO II</t>
  </si>
  <si>
    <t>01220027000010</t>
  </si>
  <si>
    <t>01220028000000</t>
  </si>
  <si>
    <t>I.S.R. TITULO II</t>
  </si>
  <si>
    <t>01220029000000</t>
  </si>
  <si>
    <t>01220030000000</t>
  </si>
  <si>
    <t>01220031000000</t>
  </si>
  <si>
    <t>01220031000010</t>
  </si>
  <si>
    <t>01220032000000</t>
  </si>
  <si>
    <t>01220032000010</t>
  </si>
  <si>
    <t>01220032000011</t>
  </si>
  <si>
    <t>EJERCICIOS DE 1999 A 2001</t>
  </si>
  <si>
    <t>01220032000012</t>
  </si>
  <si>
    <t>01220033000000</t>
  </si>
  <si>
    <t>01220033000010</t>
  </si>
  <si>
    <t>01220034000000</t>
  </si>
  <si>
    <t>UTILIDAD FISCAL REINVERTIDA. ART. 10 3ER. PARRAFO L.I.S.R.</t>
  </si>
  <si>
    <t>01220035000000</t>
  </si>
  <si>
    <t>01220036000000</t>
  </si>
  <si>
    <t>01220037000000</t>
  </si>
  <si>
    <t>I.S.R. TITULO II ART. 10 1ER. PARRAFO</t>
  </si>
  <si>
    <t>01220037000010</t>
  </si>
  <si>
    <t>01220038000000</t>
  </si>
  <si>
    <t xml:space="preserve">UTILIDAD FISCAL NETA DEL EJERCICIO </t>
  </si>
  <si>
    <t>01220038000010</t>
  </si>
  <si>
    <t>01220038000011</t>
  </si>
  <si>
    <t>EJERCICIOS DE 2002 A 2004</t>
  </si>
  <si>
    <t>01220038000012</t>
  </si>
  <si>
    <t>01220039000000</t>
  </si>
  <si>
    <t>01220039000010</t>
  </si>
  <si>
    <t>01220040000000</t>
  </si>
  <si>
    <t>01220041000000</t>
  </si>
  <si>
    <t>PARTIDAS NO DEDUCIBLES, EXCEPTO PROVISIONES Y RESERVAS. ARTICULO 32 FRACCS. VIII Y IX L.I.S.R.</t>
  </si>
  <si>
    <t>01220041000010</t>
  </si>
  <si>
    <t>01220042000000</t>
  </si>
  <si>
    <t>RESULTADO POSITIVO</t>
  </si>
  <si>
    <t>01220043000000</t>
  </si>
  <si>
    <t>RESULTADO NEGATIVO (DIFERENCIA A QUE SE REFIERE EL ART. 88, 4º PARRAFO DE LA L.I.S.R.)</t>
  </si>
  <si>
    <t>01220043000010</t>
  </si>
  <si>
    <t>CUANDO EL RESULTADO ES POSITIVO, MENOS:</t>
  </si>
  <si>
    <t>01220044000000</t>
  </si>
  <si>
    <t>IMPUESTO ACREDITADO ART. 11 FRAC. II ENTRE FACTOR ART. 2o. TRANSITORIO L.I.S.R. FRACCS. X Y LXXXII</t>
  </si>
  <si>
    <t>01220044000010</t>
  </si>
  <si>
    <t>01220045000000</t>
  </si>
  <si>
    <t>UTILIDAD FISCAL NETA DEL EJERCICIO CUANDO EL RESULTADO ES POSITIVO</t>
  </si>
  <si>
    <t>01220045000010</t>
  </si>
  <si>
    <t>01220045000011</t>
  </si>
  <si>
    <t>EJERCICIOS DE 2005 A 2012</t>
  </si>
  <si>
    <t>01220045000012</t>
  </si>
  <si>
    <t>01220046000000</t>
  </si>
  <si>
    <t>RESULTADO FISCAL DEL EJERCICIO</t>
  </si>
  <si>
    <t>01220046000010</t>
  </si>
  <si>
    <t>01220047000000</t>
  </si>
  <si>
    <t>01220048000000</t>
  </si>
  <si>
    <t>01220049000000</t>
  </si>
  <si>
    <t>PARTICIPACION DE LOS TRABAJADORES EN LAS UTILIDADES DE LAS EMPRESAS ARTICULO 10 FRACCION I LISR</t>
  </si>
  <si>
    <t>01220049000010</t>
  </si>
  <si>
    <t>01220050000000</t>
  </si>
  <si>
    <t>01220051000000</t>
  </si>
  <si>
    <t>01220051000010</t>
  </si>
  <si>
    <t>01220052000000</t>
  </si>
  <si>
    <t>IMPUESTO ACREDITADO ART. 11 FRAC. II ENTRE FACTOR ART. 2 FRACC. I, INCISO c) DE DISPOSICIONES DE VIGENCIA TEMPORAL DE LA L.I.S.R.</t>
  </si>
  <si>
    <t>01220052000010</t>
  </si>
  <si>
    <t>01220053000000</t>
  </si>
  <si>
    <t xml:space="preserve">23.- CUENTA DE UTILIDAD FISCAL NETA REINVERTIDA.- CUFINRE </t>
  </si>
  <si>
    <t>01230000000010</t>
  </si>
  <si>
    <t>01230000000011</t>
  </si>
  <si>
    <t>01230000000012</t>
  </si>
  <si>
    <t>01230000000000</t>
  </si>
  <si>
    <t>SALDO INICIAL DE CUFINRE</t>
  </si>
  <si>
    <t>01230001000000</t>
  </si>
  <si>
    <t>01230001000010</t>
  </si>
  <si>
    <t>IGUAL A:</t>
  </si>
  <si>
    <t>01230002000000</t>
  </si>
  <si>
    <t>SALDO CUFINRE ACTUALIZADO ANTES DE QUE SE RECIBA CUFINRE POR FUSION O ESCISION</t>
  </si>
  <si>
    <t>01230002000010</t>
  </si>
  <si>
    <t>01230003000000</t>
  </si>
  <si>
    <t>CUFINRE PROVENIENTE DE FUSION O ESCISION</t>
  </si>
  <si>
    <t>01230003000010</t>
  </si>
  <si>
    <t>01230004000000</t>
  </si>
  <si>
    <t>SALDO CUFINRE DESPUES DEL REGISTRO POR FUSION O ESCISION</t>
  </si>
  <si>
    <t>01230004000010</t>
  </si>
  <si>
    <t>01230005000000</t>
  </si>
  <si>
    <t>01230005000010</t>
  </si>
  <si>
    <t>01230006000000</t>
  </si>
  <si>
    <t>SALDO CUFINRE ACTUALIZADO ANTES DE QUE SE DISTRIBUYAN DIVIDENDOS, INCLUSIVE POR DISMINUCION O REDUCCION DE CAPITAL</t>
  </si>
  <si>
    <t>01230006000010</t>
  </si>
  <si>
    <t>01230007000000</t>
  </si>
  <si>
    <t>01230007000010</t>
  </si>
  <si>
    <t>01230008000000</t>
  </si>
  <si>
    <t>SALDO CUFINRE DESPUES DEL PAGO DE DIVIDENDOS</t>
  </si>
  <si>
    <t>01230008000010</t>
  </si>
  <si>
    <t>01230009000000</t>
  </si>
  <si>
    <t>01230009000010</t>
  </si>
  <si>
    <t>01230010000000</t>
  </si>
  <si>
    <t>SALDO FINAL DE CUFINRE ACTUALIZADO HASTA EL ULTIMO MES DEL EJERCICIO DE QUE SE TRATE</t>
  </si>
  <si>
    <t>01230010000010</t>
  </si>
  <si>
    <t>01230010000011</t>
  </si>
  <si>
    <t>DETERMINACION DEL SALDO DE CUFINRE DE LOS</t>
  </si>
  <si>
    <t>01230010000012</t>
  </si>
  <si>
    <t>EJERCICIOS 1999 A 2001</t>
  </si>
  <si>
    <t>01230010000013</t>
  </si>
  <si>
    <t>01230011000000</t>
  </si>
  <si>
    <t>RESULTADO FISCAL</t>
  </si>
  <si>
    <t>01230011000010</t>
  </si>
  <si>
    <t>01230012000000</t>
  </si>
  <si>
    <t>P.T.U. DEDUCIDA EN LOS TERMINOS DE LA FRACCION III DEL ARTICULO 25 L.I.S.R.</t>
  </si>
  <si>
    <t>01230012000010</t>
  </si>
  <si>
    <t>01230013000000</t>
  </si>
  <si>
    <t>P.T.U. DEL EJERCICIO</t>
  </si>
  <si>
    <t>01230014000000</t>
  </si>
  <si>
    <t>PARTIDAS NO DEDUCIBLES EXCEPTO PROVISIONES Y RESERVAS ART. 25 FRACCIONES IX Y X L.I.S.R.</t>
  </si>
  <si>
    <t>01230015000000</t>
  </si>
  <si>
    <t>UTILIDAD POR INGRESOS PROVENIENTES DE FUENTE DE RIQUEZA UBICADOS EN EL EXTRANJERO</t>
  </si>
  <si>
    <t>01230015000010</t>
  </si>
  <si>
    <t>01230016000000</t>
  </si>
  <si>
    <t>UTILIDAD FISCAL REINVERTIDA DEL EJERCICIO ART. 10 3ER. PARRAFO L.I.S.R.</t>
  </si>
  <si>
    <t>01230016000010</t>
  </si>
  <si>
    <t>01230017000000</t>
  </si>
  <si>
    <t>I.S.R. APLICABLE A LA UTILIDAD FISCAL REINVERTIDA</t>
  </si>
  <si>
    <t>01230017000010</t>
  </si>
  <si>
    <t>01230018000000</t>
  </si>
  <si>
    <t>RESULTADO</t>
  </si>
  <si>
    <t>01230018000010</t>
  </si>
  <si>
    <t>01230019000000</t>
  </si>
  <si>
    <t>FACTOR ART. 124-A. 3ER. PARRAFO L.I.S.R.</t>
  </si>
  <si>
    <t>01230019000010</t>
  </si>
  <si>
    <t>01230020000000</t>
  </si>
  <si>
    <t>UTILIDAD FISCAL NETA REINVERTIDA DEL EJERCICIO</t>
  </si>
  <si>
    <t>01230020000010</t>
  </si>
  <si>
    <t>01230021000000</t>
  </si>
  <si>
    <t>CUFINRE TOTAL</t>
  </si>
  <si>
    <t xml:space="preserve">24.- OPERACIONES FINANCIERAS DERIVADAS CONTRATADAS CON RESIDENTES EN EL EXTRANJERO </t>
  </si>
  <si>
    <t>FECHA DE CELEBRACION DEL CONTRATO QUE LE DIO ORIGEN A LA OPERACIÓN</t>
  </si>
  <si>
    <t>TIPO DE OPERACION CONTRATADA, DEUDA O CAPITAL</t>
  </si>
  <si>
    <t>MONTO CONTRATADO</t>
  </si>
  <si>
    <t xml:space="preserve">TIPO DE 
MONEDA
</t>
  </si>
  <si>
    <t xml:space="preserve">TASA DE 
INTERES
</t>
  </si>
  <si>
    <t>VIGENCIA DEL</t>
  </si>
  <si>
    <t>VIGENCIA AL</t>
  </si>
  <si>
    <t xml:space="preserve">INDIQUE SI SE CONTRATO CON
UNA PARTE RELACIONADA
(SI O NO)
</t>
  </si>
  <si>
    <t>01240000000010</t>
  </si>
  <si>
    <t>01240000000011</t>
  </si>
  <si>
    <t>01240000000012</t>
  </si>
  <si>
    <t>01240000000013</t>
  </si>
  <si>
    <t>NOTA: SOLAMENTE SE CAPTURA LA INFORMACIÓN DE ESTE ANEXO CUANDO SE HAYA ANOTADO “SI” EN EL CONCEPTO “01D062000", DEL ANEXO DE DATOS GENERALES</t>
  </si>
  <si>
    <t>01240000000014</t>
  </si>
  <si>
    <t>01240000000015</t>
  </si>
  <si>
    <t xml:space="preserve"> NOMBRE, DENOMINACION O RAZON SOCIAL DEL RESIDENTE EN EL EXTRANJERO</t>
  </si>
  <si>
    <t>01240000000016</t>
  </si>
  <si>
    <t>01240000000000</t>
  </si>
  <si>
    <t>01240001000000</t>
  </si>
  <si>
    <t>25.- CUENTAS Y DOCUMENTOS POR COBRAR Y POR PAGAR EN MONEDA EXTRANJERA</t>
  </si>
  <si>
    <t xml:space="preserve">PAIS DE RESIDENCIA 
FISCAL 
</t>
  </si>
  <si>
    <t>SALDO EN MONEDA EXTRANJERA</t>
  </si>
  <si>
    <t>SALDO EN MONEDA NACIONAL</t>
  </si>
  <si>
    <t xml:space="preserve">CONCEPTO
 MAS IMPORTANTE QUE ORIGINO EL SALDO
</t>
  </si>
  <si>
    <t xml:space="preserve">INDIQUE SI ES PARTE RELACIONADA
(SI O NO)
</t>
  </si>
  <si>
    <t xml:space="preserve">GENERO INTERESES
(SI O NO)
</t>
  </si>
  <si>
    <t>01250000000010</t>
  </si>
  <si>
    <t>01250000000011</t>
  </si>
  <si>
    <t>01250000000012</t>
  </si>
  <si>
    <t>01250000000013</t>
  </si>
  <si>
    <t>NOTA:SOLAMENTE SE CAPTURA LA INFORMACIÓN DE ESTE ANEXO CUANDO SE HAYA ANOTADO “SI” EN EL CONCEPTO “01D063000”, DEL ANEXO DE DATOS GENERALES</t>
  </si>
  <si>
    <t>01250000000014</t>
  </si>
  <si>
    <t>01250000000015</t>
  </si>
  <si>
    <t>01250000000016</t>
  </si>
  <si>
    <t>01250000000017</t>
  </si>
  <si>
    <t>NOMBRE, DENOMINACION O RAZON SOCIAL DEL DEUDOR</t>
  </si>
  <si>
    <t>01250000000018</t>
  </si>
  <si>
    <t>01250000000000</t>
  </si>
  <si>
    <t>01250001000000</t>
  </si>
  <si>
    <t>01250001000010</t>
  </si>
  <si>
    <t>01250001000011</t>
  </si>
  <si>
    <t>CUENTAS POR PAGAR</t>
  </si>
  <si>
    <t>01250001000012</t>
  </si>
  <si>
    <t>01250001000013</t>
  </si>
  <si>
    <t xml:space="preserve">NOMBRE, DENOMINACION O RAZON SOCIAL DEL ACREEDOR </t>
  </si>
  <si>
    <t>01250001000014</t>
  </si>
  <si>
    <t>01250002000000</t>
  </si>
  <si>
    <t>01250002000010</t>
  </si>
  <si>
    <t>01250003000000</t>
  </si>
  <si>
    <t>TOTAL DE CUENTAS POR PAGAR</t>
  </si>
  <si>
    <t xml:space="preserve">26.- PRESTAMOS DEL EXTRANJERO </t>
  </si>
  <si>
    <t>SALDO INSOLUTO DEL PRESTAMO AL 31 DE DICIEMBRE DE 2011</t>
  </si>
  <si>
    <t>TIPO DE FINANCIAMIENTO</t>
  </si>
  <si>
    <t xml:space="preserve">FUE BENEFICIARIO EFECTIVO DE LOS INTERESES
(SI O NO)
</t>
  </si>
  <si>
    <t xml:space="preserve">NUMERO DE REGISTRO
DEL ACREEDOR RESIDENTE EN EL EXTRANJERO ANTE EL SAT VIGENTE DURANTE EL EJERCICIO DICTAMINADO 
</t>
  </si>
  <si>
    <t>PAIS DE RESIDENCIA PARA EFECTOS FISCALES</t>
  </si>
  <si>
    <t>DENOMINACION DE LA TASA DE INTERES</t>
  </si>
  <si>
    <t>PORCENTAJE DE LA TASA DE INTERES</t>
  </si>
  <si>
    <t xml:space="preserve">IMPORTE TOTAL DE LOS INTERESES
PAGADOS
</t>
  </si>
  <si>
    <t>TASA DE RETENCION DEL I.S.R.</t>
  </si>
  <si>
    <t>I.S.R. RETENIDO EN EL EJERCICIO</t>
  </si>
  <si>
    <t>VIGENCIA DEL PRESTAMO DEL</t>
  </si>
  <si>
    <t>VIGENCIA DEL PRESTAMO AL</t>
  </si>
  <si>
    <t>SALDO INSOLUTO AL 31 DE DICIEMBRE DE 2012</t>
  </si>
  <si>
    <t xml:space="preserve">FECHA O FRECUENCIA DE EXIGIBILIDAD DEL PAGO DE INTERESES </t>
  </si>
  <si>
    <t xml:space="preserve">GARANTIZO EL PRESTAMO
(SI O NO)
</t>
  </si>
  <si>
    <t>IMPORTE TOTAL DE LOS INTERESES DEDUCIDOS (I.S.R.)</t>
  </si>
  <si>
    <t>IMPORTE TOTAL DE LOS INTERESES PAGADOS</t>
  </si>
  <si>
    <t xml:space="preserve">EFECTUO COLOCACIONES EN EL EXTRANJERO
(SI O NO)
</t>
  </si>
  <si>
    <t>NUMERO DE OFICIO DE AUTORIZACION DE LA CNBV DE LA OFERTA PUBLICA EN EL EXTRANJERO DE VALORES EMITIDOS EN MEXICO</t>
  </si>
  <si>
    <t>01260000000010</t>
  </si>
  <si>
    <t>01260000000011</t>
  </si>
  <si>
    <t>01260000000012</t>
  </si>
  <si>
    <t>NOTA:SOLAMENTE SE CAPTURA LA INFORMACIÓN DE ESTE ANEXO CUANDO SE HAYA ANOTADO “SI” EN EL CONCEPTO “01D064000”, DEL ANEXO DE DATOS GENERALES</t>
  </si>
  <si>
    <t>01260000000013</t>
  </si>
  <si>
    <t>01260000000014</t>
  </si>
  <si>
    <t>01260000000015</t>
  </si>
  <si>
    <t>01260000000000</t>
  </si>
  <si>
    <t>01260001000000</t>
  </si>
  <si>
    <t>27.- INVERSIONES PERMANENTES EN SUBSIDIARIAS, ASOCIADAS Y AFILIADAS
RESIDENTES EN EL EXTRANJERO</t>
  </si>
  <si>
    <t xml:space="preserve">PAIS DE RESIDENCIA
FISCAL DE LA ENTIDAD
</t>
  </si>
  <si>
    <t xml:space="preserve">PORCENTAJE
DE PARTICIPACION EN EL CAPITAL DE LA ENTIDAD
</t>
  </si>
  <si>
    <t xml:space="preserve">MONTO DE LA
 INVERSION
</t>
  </si>
  <si>
    <t xml:space="preserve">MONTO DE LAS
 UTILIDADES (PERDIDAS) DE EJERCICIOS ANTERIORES EN EL PORCENTAJE DE PARTICIPACION
</t>
  </si>
  <si>
    <t xml:space="preserve">MONTO DE LA
 UTILIDAD (PERDIDA) DEL EJERCICIO EN EL PORCENTAJE DE PARTICIPACION
</t>
  </si>
  <si>
    <t>VALOR DE LA INVERSION</t>
  </si>
  <si>
    <t>01270000000010</t>
  </si>
  <si>
    <t>01270000000011</t>
  </si>
  <si>
    <t>01270000000012</t>
  </si>
  <si>
    <t>01270000000013</t>
  </si>
  <si>
    <t>NOTA: SOLAMENTE SE CAPTURA LA INFORMACIÓN DE ESTE ANEXO CUANDO SE HAYA ANOTADO “SI” EN EL CONCEPTO “01D065000”, DEL ANEXO DE DATOS GENERALES</t>
  </si>
  <si>
    <t>01270000000014</t>
  </si>
  <si>
    <t>01270000000015</t>
  </si>
  <si>
    <t>NOMBRE, DENOMINACIÓN O RAZÓN SOCIAL DE LA SUBSIDIARIA, ASOCIADA O AFILIADA</t>
  </si>
  <si>
    <t>01270000000016</t>
  </si>
  <si>
    <t>01270000000000</t>
  </si>
  <si>
    <t>01270001000000</t>
  </si>
  <si>
    <t xml:space="preserve">29.- INGRESOS SUJETOS A REGIMENES FISCALES PREFERENTES </t>
  </si>
  <si>
    <t>PAIS DE RESIDENCIA FISCAL</t>
  </si>
  <si>
    <t>TASA EFECTIVA DEL IMPUESTO SOBRE LA RENTA PAGADA EN EL EXTRANJERO (MENOR AL 75% DEL QUE SE PAGARIA EN MEXICO)</t>
  </si>
  <si>
    <t>TIPO DE INGRESO</t>
  </si>
  <si>
    <t>MONTO TOTAL DE LAS INVERSIONES O APORTACIONES EFECTUADAS DURANTE EL EJERCICIO</t>
  </si>
  <si>
    <t xml:space="preserve">MONTO TOTAL DE 
REEMBOLSOS
DE CAPITAL RECIBIDOS DURANTE EL EJERCICIO
</t>
  </si>
  <si>
    <t>MONTO TOTAL DE LAS UTILIDADES O PERDIDAS FISCALES EN LA PARTICIPACION ACCIONARIA</t>
  </si>
  <si>
    <t>TOTAL DE INGRESOS ACUMULABLES O GRAVABLES EN EL EJERCICIO</t>
  </si>
  <si>
    <t>PARTICIPACION DIRECTA PROMEDIO POR DIA DEL CONTRIBUYENTE EN EL EJERCICIO
(PORCENTAJE)
PORCENTAJE</t>
  </si>
  <si>
    <t>PARTICIPACION DIRECTA PROMEDIO POR DIA DEL CONTRIBUYENTE EN EL EJERCICIO
(PORCENTAJE)
IMPORTE</t>
  </si>
  <si>
    <t xml:space="preserve">LA CONTABILIDAD ESTA A DISPOSICION DE LA AUTORIDAD
(SI O NO)
</t>
  </si>
  <si>
    <t xml:space="preserve">INFORMACION DE ENTIDAD INTERPUESTA
(SI O NO)
</t>
  </si>
  <si>
    <t>DATOS DE LA ENTIDAD UBICADA EN REGIMEN FISCAL PREFERENTE TOTAL DE UTILIDADES O PERDIDAS FISCALES DEL EJERCICIO</t>
  </si>
  <si>
    <t>DATOS DE LA ENTIDAD UBICADA EN REGIMEN FISCAL PREFERENTE TOTAL DE UTILIDADES DISTRIBUIDAS EN EL EJERCICIO</t>
  </si>
  <si>
    <t xml:space="preserve"> DATOS DE LA ENTIDAD UBICADA EN REGIMEN FISCAL PREFERENTE MONTO TOTAL DE ACTIVOS NO AFECTOS A LA ACTIVIDAD EMPRESARIAL</t>
  </si>
  <si>
    <t>DATOS DE LA ENTIDAD UBICADA EN REGIMEN FISCAL PREFERENTE MONTO TOTAL DE ACTIVOS AFECTOS A LA ACTIVIDAD EMPRESARIAL</t>
  </si>
  <si>
    <t xml:space="preserve">EN EL CASO DE INGRESOS GENERADOS EN PARTICIPACION CON OTRAS ENTIDADES CUENTA CON LA INFORMACION DE LA ENTIDAD QUE GENERO INGRESOS POR PARTICIPACION CON OTRAS ENTIDADES
(SI O NO)
</t>
  </si>
  <si>
    <t>EN EL CASO DE INGRESOS GENERADOS EN PARTICIPACION CON OTRAS ENTIDADES ACTIVIDAD QUE REALIZA LA ENTIDAD EN LA QUE PARTICIPA</t>
  </si>
  <si>
    <t>OPERACIONES CON FIDEICOMISO SEÑALAR SI LA INFORMACION ES PARA EL CASO DE LOS INGRESOS GENERADOS EN FIDEICOMISOS Y SIMILARES (SI O NO)</t>
  </si>
  <si>
    <t>OPERACIONES CON FIDEICOMISO DESCRIPCION DEL OBJETO DEL FIDEICOMISO</t>
  </si>
  <si>
    <t>01290000000010</t>
  </si>
  <si>
    <t>01290000000011</t>
  </si>
  <si>
    <t>01290000000012</t>
  </si>
  <si>
    <t>01290000000013</t>
  </si>
  <si>
    <t>NOTA: SOLAMENTE SE CAPTURA LA INFORMACIÓN DE ESTE ANEXO CUANDO SE HAYA ANOTADO “SI” EN EL CONCEPTO “01D066000”, DEL ANEXO DE DATOS GENERALES</t>
  </si>
  <si>
    <t>01290000000014</t>
  </si>
  <si>
    <t>01290000000015</t>
  </si>
  <si>
    <t xml:space="preserve">NOMBRE, DENOMINACION O RAZON SOCIAL DEL RESIDENTE EN EL EXTRANJERO, FIDUCIARIO DEL CONTRATO DE FIDEICOMISO </t>
  </si>
  <si>
    <t>01290000000016</t>
  </si>
  <si>
    <t>01290000000000</t>
  </si>
  <si>
    <t>01290001000000</t>
  </si>
  <si>
    <t>30.- ACREDITAMIENTO DE CREDITOS FISCALES DETERMINADOS PARA EFECTOS DEL IMPUESTO EMPRESARIAL A TASA UNICA (ARTICULO 11 DE LA LEY)</t>
  </si>
  <si>
    <t>01300000000010</t>
  </si>
  <si>
    <t>01300000000011</t>
  </si>
  <si>
    <t>01300000000012</t>
  </si>
  <si>
    <t>01300000000000</t>
  </si>
  <si>
    <t>MONTO DEL CREDITO FISCAL DETERMINADO</t>
  </si>
  <si>
    <t>01300001000000</t>
  </si>
  <si>
    <t>INPC DEL ULTIMO MES DEL EJERCICIO EN QUE SE DETERMINO EL CREDITO FISCAL</t>
  </si>
  <si>
    <t>01300002000000</t>
  </si>
  <si>
    <t>INPC DEL ÚLTIMO MES DE LA PRIMERA MITAD DEL EJERCICIO EN QUE SE DETERMINO EL CREDITO FISCAL</t>
  </si>
  <si>
    <t>01300003000000</t>
  </si>
  <si>
    <t>01300003000010</t>
  </si>
  <si>
    <t>01300004000000</t>
  </si>
  <si>
    <t>CREDITO FISCAL ACTUALIZADO</t>
  </si>
  <si>
    <t>01300004000010</t>
  </si>
  <si>
    <t>01300005000000</t>
  </si>
  <si>
    <t xml:space="preserve">ACREDITAMIENTO APLICADO CONTRA IMPUESTO EMPRESARIAL A TASA ÚNICA </t>
  </si>
  <si>
    <t>01300005000010</t>
  </si>
  <si>
    <t>01300006000000</t>
  </si>
  <si>
    <t>MONTO Y/O REMANENTE DEL CREDITO FISCAL PENDIENTE DE APLICAR</t>
  </si>
  <si>
    <t>01300006000010</t>
  </si>
  <si>
    <t>01300007000000</t>
  </si>
  <si>
    <t xml:space="preserve">INPC DEL ULTIMO MES DE LA PRIMERA MITAD DEL EJERCICIO EN QUE ACREDITARA EL CREDITO FISCAL </t>
  </si>
  <si>
    <t>01300008000000</t>
  </si>
  <si>
    <t>INPC DEL PRIMER MES EN QUE ACTUALIZO POR ULTIMA VEZ EL CREDITO FISCAL</t>
  </si>
  <si>
    <t>01300009000000</t>
  </si>
  <si>
    <t>01300009000010</t>
  </si>
  <si>
    <t>01300010000000</t>
  </si>
  <si>
    <t>01300010000010</t>
  </si>
  <si>
    <t>01300011000000</t>
  </si>
  <si>
    <t>ACREDITAMIENTO APLICADO CONTRA IMPUESTO SOBRE LA RENTA</t>
  </si>
  <si>
    <t>01300011000010</t>
  </si>
  <si>
    <t>01300012000000</t>
  </si>
  <si>
    <t>[EJERCICIO EN QUE SE APLICO:]</t>
  </si>
  <si>
    <t>01300012000010</t>
  </si>
  <si>
    <t>01300013000000</t>
  </si>
  <si>
    <t>DATOS A PROPORCIONAR</t>
  </si>
  <si>
    <t>SERVICIOS</t>
  </si>
  <si>
    <t>COSTOS</t>
  </si>
  <si>
    <t>GASTOS</t>
  </si>
  <si>
    <t>01340013000000</t>
  </si>
  <si>
    <t>35- DETERMINACION DE LA RENTA GRAVABLE PARA EFECTOS DE LA PARTICIPACION DE LOS TRABAJADORES EN LAS UTILIDADES DE LAS EMPRESAS DE CONFORMIDAD CON EL ARTICULO 16 DE LA LEY DEL IMPUESTO SOBRE LA RENTA</t>
  </si>
  <si>
    <t>01350000000010</t>
  </si>
  <si>
    <t>01350000000011</t>
  </si>
  <si>
    <t>01350000000012</t>
  </si>
  <si>
    <t>01350000000013</t>
  </si>
  <si>
    <t>NOTA:SOLAMENTE SE CAPTURA LA INFORMACIÓN DE ESTE ANEXO CUANDO SE HAYA ANOTADO “SI” EN EL CONCEPTO “01D039000”, DEL ANEXO DE DATOS GENERALES</t>
  </si>
  <si>
    <t>01350000000014</t>
  </si>
  <si>
    <t>01350000000000</t>
  </si>
  <si>
    <t>INGRESOS ACUMULABLES PARA EFECTOS DEL IMPUESTO SOBRE LA RENTA (FRACCION I)</t>
  </si>
  <si>
    <t>01350001000000</t>
  </si>
  <si>
    <t>AJUSTE ANUAL POR INFLACION ACUMULABLE (FRACCION I)</t>
  </si>
  <si>
    <t>01350002000000</t>
  </si>
  <si>
    <t>UTILIDADES CAMBIARIAS NO EXIGIBLES (FRACCION I, ULTIMO PARRAFO)</t>
  </si>
  <si>
    <t>01350003000000</t>
  </si>
  <si>
    <t>01350003000010</t>
  </si>
  <si>
    <t>01350003000011</t>
  </si>
  <si>
    <t>01350003000012</t>
  </si>
  <si>
    <t>01350004000000</t>
  </si>
  <si>
    <t>INGRESOS POR DIVIDENDOS O UTILIDADES EN ACCIONES, O LOS QUE SE REINVIERTAN DENTRO DE LOS 30 DIAS SIGUIENTES A SU DISTRIBUCION EN LA SUSCRIPCION O PAGO DE AUMENTO DE CAPITAL  DE LA SOCIEDAD QUE LOS DISTRIBUYO (FRACCION I, INCISO a))</t>
  </si>
  <si>
    <t>01350005000000</t>
  </si>
  <si>
    <t>UTILIDADES CAMBIARIAS EXIGIBLES PROVENIENTES DE EJERCICIOS ANTERIORES (FRACCION I, INCISO b))</t>
  </si>
  <si>
    <t>01350006000000</t>
  </si>
  <si>
    <t>DIFERENCIA ENTRE EL MONTO DE LA ENAJENACION DE BIENES DE ACTIVO FIJO Y LA GANANCIA ACUMULABLE POR LA ENAJENACION DE DICHOS BIENES (FRACCION I, INCISO c))</t>
  </si>
  <si>
    <t>01350007000000</t>
  </si>
  <si>
    <t>01350008000000</t>
  </si>
  <si>
    <t>TOTAL DE INGRESOS  PARA EFECTOS DE DETERMINAR LA RENTA GRAVABLE</t>
  </si>
  <si>
    <t>01350008000010</t>
  </si>
  <si>
    <t>01350009000000</t>
  </si>
  <si>
    <t>DEDUCCIONES AUTORIZADAS PARA EFECTOS DEL IMPUESTO SOBRE LA RENTA (FRACCION II, INCISO a))</t>
  </si>
  <si>
    <t>01350009000010</t>
  </si>
  <si>
    <t>01350009000011</t>
  </si>
  <si>
    <t>01350009000012</t>
  </si>
  <si>
    <t>01350010000000</t>
  </si>
  <si>
    <t>AJUSTE ANUAL POR INFLACION DEDUCIBLE (FRACCION II, INCISO a))</t>
  </si>
  <si>
    <t>01350011000000</t>
  </si>
  <si>
    <t>DEPRECIACION FISCAL DEDUCIDA (FRACCION II, INCISO a))</t>
  </si>
  <si>
    <t>01350012000000</t>
  </si>
  <si>
    <t>COSTO FISCAL EN VENTA DE ACTIVO FIJO (FRACCION II, INCISO a))</t>
  </si>
  <si>
    <t>01350013000000</t>
  </si>
  <si>
    <t>PERDIDAS CAMBIARIAS NO EXIGIBLES (FRACCION II, ULTIMO PARRAFO)</t>
  </si>
  <si>
    <t>01350014000000</t>
  </si>
  <si>
    <t xml:space="preserve">TRES CUARTAS PARTES DE PERDIDAS CAMBIARIAS DEL EJERCICIO (FRACCION II, INCISO d), PRIMER Y SEGUNDO PARRAFOS) </t>
  </si>
  <si>
    <t>01350015000000</t>
  </si>
  <si>
    <t>01350015000010</t>
  </si>
  <si>
    <t>01350015000011</t>
  </si>
  <si>
    <t>MÁS:</t>
  </si>
  <si>
    <t>01350015000012</t>
  </si>
  <si>
    <t>01350016000000</t>
  </si>
  <si>
    <t>01350017000000</t>
  </si>
  <si>
    <t>COSTO FISCAL EN VENTA DE ACTIVO FIJO SIN ACTUALIZACION POR INFLACION (FRACCION II, INCISO b))</t>
  </si>
  <si>
    <t>01350018000000</t>
  </si>
  <si>
    <t>VALOR NOMINAL DE LOS DIVIDENDOS O UTILIDADES QUE SE REEMBOLSEN, SIEMPRE QUE SE HUBIERAN RECIBIDO EN EJERCICIOS ANTERIORES MEDIANTE LA ENTREGA DE ACCIONES DE LA MISMA SOCIEDAD QUE LOS DISTRIBUYO O QUE LOS HUBIERA REINVERTIDO DENTRO DE LOS 30 DIAS SIGUIENTES A SU DISTRIBUCION EN LA SUSCRIPCION O PAGO DE AUMENTO DE CAPITAL DE DICHA SOCIEDAD.  (FRACCION II, INCISO c))</t>
  </si>
  <si>
    <t>01350019000000</t>
  </si>
  <si>
    <t>PERDIDAS CAMBIARIAS EXIGIBLES PROVENIENTES DE EJERCICIOS ANTERIORES (FRACCION II, INCISO d), TERCER PARRAFO)</t>
  </si>
  <si>
    <t>01350020000000</t>
  </si>
  <si>
    <t>01350021000000</t>
  </si>
  <si>
    <t>TOTAL DE DEDUCCIONES PARA EFECTOS DE DETERMINAR LA RENTA GRAVABLE</t>
  </si>
  <si>
    <t>01350021000010</t>
  </si>
  <si>
    <t>01350022000000</t>
  </si>
  <si>
    <t>RENTA GRAVABLE (PRIMER PARRAFO)</t>
  </si>
  <si>
    <t>37.- OPERACIONES DE COMERCIO
EXTERIOR</t>
  </si>
  <si>
    <t>NOMBRE DEL AGENTE ADUANAL</t>
  </si>
  <si>
    <t>NUMERO DE PATENTE O AUTORIZACION DEL AGENTE ADUANAL O APODERADO ADUANAL</t>
  </si>
  <si>
    <t>RFC DE LA SOCIEDAD CONSTITUIDA EN SU CASO POR EL AGENTE ADUANAL (ARTICULO 163 FRACCION II DE LA LEY ADUANERA)</t>
  </si>
  <si>
    <t xml:space="preserve">CANTIDAD DE
PEDIMENTOS
</t>
  </si>
  <si>
    <t xml:space="preserve">VALOR
DECLARADO
EN ADUANA
</t>
  </si>
  <si>
    <t xml:space="preserve">IMPUESTO
 AL VALOR
 AGREGADO
 PAGADO
</t>
  </si>
  <si>
    <t>PAIS DE PROCEDENCIA</t>
  </si>
  <si>
    <t xml:space="preserve">PAIS DE
ORIGEN
</t>
  </si>
  <si>
    <t xml:space="preserve">PAIS DE
DESTINO
</t>
  </si>
  <si>
    <t>PROGRAMA O DECRETO</t>
  </si>
  <si>
    <t>01370000000010</t>
  </si>
  <si>
    <t>01370000000011</t>
  </si>
  <si>
    <t>01370000000012</t>
  </si>
  <si>
    <t>01370000000013</t>
  </si>
  <si>
    <t>NOTA: SOLAMENTE SE CAPTURA LA INFORMACIÓN DE ESTE ANEXO CUANDO SE HAYA ANOTADO “SI” EN EL CONCEPTO “01D067000”, DEL ANEXO DE DATOS GENERALES</t>
  </si>
  <si>
    <t>01370000000014</t>
  </si>
  <si>
    <t>CONCEPTO DE LOS BIENES IMPORTADOS O EXPORTADOS</t>
  </si>
  <si>
    <t>01370000000015</t>
  </si>
  <si>
    <t>01370000000016</t>
  </si>
  <si>
    <t>IMPORTACIONES</t>
  </si>
  <si>
    <t>01370000000017</t>
  </si>
  <si>
    <t>01370000000000</t>
  </si>
  <si>
    <t>01370001000000</t>
  </si>
  <si>
    <t>01370001000010</t>
  </si>
  <si>
    <t>01370001000011</t>
  </si>
  <si>
    <t>EXPORTACIONES</t>
  </si>
  <si>
    <t>01370001000012</t>
  </si>
  <si>
    <t>01370002000000</t>
  </si>
  <si>
    <t>01370002000010</t>
  </si>
  <si>
    <t>01370003000000</t>
  </si>
  <si>
    <t>38.- OPERACIONES REALIZADAS A TRAVES
DE FIDEICOMISOS</t>
  </si>
  <si>
    <t>RFC</t>
  </si>
  <si>
    <t xml:space="preserve">PORCENTAJE
DE PARTICIPACION CONFORME AL CONTRATO
</t>
  </si>
  <si>
    <t>DATOS CORRESPONDIENTES A LAS OPERACIONES TOTALES EFECTUADAS POR EL FIDEICOMISO IMPUESTO SOBRE LA RENTA (ISR) UTILIDAD (PERDIDA) FISCAL DEL EJERCICIO</t>
  </si>
  <si>
    <t>DATOS CORRESPONDIENTES A LAS OPERACIONES TOTALES EFECTUADAS POR EL FIDEICOMISO IMPUESTO SOBRE LA RENTA (ISR) PAGOS PROVISIONALES EFECTUADOS DE ISR</t>
  </si>
  <si>
    <t>DATOS CORRESPONDIENTES A LAS OPERACIONES TOTALES EFECTUADAS POR EL FIDEICOMISO IMPUESTO EMPRESARIAL A TASA UNICA (IETU) INGRESO GRAVADO</t>
  </si>
  <si>
    <t>DATOS CORRESPONDIENTES A LAS OPERACIONES TOTALES EFECTUADAS POR EL FIDEICOMISO IMPUESTO EMPRESARIAL A TASA UNICA (IETU) PAGOS PROVISIONALES EFECTUADOS DE IETU</t>
  </si>
  <si>
    <t>DATOS CORRESPONDIENTES A LAS OPERACIONES TOTALES EFECTUADAS POR EL FIDEICOMISO IMPUESTO EMPRESARIAL A TASA UNICA (IETU) CREDITO FISCAL IETU</t>
  </si>
  <si>
    <t>01380000000010</t>
  </si>
  <si>
    <t>01380000000011</t>
  </si>
  <si>
    <t>01380000000012</t>
  </si>
  <si>
    <t>01380000000013</t>
  </si>
  <si>
    <t>NOTA: SOLAMENTE SE CAPTURA LA INFORMACIÓN DE ESTE ANEXO CUANDO SE HAYA ANOTADO “SI” EN EL CONCEPTO “01D034000”, DEL ANEXO DE DATOS GENERALES</t>
  </si>
  <si>
    <t>01380000000014</t>
  </si>
  <si>
    <t>01380000000015</t>
  </si>
  <si>
    <t>NOMBRE DEL FIDEICOMISO Y/O NUMERO DE CONTRATO Y ENTIDAD FIDUCIARIA</t>
  </si>
  <si>
    <t>01380000000016</t>
  </si>
  <si>
    <t>01380000000000</t>
  </si>
  <si>
    <t>01380001000000</t>
  </si>
  <si>
    <t>CUESTIONARIO DE DIAGNOSTICO FISCAL (REVISION DEL CONTADOR PUBLICO)</t>
  </si>
  <si>
    <t>01390000000010</t>
  </si>
  <si>
    <t>01390000000011</t>
  </si>
  <si>
    <t>01390000000012</t>
  </si>
  <si>
    <t>EL CUESTIONARIO QUE SE SEÑALA A CONTINUACION, CONTIENE INFORMACION RELATIVA A LA REVISION EFECTUADA POR EL CONTADOR PUBLICO REGISTRADO A LOS ESTADOS FINANCIEROS DEL CONTRIBUYENTE, QUE FORMAN PARTE DEL INFORME SOBRE LA REVISION DE LA SITUACION FISCAL DEL CONTRIBUYENTE.</t>
  </si>
  <si>
    <t>01390000000013</t>
  </si>
  <si>
    <t>01390000000014</t>
  </si>
  <si>
    <t>TODA PREGUNTA DEBE SER ENTENDIDA CON RESPECTO AL EJERCICIO FISCAL SUJETO A REVISIÓN. EN AQUELLOS CUESTIONAMIENTOS QUE NO APLIQUEN AL CONTRIBUYENTE, ASÍ COMO CUANDO A CRITERIO DEL CONTADOR PÚBLICO QUE RESPONDA EL CUESTIONARIO NO HAY UNA RESPUESTA POSIBLE PARA UNA PREGUNTA EN UN RENGLÓN DETERMINADO, O BIEN, SIMPLEMENTE NO FUE REVISADO POR NO CAER EN EL ALCANCE DE REVISIÓN, SE PODRÁ DEJAR EN BLANCO EL RENGLÓN QUE CORRESPONDA, HACIENDO LAS ACLARACIONES CORRESPONDIENTES EN EL INFORME SOBRE LA REVISIÓN DE LA SITUACIÓN FISCAL DEL CONTRIBUYENTE, YA QUE DE NO HACERLO EL SERVICIO DE ADMINISTRACIÓN TRIBUTARIA ENTENDERÁ QUE EL CONTRIBUYENTE TENÍA LA OBLIGACIÓN CUESTIONADA Y NO LE DIO CUMPLIMIENTO.</t>
  </si>
  <si>
    <t>01390000000015</t>
  </si>
  <si>
    <t>01390000000016</t>
  </si>
  <si>
    <t xml:space="preserve">PROCEDIMIENTOS DE AUDITORIA APLICADOS PARA 
LA REVISION DE ESTADOS FINANCIEROS
</t>
  </si>
  <si>
    <t>01390000000017</t>
  </si>
  <si>
    <t>01390000000000</t>
  </si>
  <si>
    <t>REALIZO LA EVALUACION DEL CONTROL INTERNO DEL CONTRIBUYENTE.</t>
  </si>
  <si>
    <t>01390001000000</t>
  </si>
  <si>
    <t>EN CASO AFIRMATIVO, CONSERVA LA EVIDENCIA DE LA EVALUACION DEL CONTROL INTERNO EN SUS PAPELES DE TRABAJO.</t>
  </si>
  <si>
    <t>01390002000000</t>
  </si>
  <si>
    <t>DETECTO DEBILIDADES O DESVIACIONES RELACIONADAS CON LA ESTRUCTURA DEL CONTROL INTERNO DEL CONTRIBUYENTE CON REPERCUSION EN SU SITUACION FISCAL</t>
  </si>
  <si>
    <t>01390002000010</t>
  </si>
  <si>
    <t>NOTA: EN CASO AFIRMATIVO DESCRIBA LAS IRREGULARIDADES EN EL INFORME SOBRE LA REVISION DE LA SITUACION FISCAL</t>
  </si>
  <si>
    <t>01390002000011</t>
  </si>
  <si>
    <t>01390003000000</t>
  </si>
  <si>
    <t>COMO CONSECUENCIA DE LA REALIZACION DE SU TRABAJO, PROPUSO AJUSTES FINANCIEROS QUE AFECTARON LA SITUACION FISCAL DEL CONTRIBUYENTE</t>
  </si>
  <si>
    <t>01390004000000</t>
  </si>
  <si>
    <t>COMO CONSECUENCIA DE LA REALIZACION DE SU TRABAJO ENCONTRO DIFERENCIAS EN PARTIDAS NO MATERIALES QUE PUEDAN TENER REPERCUSION FISCAL</t>
  </si>
  <si>
    <t>01390004000010</t>
  </si>
  <si>
    <t>01390004000011</t>
  </si>
  <si>
    <t>COMO CONSECUENCIA DE LA REALIZACION DE SU TRABAJO, EL CONTRIBUYENTE CORRIGIO A LA FECHA DE ENVIO DEL DICTAMEN FISCAL LO SIGUIENTE:</t>
  </si>
  <si>
    <t>01390005000000</t>
  </si>
  <si>
    <t>PARTIDAS QUE EL CONTRIBUYENTE DEDUJO INDEBIDAMENTE EN EL IMPUESTO SOBRE LA RENTA.</t>
  </si>
  <si>
    <t>01390006000000</t>
  </si>
  <si>
    <t>PARTIDAS QUE EL CONTRIBUYENTE DEDUJO INDEBIDAMENTE EN EL IMPUESTO EMPRESARIAL A TASA UNICA.</t>
  </si>
  <si>
    <t>01390007000000</t>
  </si>
  <si>
    <t>INGRESOS QUE EL CONTRIBUYENTE OMITIO EN EL IMPUESTO SOBRE LA RENTA.</t>
  </si>
  <si>
    <t>01390008000000</t>
  </si>
  <si>
    <t>INGRESOS QUE EL CONTRIBUYENTE OMITIO EN EL IMPUESTO EMPRESARIAL A TASA UNICA.</t>
  </si>
  <si>
    <t>01390009000000</t>
  </si>
  <si>
    <t>ACTOS O ACTIVIDADES QUE EL CONTRIBUYENTE OMITIO EN EL IMPUESTO AL VALOR AGREGADO.</t>
  </si>
  <si>
    <t>01390010000000</t>
  </si>
  <si>
    <t>ACREDITAMIENTOS INDEBIDOS EFECTUADOS CONTRA EL IMPUESTO SOBRE LA RENTA</t>
  </si>
  <si>
    <t>01390011000000</t>
  </si>
  <si>
    <t>ACREDITAMIENTOS INDEBIDOS EFECTUADOS CONTRA EL IMPUESTO EMPRESARIAL A TASA UNICA</t>
  </si>
  <si>
    <t>01390012000000</t>
  </si>
  <si>
    <t>ACREDITAMIENTOS INDEBIDOS EFECTUADOS CONTRA EL IMPUESTO AL VALOR AGREGADO</t>
  </si>
  <si>
    <t>01390013000000</t>
  </si>
  <si>
    <t>ACREDITAMIENTOS INDEBIDOS EFECTUADOS CONTRA EL IMPUESTO A LOS DEPOSITOS EN EFECTIVO</t>
  </si>
  <si>
    <t>01390014000000</t>
  </si>
  <si>
    <t>EN CASO DE HABER DETECTADO EN SU AUDITORIA ALGUNA IRREGULARIDAD DE LAS SEÑALADAS EN LOS INDICES 01390005000000 AL 01390013000000, INDIQUE SI REVELO ALGUNA SALVEDAD EN EL INFORME SOBRE LA REVISION DE LA SITUACION FISCAL DEL CONTRIBUYENTE</t>
  </si>
  <si>
    <t>01390015000000</t>
  </si>
  <si>
    <t>EN CASO DE HABER CONTESTADO AFIRMATIVAMENTE EN EL INDICE 01390004000000, REVELO DICHA CIRCUNSTANCIA EN EL INFORME SOBRE LA REVISION DE LA SITUACION FISCAL DEL CONTRIBUYENTE</t>
  </si>
  <si>
    <t>01390015000010</t>
  </si>
  <si>
    <t>01390015000011</t>
  </si>
  <si>
    <t>DE ACUERDO CON SUS PRUEBAS DE AUDITORIA, EL ALCANCE A LAS MISMAS Y CON LA EVIDENCIA QUE CONSERVA EN SUS PAPELES DE TRABAJO, RESPONDA SI SE CERCIORO DE QUE EL CONTRIBUYENTE CUMPLIERA CON LO SIGUIENTE:</t>
  </si>
  <si>
    <t>01390015000012</t>
  </si>
  <si>
    <t>01390015000013</t>
  </si>
  <si>
    <t>01390015000014</t>
  </si>
  <si>
    <t>01390015000015</t>
  </si>
  <si>
    <t>01390016000000</t>
  </si>
  <si>
    <t>EN CASO DE QUE EL CONTRIBUYENTE NO HAYA DADO CUMPLIMIENTO A LO PREVISTO EN LOS INDICES 01D121000 A 01D132000 DEL DIAGNOSTICO FISCAL, SE PROPUSIERON LAS CORRECCIONES CORRESPONDIENTES</t>
  </si>
  <si>
    <t>01390016000010</t>
  </si>
  <si>
    <t>01390017000000</t>
  </si>
  <si>
    <t>EN CASO AFIRMATIVO EL CONTRIBUYENTE PRESENTO DECLARACIONES COMPLEMENTARIAS CON MOTIVO DE ESTA REVISION</t>
  </si>
  <si>
    <t>01390017000010</t>
  </si>
  <si>
    <t>01390017000011</t>
  </si>
  <si>
    <t>01390017000012</t>
  </si>
  <si>
    <t>01390018000000</t>
  </si>
  <si>
    <t>EN CASO DE QUE EL CONTRIBUYENTE NO HAYA DADO CUMPLIMIENTO A LO PREVISTO EN LOS INDICES 01D133000 AL 01D169000 DEL DIAGNOSTICO FISCAL, SE PROPUSO QUE SE HICIERAN NO DEDUCIBLES LAS PARTIDAS CORRESPONDIENTES</t>
  </si>
  <si>
    <t>01390019000000</t>
  </si>
  <si>
    <t>01390019000010</t>
  </si>
  <si>
    <t>01390019000011</t>
  </si>
  <si>
    <t>01390020000000</t>
  </si>
  <si>
    <t>VERIFICO LA INFORMACION CONTENIDA EN EL ANEXO DE INGRESOS SUJETOS A REGIMENES FISCALES PREFERENTES</t>
  </si>
  <si>
    <t>01390020000010</t>
  </si>
  <si>
    <t>01390020000011</t>
  </si>
  <si>
    <t>01390020000012</t>
  </si>
  <si>
    <t>01390020000013</t>
  </si>
  <si>
    <t>01390020000014</t>
  </si>
  <si>
    <t>01390021000000</t>
  </si>
  <si>
    <t>EN CASO DE QUE EL CONTRIBUYENTE NO HAYA DADO CUMPLIMIENTO A LO PREVISTO EN LOS INDICES 01D194000 A 01D198000 DEL DIAGNOSTICO FISCAL, SE PROPUSIERON LAS CORRECCIONES CORRESPONDIENTES</t>
  </si>
  <si>
    <t>01390022000000</t>
  </si>
  <si>
    <t>EN CASO AFIRMATIVO EL CONTRIBUYENTE PRESENTO DECLARACIONES COMPLEMENTARIAS CON MOTIVO DE ESTA REVISION.</t>
  </si>
  <si>
    <t>01390022000010</t>
  </si>
  <si>
    <t>01390022000011</t>
  </si>
  <si>
    <t>01390022000012</t>
  </si>
  <si>
    <t>01390023000000</t>
  </si>
  <si>
    <t>EN CASO DE QUE EL CONTRIBUYENTE NO HAYA DADO CUMPLIMIENTO A LO PREVISTO EN LOS INDICES 01D199000 A 01D205000 DEL DIAGNOSTICO FISCAL, PROPUSO QUE SE HICIERAN NO DEDUCIBLES LAS EROGACIONES CORRESPONDIENTES</t>
  </si>
  <si>
    <t>01390024000000</t>
  </si>
  <si>
    <t>01390024000010</t>
  </si>
  <si>
    <t>01390024000011</t>
  </si>
  <si>
    <t>01390025000000</t>
  </si>
  <si>
    <t>EN CASO DE QUE EL CONTRIBUYENTE NO HAYA DADO CUMPLIMIENTO A LO PREVISTO EN LOS INDICES 01D206000 A 01D208000 DEL DIAGNOSTICO FISCAL, PROPUSO QUE SE HICIERAN LAS CORRECCIONES CORRESPONDIENTES EN EL ACREDITAMIENTO</t>
  </si>
  <si>
    <t>01390026000000</t>
  </si>
  <si>
    <t>01390026000010</t>
  </si>
  <si>
    <t>01390026000011</t>
  </si>
  <si>
    <t>01390026000012</t>
  </si>
  <si>
    <t>01390026000013</t>
  </si>
  <si>
    <t>ACTOS O ACTIVIDADES(I.V.A.)</t>
  </si>
  <si>
    <t>01390026000014</t>
  </si>
  <si>
    <t>01390027000000</t>
  </si>
  <si>
    <t>EN CASO DE QUE EL CONTRIBUYENTE NO HAYA DADO CUMPLIMIENTO A LO PREVISTO EN LOS INDICES 01D209000 A 01D215000 DEL DIAGNOSTICO FISCAL, PROPUSO QUE SE HICIERAN LAS CORRECCIONES CORRESPONDIENTES</t>
  </si>
  <si>
    <t>01390028000000</t>
  </si>
  <si>
    <t>01390028000010</t>
  </si>
  <si>
    <t>01390028000011</t>
  </si>
  <si>
    <t>01390028000012</t>
  </si>
  <si>
    <t>SE VERIFICARON LOS SIGUIENTES REQUISITOS DE ACREDITAMIENTO DEL IMPUESTO AL VALOR AGREGADO</t>
  </si>
  <si>
    <t>01390028000013</t>
  </si>
  <si>
    <t>01390029000000</t>
  </si>
  <si>
    <t>EN CASO DE QUE EL CONTRIBUYENTE NO HAYA DADO CUMPLIMIENTO A LO PREVISTO EN LOS INDICES 01D216000 A 01D229000 DEL DIAGNOSTICO FISCAL, PROPUSO QUE SE HICIERAN LAS CORRECCIONES CORRESPONDIENTES EN EL ACREDITAMIENTO</t>
  </si>
  <si>
    <t>01390030000000</t>
  </si>
  <si>
    <t>01390030000010</t>
  </si>
  <si>
    <t>01390030000011</t>
  </si>
  <si>
    <t>01390030000012</t>
  </si>
  <si>
    <t>01390031000000</t>
  </si>
  <si>
    <t>EN CASO DE QUE EL CONTRIBUYENTE NO HAYA DADO CUMPLIMIENTO A LO PREVISTO EN LOS INDICES 01D230000 A 01D236000 DEL DIAGNOSTICO FISCAL, PROPUSO QUE SE HICIERAN LAS CORRECCIONES CORRESPONDIENTES</t>
  </si>
  <si>
    <t>01390032000000</t>
  </si>
  <si>
    <t>01390032000010</t>
  </si>
  <si>
    <t>01390032000011</t>
  </si>
  <si>
    <t>01390032000012</t>
  </si>
  <si>
    <t>01390032000013</t>
  </si>
  <si>
    <t>APLICACION DEL IMPUESTO EFECTIVAMENTE PAGADO (I.D.E.)</t>
  </si>
  <si>
    <t>01390032000014</t>
  </si>
  <si>
    <t>01390033000000</t>
  </si>
  <si>
    <t>EN CASO DE QUE EL CONTRIBUYENTE NO HAYA DADO CUMPLIMIENTO A LO PREVISTO EN LOS INDICES 01D240000 A 01D243000 DEL DIAGNOSTICO FISCAL, PROPUSO QUE SE HICIERAN LAS CORRECCIONES CORRESPONDIENTES EN LOS ACREDITAMIENTOS, COMPENSACIONES Y SOLICITUDES DE DEVOLUCION</t>
  </si>
  <si>
    <t>01390034000000</t>
  </si>
  <si>
    <t>ENTIDAD_FEDERATIVA{1,ELEMENTS(DATAINCOLUMN$@$,CATALOGCOLUMN6,1,01,@s@,02,@s@,03,@s@,04,@s@,07,@s@,08,@s@,05,@s@,06,@s@,09,@s@,10,@s@,15,@s@,11,@s@,12,@s@,13,@s@,14,@s@,16,@s@,17,@s@,18,@s@,19,@s@,20,@s@,21,@s@,22,@s@,23,@s@,24,@s@,25,@s@,26,@s@,27,@s@,28,@s@,29,@s@,30,@s@,31,@s@,32,@s@)}</t>
  </si>
  <si>
    <t>CN_IP{1,ELEMENTS(2,19,M,15,0,1,0)}</t>
  </si>
  <si>
    <t>01 - AGUASCALIENTES</t>
  </si>
  <si>
    <t>NO</t>
  </si>
  <si>
    <t>27 - ACAPULCO</t>
  </si>
  <si>
    <t>1 - ADMINISTRACION GENERAL DE GRANDES CONTRIBUYENTES</t>
  </si>
  <si>
    <t>82 - ADMINISTRACION GENERAL DE GRANDES CONTRIBUYENTES</t>
  </si>
  <si>
    <t>5 - ASOCIANTE EN PARTICIPACION</t>
  </si>
  <si>
    <t>1 - FRACCION I_ARTICULO 32-A C.F.F.</t>
  </si>
  <si>
    <t>6 - TIPO DE OPINION: ABSTENCION DE OPINION</t>
  </si>
  <si>
    <t>1 - COSTEO DIRECTO [COSTOS HISTORICOS]</t>
  </si>
  <si>
    <t>01 - AGRICULTURA GANADERIA APROVECHAMIENTO FORESTAL PESCA Y CAZA</t>
  </si>
  <si>
    <t>01 - SIEMBRA CULTIVO Y COSECHA DE SOYA</t>
  </si>
  <si>
    <t>089 - EXTRACCION DE PETROLEO CRUDO Y A LA EXTRACCION DE HIDROCARBUROS CRUDOS EN ESTADO GASEOSO GAS NATURAL</t>
  </si>
  <si>
    <t>0120 - GENERACION Y TRANSMISION DE ENERGIA ELECTRICA</t>
  </si>
  <si>
    <t>125 - CONSTRUCCION DE VIVIENDA UNIFAMILIAR</t>
  </si>
  <si>
    <t>0183 - ELABORACION DE ALIMENTOS PARA ANIMALES</t>
  </si>
  <si>
    <t>0492 - COMERCIO AL POR MAYOR DE ABARROTES</t>
  </si>
  <si>
    <t>0571 - COMERCIO AL POR MENOR EN TIENDAS DE ABARROTES ULTRAMARINOS Y MISCELANEAS</t>
  </si>
  <si>
    <t>666 - TRANSPORTE AEREO REGULAR DE PASAJEROS Y DE CARGA EN AERONAVES CON MATRICULA NACIONAL CON RUTAS Y HORARIOS ESTABLECIDOS</t>
  </si>
  <si>
    <t>0731 - EDICION DE PERIODICOS NO INTEGRADA CON LA IMPRESION EXCEPTO A TRAVES DE INTERNET</t>
  </si>
  <si>
    <t>0772 - BANCO DE MEXICO</t>
  </si>
  <si>
    <t>0802 - ALQUILER DE VIVIENDAS AMUEBLADAS</t>
  </si>
  <si>
    <t>0831 - BUFETES JURIDICOS</t>
  </si>
  <si>
    <t>872 - DIRECCION DE CORPORATIVOS Y EMPRESAS FINANCIERAS</t>
  </si>
  <si>
    <t>0874 - SERVICIOS DE ADMINISTRACION DE NEGOCIOS</t>
  </si>
  <si>
    <t>910 - ESCUELAS DE EDUCACION PREESCOLAR PERTENECIENTES AL SECTOR PRIVADO</t>
  </si>
  <si>
    <t>0949 - CONSULTORIOS DE MEDICINA GENERAL PERTENECIENTES AL SECTOR PRIVADO QUE CUENTEN CON TITULO DE MEDICO CONFORME A LAS LEYES</t>
  </si>
  <si>
    <t>1014 - COMPAÑIAS DE TEATRO DEL SECTOR PRIVADO</t>
  </si>
  <si>
    <t>1056 - HOTELES CON OTROS SERVICIOS INTEGRADOS</t>
  </si>
  <si>
    <t>1078 - REPARACION MECANICA EN GENERAL DE AUTOMOVILES Y CAMIONES</t>
  </si>
  <si>
    <t>1121 - CAMARA DE SENADORES LA CAMARA DE DIPUTADOS LA ASAMBLEA DE REPRESENTANTES</t>
  </si>
  <si>
    <t>13 - DERS - DERECHOS POR SERVICIOS</t>
  </si>
  <si>
    <t>1 - AUTORIZACION</t>
  </si>
  <si>
    <t>1 - COBERTURA</t>
  </si>
  <si>
    <t>C_LOCALES{1,ELEMENTS(DATAINCOLUMN$@$,CATALOGCOLUMN8,1,27,@s@,61,@s@,72,@s@,73,@s@,65,@s@,53,@s@,45,@s@,39,@s@,1,@s@,12,@s@,77,@s@,54,@s@,26,@s@,62,@s@,29,@s@,28,@s@,44,@s@,55,@s@,47,@s@,63,@s@,66,@s@,31,@s@,46,@s@,30,@s@,7,@s@,43,@s@,2,@s@,40,@s@,48,@s@,38,@s@,49,@s@,75,@s@,42,@s@,36,@s@,3,@s@,15,@s@,50,@s@,11,@s@,37,@s@,71,@s@,14,@s@,5,@s@,57,@s@,23,@s@,21,@s@,68,@s@,4,@s@,32,@s@,52,@s@,6,@s@,35,@s@,13,@s@,33,@s@,78,@s@,64,@s@,41,@s@,22,@s@,16,@s@,51,@s@,34,@s@,76,@s@,8,@s@,25,@s@,74,@s@,24,@s@,56,@s@,67,@s@)}</t>
  </si>
  <si>
    <t>FECHA{1,ELEMENTS(5,,,,,,)}</t>
  </si>
  <si>
    <t>02 - BAJA CALIFORNIA NORTE</t>
  </si>
  <si>
    <t>SI</t>
  </si>
  <si>
    <t>61 - AGUASCALIENTES</t>
  </si>
  <si>
    <t>2 - ADMINISTRACION LOCAL DE AUDITORIA FISCAL</t>
  </si>
  <si>
    <t>2 - ESCISION</t>
  </si>
  <si>
    <t>2 - FRACCION II_ARTICULO 32-A C.F.F.</t>
  </si>
  <si>
    <t>3 - TIPO DE OPINION: OPINION CON SALVEDADES QUE NO TENGAN IMPLICACIONES FISCALES</t>
  </si>
  <si>
    <t>3 - COSTEO ABSORBENTE [COSTOS HISTORICOS]</t>
  </si>
  <si>
    <t>02 - MINERIA</t>
  </si>
  <si>
    <t>02 - SIEMBRA CULTIVO Y COSECHA DE CARTAMO</t>
  </si>
  <si>
    <t>090 - MINERIA DE CARBON MINERAL</t>
  </si>
  <si>
    <t>0121 - SUMINISTRO DE ENERGIA ELECTRICA A LOS CONSUMIDORES FINALES</t>
  </si>
  <si>
    <t>126 - ADMINISTRACION Y SUPERVISION DE CONSTRUCCION DE VIVIENDA</t>
  </si>
  <si>
    <t>0184 - BENEFICIO DEL ARROZ</t>
  </si>
  <si>
    <t>0493 - COMERCIO AL POR MAYOR DE CARNES ROJAS</t>
  </si>
  <si>
    <t>0587 - COMERCIO AL POR MENOR DE CARNES ROJAS</t>
  </si>
  <si>
    <t>667 - TRANSPORTE AEREO REGULAR DE PASAJEROS Y DE CARGA EN AERONAVES CON MATRICULA EXTRANJERA CON RUTAS Y HORARIOS ESTABLECIDOS</t>
  </si>
  <si>
    <t>0732 - EDICION DE PERIODICOS INTEGRADA CON LA IMPRESION</t>
  </si>
  <si>
    <t>0773 - BANCA MULTIPLE O COMERCIAL</t>
  </si>
  <si>
    <t>0803 - ALQUILER DE VIVIENDAS NO AMUEBLADAS</t>
  </si>
  <si>
    <t>0832 - NOTARIAS PUBLICAS</t>
  </si>
  <si>
    <t>873 - DIRECCION DE CORPORATIVOS Y EMPRESAS NO FINANCIERAS</t>
  </si>
  <si>
    <t>0875 - OPERACIONES FINANCIERAS DERIVADAS EN EL MERCADO MEXICANO DE DERIVADOS</t>
  </si>
  <si>
    <t>911 - ESCUELAS DE EDUCACION PREESCOLAR PERTENECIENTES AL SECTOR PUBLICO</t>
  </si>
  <si>
    <t>0950 - CONSULTORIOS DE MEDICINA GENERAL PERTENECIENTES AL SECTOR PUBLICO</t>
  </si>
  <si>
    <t>1015 - COMPAÑIAS DE TEATRO DEL SECTOR PUBLICO</t>
  </si>
  <si>
    <t>1057 - SERVICIOS DE EXPORTACION DE SERVICIOS DE HOTELERIA</t>
  </si>
  <si>
    <t>1079 - REPARACION DEL SISTEMA ELECTRICO DE AUTOMOVILES Y CAMIONES</t>
  </si>
  <si>
    <t>1122 - ADMINISTRACION PUBLICA FEDERAL EN GENERAL</t>
  </si>
  <si>
    <t>06 - IA - IA A CARGO</t>
  </si>
  <si>
    <t>2 - CONSULTA</t>
  </si>
  <si>
    <t>2 - NEGOCIACION</t>
  </si>
  <si>
    <t>SI_NO{1,ELEMENTS(DATAINCOLUMN$@$,CATALOGCOLUMN7,0,02,@s@,01,@s@)}</t>
  </si>
  <si>
    <t>RFC{1,ELEMENTS(7,,,,,,)}</t>
  </si>
  <si>
    <t>03 - BAJA CALIFORNIA SUR</t>
  </si>
  <si>
    <t>72 - CAMPECHE</t>
  </si>
  <si>
    <t>4 - FIDEICOMISO</t>
  </si>
  <si>
    <t>N/A</t>
  </si>
  <si>
    <t>3 - FRACCION III_ARTICULO 32-A C.F.F.</t>
  </si>
  <si>
    <t>2 - TIPO DE OPINION: OPINION CON SALVEDADES QUE TENGAN IMPLICACIONES FISCALES</t>
  </si>
  <si>
    <t>4 - COSTEO ABSORBENTE [COSTOS PREDETERMINADOS ESTIMADOS]</t>
  </si>
  <si>
    <t>03 - ELECTRICIDAD AGUA Y SUMINISTRO DE GAS POR DUCTOS AL CONSUMIDOR FINAL</t>
  </si>
  <si>
    <t>03 - SIEMBRA CULTIVO Y COSECHA DE GIRASOL</t>
  </si>
  <si>
    <t>091 - MINERIA DE HIERRO</t>
  </si>
  <si>
    <t>0122 - CAPTACION TRATAMIENTO Y SUMINISTRO DE AGUA PARA USO DISTINTO AL DOMESTICO</t>
  </si>
  <si>
    <t>128 - CONSTRUCCION DE NAVES Y PLANTAS INDUSTRIALES</t>
  </si>
  <si>
    <t>0185 - ELABORACION DE HARINA DE TRIGO</t>
  </si>
  <si>
    <t>0494 - COMERCIO AL POR MAYOR DE CARNE Y VISCERAS DE POLLO Y OTRAS AVES DE CORRAL</t>
  </si>
  <si>
    <t>0588 - COMERCIO AL POR MENOR DE CARNE DE AVES</t>
  </si>
  <si>
    <t>668 - TRANSPORTE AEREO NO REGULAR DE PASAJEROS Y DE CARGA POR VIA AEREA SIN RUTAS NI HORARIOS FIJOS</t>
  </si>
  <si>
    <t>0733 - EDICION DE REVISTAS Y OTRAS PUBLICACIONES PERIODICAS NO INTEGRADA CON LA IMPRESION EXCEPTO A TRAVES DE INTERNET</t>
  </si>
  <si>
    <t>0774 - BANCA DE DESARROLLO</t>
  </si>
  <si>
    <t>0804 - ALQUILER DE SALONES PARA FIESTAS Y CONVENCIONES</t>
  </si>
  <si>
    <t>0833 - SERVICIOS DE APOYO PARA EFECTUAR TRAMITES LEGALES</t>
  </si>
  <si>
    <t>0876 - INTERESES POR INVERSIONES O DEPOSITOS EN SISTEMA FINANCIERO</t>
  </si>
  <si>
    <t>912 - ESCUELAS DE EDUCACION PRIMARIA PERTENECIENTES AL SECTOR PRIVADO QUE TENGAN AUTORIZACION O RECONOCIMIENTO DE VALIDEZ OFICIAL DE ESTUDIOS EN LOS TERMINOS DE LA LEY GENERAL DE EDUCACION</t>
  </si>
  <si>
    <t>0951 - CONSULTORIOS DE MEDICINA ESPECIALIZADA PERTENECIENTES AL SECTOR PRIVADO QUE CUENTEN CON TITULO DE MEDICO CONFORME A LAS LEYES</t>
  </si>
  <si>
    <t>1016 - COMPAÑIAS DE DANZA DEL SECTOR PRIVADO</t>
  </si>
  <si>
    <t>1058 - SERVICIOS DE EXPORTACION DE SERVICIOS DE CONVENCIONES Y EXPOSICIONES</t>
  </si>
  <si>
    <t>1080 - RECTIFICACION DE MOTORES DE AUTOMOVILES Y CAMIONES</t>
  </si>
  <si>
    <t>1123 - ADMINISTRACION PUBLICA ESTATAL EN GENERA</t>
  </si>
  <si>
    <t>04 - IDE - IDE A CARGO</t>
  </si>
  <si>
    <t>ADMINISTRACIONES{1,ELEMENTS(DATAINCOLUMN$@$,CATALOGCOLUMN9,1,1,@s@,2,@s@)}</t>
  </si>
  <si>
    <t>CURP{1,ELEMENTS(8,,,,,,)}</t>
  </si>
  <si>
    <t>04 - CAMPECHE</t>
  </si>
  <si>
    <t>73 - CANCUN</t>
  </si>
  <si>
    <t>1 - FUSION</t>
  </si>
  <si>
    <t>4 - FRACCION IV_ARTICULO 32-A C.F.F.</t>
  </si>
  <si>
    <t>5 - TIPO DE OPINION: OPINION NEGATIVA QUE NO TENGA IMPLICACIONES FISCALES</t>
  </si>
  <si>
    <t>5 - COSTEO ABSORBENTE Y METODO DE VAL. COSTO ESTANDAR</t>
  </si>
  <si>
    <t>04 - CONSTRUCCION</t>
  </si>
  <si>
    <t>04 - SIEMBRA CULTIVO Y COSECHA ANUAL DE OTRAS SEMILLAS OLEAGINOSAS</t>
  </si>
  <si>
    <t>092 - MINERIA DE ORO</t>
  </si>
  <si>
    <t>0123 - CAPTACION TRATAMIENTO Y SUMINISTRO DE AGUA PARA USO DISTINTO AL DOMESTICO REALIZADOS POR PARTICULARES</t>
  </si>
  <si>
    <t>130 - ADMINISTRACION Y SUPERVISION DE CONSTRUCCION DE NAVES Y PLANTAS INDUSTRIALES</t>
  </si>
  <si>
    <t>0186 - ELABORACION DE HARINA DE MAIZ</t>
  </si>
  <si>
    <t>0495 - COMERCIO AL POR MAYOR DE PESCADOS Y MARISCOS FRESCOS SECOS SALADOS Y CONGELADOS</t>
  </si>
  <si>
    <t>0589 - COMERCIO AL POR MENOR DE PESCADOS Y MARISCOS</t>
  </si>
  <si>
    <t>669 - TRANSPORTE POR FERROCARRIL DE PASAJEROS Y DE CARGA</t>
  </si>
  <si>
    <t>0734 - EDICION DE REVISTAS Y OTRAS PUBLICACIONES PERIODICAS INTEGRADA CON LA IMPRESION</t>
  </si>
  <si>
    <t>0775 - FONDOS Y FIDEICOMISOS FINANCIEROS PARA EL DESARROLLO</t>
  </si>
  <si>
    <t>0805 - ALQUILER DE OFICINAS Y LOCALES COMERCIALES</t>
  </si>
  <si>
    <t>0834 - SERVICIOS DE CONTABILIDAD Y AUDITORIA</t>
  </si>
  <si>
    <t>0877 - INVERSIONES REALIZADAS EN SOCIEDADES RESIDENTES EN EL EXTRANJERO SIN ESTABLECIMIENTO EN EL PAIS</t>
  </si>
  <si>
    <t>913 - ESCUELAS DE EDUCACION PRIMARIA PERTENECIENTES AL SECTOR PUBLICO</t>
  </si>
  <si>
    <t>0952 - CONSULTORIOS DE MEDICINA ESPECIALIZADA PERTENECIENTES AL SECTOR PUBLICO</t>
  </si>
  <si>
    <t>1017 - COMPAÑIAS DE DANZA DEL SECTOR PUBLICO</t>
  </si>
  <si>
    <t>1059 - HOTELES SIN OTROS SERVICIOS INTEGRADOS</t>
  </si>
  <si>
    <t>1081 - REPARACION DE TRANSMISIONES DE AUTOMOVILES Y CAMIONES</t>
  </si>
  <si>
    <t>1124 - ADMINISTRACION PUBLICA MUNICIPAL EN GENERAL</t>
  </si>
  <si>
    <t>05 - IDER - IDE RECAUDADO</t>
  </si>
  <si>
    <t>ADMINISTRACION_GRANDES{1,ELEMENTS(DATAINCOLUMN$@$,CATALOGCOLUMN10,1,82,@s@)}</t>
  </si>
  <si>
    <t>EMAIL{1,ELEMENTS(6,,,,,,)}</t>
  </si>
  <si>
    <t>07 - CHIAPAS</t>
  </si>
  <si>
    <t>65 - CD. GUZMAN</t>
  </si>
  <si>
    <t>3 - LIQUIDACION</t>
  </si>
  <si>
    <t>5 - OPTATIVO_ARTICULO 32-A C.F.F.</t>
  </si>
  <si>
    <t>4 - TIPO DE OPINION: OPINION NEGATIVA QUE TENGA IMPLICACIONES FISCALES</t>
  </si>
  <si>
    <t>6 - SISTEMA DISTINTO A LOS ANTERIORES</t>
  </si>
  <si>
    <t>05 - INDUSTRIAS MANUFACTURERAS</t>
  </si>
  <si>
    <t>05 - SIEMBRA CULTIVO Y COSECHA DE FRIJOL</t>
  </si>
  <si>
    <t>093 - MINERIA DE PLATA</t>
  </si>
  <si>
    <t>0124 - SUMINISTRO DE GAS POR DUCTOS AL CONSUMIDOR FINAL</t>
  </si>
  <si>
    <t>131 - CONSTRUCCION DE INMUEBLES COMERCIALES INSTITUCIONALES Y DE SERVICIOS</t>
  </si>
  <si>
    <t>0187 - ELABORACION DE HARINA DE OTROS PRODUCTOS AGRICOLAS</t>
  </si>
  <si>
    <t>0496 - COMERCIO AL POR MAYOR DE FRUTAS Y VERDURAS FRESCAS</t>
  </si>
  <si>
    <t>0590 - COMERCIO AL POR MENOR DE FRUTAS Y VERDURAS FRESCAS</t>
  </si>
  <si>
    <t>670 - TRANSPORTE MARITIMO DE ALTURA</t>
  </si>
  <si>
    <t>0735 - EDICION DE LIBROS NO INTEGRADA CON LA IMPRESION EXCEPTO A TRAVES DE INTERNET</t>
  </si>
  <si>
    <t>0776 - UNIONES DE CREDITO</t>
  </si>
  <si>
    <t>0806 - ALQUILER DE TEATROS ESTADIOS AUDITORIOS Y SIMILARES</t>
  </si>
  <si>
    <t>0835 - OTROS SERVICIOS RELACIONADOS CON LA CONTABILIDAD</t>
  </si>
  <si>
    <t>0878 - GANANCIA CAMBIARIA Y LOS INTERESES OBTENIDOS POR OTROS CREDITOS OPERACIONES O PRESTAMOS OTORGADOS</t>
  </si>
  <si>
    <t>914 - ESCUELAS DE EDUCACION SECUNDARIA GENERAL PERTENECIENTES AL SECTOR PRIVADO QUE TENGAN AUTORIZACION O RECONOCIMIENTO DE VALIDEZ OFICIAL DE ESTUDIOS EN LOS TERMINOS DE LA LEY GENERAL DE EDUCACION</t>
  </si>
  <si>
    <t>0953 - CONSULTORIOS DENTALES DEL SECTOR PRIVADO QUE CUENTEN CON TITULO DE MEDICO CONFORME A LAS LEYES</t>
  </si>
  <si>
    <t>1018 - CANTANTES Y GRUPOS MUSICALES</t>
  </si>
  <si>
    <t>1060 - MOTELES</t>
  </si>
  <si>
    <t>1082 - REPARACION DE SUSPENSIONES DE AUTOMOVILES Y CAMIONES</t>
  </si>
  <si>
    <t>1125 - REGULACION Y FOMENTO FEDERAL DEL DESARROLLO ECONOMICO</t>
  </si>
  <si>
    <t>09 - IEPS - IEPS A CARGO</t>
  </si>
  <si>
    <t>TIPO_DICTAMEN_ESPECIAL{1,ELEMENTS(DATAINCOLUMN$@$,CATALOGCOLUMN11,1,5,@s@,2,@s@,4,@s@,1,@s@,3,@s@,0,@s@)}</t>
  </si>
  <si>
    <t>DAN_40{1,ELEMENTS(3,40,M,,,,)}</t>
  </si>
  <si>
    <t>08 - CHIHUAHUA</t>
  </si>
  <si>
    <t>53 - CD. JUAREZ</t>
  </si>
  <si>
    <t>0 - NINGUNO</t>
  </si>
  <si>
    <t>6 - CONSOLIDA PARA EFECTOS FISCALES</t>
  </si>
  <si>
    <t>1 - TIPO DE OPINION: OPINION SIN SALVEDADES</t>
  </si>
  <si>
    <t>7 - NO APLICA</t>
  </si>
  <si>
    <t>06 - COMERCIO AL POR MAYOR</t>
  </si>
  <si>
    <t>06 - SIEMBRA CULTIVO Y COSECHA DE GARBANZO</t>
  </si>
  <si>
    <t>094 - MINERIA DE COBRE Y NIQUEL</t>
  </si>
  <si>
    <t>0810 - CAPTACION TRATAMIENTO Y SUMINISTRO DE AGUA PARA USO DOMESTICO REALIZADOS POR PARTICULARES</t>
  </si>
  <si>
    <t>133 - ADMINISTRACION Y SUPERVISION DE CONSTRUCCION DE INMUEBLES COMERCIALES INSTITUCIONALES Y DE SERVICIOS</t>
  </si>
  <si>
    <t>0188 - ELABORACION DE MALTA</t>
  </si>
  <si>
    <t>0497 - COMERCIO AL POR MAYOR DE HUEVO DE GALLINA Y DE OTRAS AVES</t>
  </si>
  <si>
    <t>0591 - COMERCIO AL POR MENOR DE HUEVOS DE GALLINA Y DE OTRAS AVES</t>
  </si>
  <si>
    <t>671 - TRANSPORTE MARITIMO DE CABOTAJE</t>
  </si>
  <si>
    <t>0736 - EDICION DE LIBROS INTEGRADA CON LA IMPRESION</t>
  </si>
  <si>
    <t>0777 - CAJAS DE AHORRO POPULAR</t>
  </si>
  <si>
    <t>0807 - ALQUILER DE FINCAS DESTINADAS FINES AGRICOLAS O GANADEROS</t>
  </si>
  <si>
    <t>0836 - SERVICIOS DE ARQUITECTURA</t>
  </si>
  <si>
    <t>0879 - GANANCIA CAMBIARIA Y LOS INTERESES OBTENIDOS POR OTROS CREDITOS OPERACIONES O PRESTAMOS OTORGADOS A RESIDENTES EN EL EXTRANJERO</t>
  </si>
  <si>
    <t>915 - ESCUELAS DE EDUCACION SECUNDARIA GENERAL PERTENECIENTES AL SECTOR PUBLICO</t>
  </si>
  <si>
    <t>0954 - CONSULTORIOS DENTALES DEL SECTOR PUBLICO</t>
  </si>
  <si>
    <t>1019 - GRUPOS MUSICALES DEL SECTOR PUBLICO</t>
  </si>
  <si>
    <t>1061 - HOTELES CON CASINO</t>
  </si>
  <si>
    <t>1083 - ALINEACION Y BALANCEO DE AUTOMOVILES Y CAMIONES</t>
  </si>
  <si>
    <t>1126 - REGULACION Y FOMENTO ESTATAL DEL DESARROLLO ECONOMICO</t>
  </si>
  <si>
    <t>10 - IEPSR - IEPS RETENIDO</t>
  </si>
  <si>
    <t>SI_NO_N/A{1,ELEMENTS(DATAINCOLUMN$@$,CATALOGCOLUMN12,0,2,@s@,1,@s@,3,@h@)}</t>
  </si>
  <si>
    <t>DAN_100{1,ELEMENTS(3,100,M,,,,)}</t>
  </si>
  <si>
    <t>05 - COAHUILA</t>
  </si>
  <si>
    <t>45 - CD. OBREGON</t>
  </si>
  <si>
    <t>7 - ESTABLECIMIENTO PERMANENTE</t>
  </si>
  <si>
    <t>2 - COSTEO DIRECTO [COSTOS PREDETERMINADOS]</t>
  </si>
  <si>
    <t>07 - COMERCIO AL POR MENOR</t>
  </si>
  <si>
    <t>07 - SIEMBRA CULTIVO Y COSECHA DE OTRAS LEGUMBRES</t>
  </si>
  <si>
    <t>095 - MINERIA DE PLOMO Y ZINC</t>
  </si>
  <si>
    <t>2255 - CAPTACION TRATAMIENTO Y SUMINISTRO DE AGUA PARA USO DOMESTICO</t>
  </si>
  <si>
    <t>134 - CONSTRUCCION DE OBRAS PARA EL TRATAMIENTO DISTRIBUCION Y SUMINISTRO DE AGUA Y DRENAJE</t>
  </si>
  <si>
    <t>0189 - ELABORACION DE FECULAS Y OTROS ALMIDONES</t>
  </si>
  <si>
    <t>0498 - COMERCIO AL POR MAYOR DE SEMILLAS Y GRANOS ALIMENTICIOS FRUTAS SECAS CHILES SECOS Y ESPECIAS CLAVOS PIMIENTA AZAFRAN COMINO NUEZ MOSCADA CANELA</t>
  </si>
  <si>
    <t>0592 - COMERCIO AL POR MENOR DE SEMILLAS Y GRANOS ALIMENTICIOS ESPECIAS Y CHILES SECOS</t>
  </si>
  <si>
    <t>672 - TRANSPORTE MARITIMO DE ALTURA O DE CABOTAJE DE PETROLEO Y GAS NATURAL POR MAR</t>
  </si>
  <si>
    <t>0737 - EDICION DE DIRECTORIOS Y DE LISTAS DE CORREO NO INTEGRADA CON LA IMPRESION EXCEPTO A TRAVES DE INTERNET</t>
  </si>
  <si>
    <t>0778 - SOCIEDADES Y ASOCIACIONES DE AHORRO Y PRESTAMO AUTORIZADAS COMO ENTIDADES DE AHORRO Y PRESTAMO</t>
  </si>
  <si>
    <t>0808 - ALQUILER DE OTROS INMUEBLES</t>
  </si>
  <si>
    <t>0837 - SERVICIOS DE ARQUITECTURA DE PAISAJE Y URBANISMO</t>
  </si>
  <si>
    <t>0880 - DIVIDENDOS O UTILIDADES DISTRIBUIDOS POR SOCIEDADES RESIDENTES EN EL EXTRANJERO</t>
  </si>
  <si>
    <t>916 - ESCUELAS DE EDUCACION SECUNDARIA TECNICA PERTENECIENTES AL SECTOR PRIVADO QUE TENGAN AUTORIZACION O RECONOCIMIENTO DE VALIDEZ OFICIAL DE ESTUDIOS EN LOS TERMINOS DE LA LEY GENERAL DE EDUCACION</t>
  </si>
  <si>
    <t>0955 - CONSULTORIOS DE QUIROPRACTICA PERTENECIENTES AL SECTOR PRIVADO</t>
  </si>
  <si>
    <t>1020 - OTRAS COMPAÑIAS Y GRUPOS CIRCENSES DE MAGIA DE PATINAJE Y DE OTROS ESPECTACULOS ARTISTICOS NO CLASIFICADOS EN OTRA PARTE</t>
  </si>
  <si>
    <t>1062 - CABAÑAS VILLAS Y SIMILARES</t>
  </si>
  <si>
    <t>1084 - OTRAS REPARACIONES MECANICAS Y ELECTRICAS DE AUTOMOVILES Y CAMIONES</t>
  </si>
  <si>
    <t>1127 - REGULACION Y FOMENTO MUNICIPAL DEL DESARROLLO ECONOMICO</t>
  </si>
  <si>
    <t>03 - IETU - IETU A CARGO</t>
  </si>
  <si>
    <t>OBLIGADO_OPTATIVO{1,ELEMENTS(DATAINCOLUMN$@$,CATALOGCOLUMN13,1,1,@s@,2,@s@,3,@s@,4,@s@,5,@s@,6,@h@,7,@h@)}</t>
  </si>
  <si>
    <t>DAN_80{1,ELEMENTS(3,80,M,,,,)}</t>
  </si>
  <si>
    <t>06 - COLIMA</t>
  </si>
  <si>
    <t>39 - CD. VICTORIA</t>
  </si>
  <si>
    <t>08 - TRANSPORTES CORREOS Y ALMACENAMIENTO</t>
  </si>
  <si>
    <t>08 - SIEMBRA CULTIVO Y COSECHA DE TRIGO</t>
  </si>
  <si>
    <t>096 - MINERIA DE MANGANESO</t>
  </si>
  <si>
    <t>135 - CONSTRUCCION DE OBRAS PARA EL SUMINISTRO DE AGUA REALIZADOS PARA EL SECTOR AGRICOLA O GANADERO</t>
  </si>
  <si>
    <t>0190 - ELABORACION DE ACEITES Y GRASAS VEGETALES COMESTIBLES</t>
  </si>
  <si>
    <t>0499 - COMERCIO AL POR MAYOR DE LECHE</t>
  </si>
  <si>
    <t>0593 - COMERCIO AL POR MENOR DE PRODUCTOS LACTEOS Y EMBUTIDOS</t>
  </si>
  <si>
    <t>673 - TRANSPORTE DE PASAJEROS Y DE CARGA POR RIOS PRESAS LAGOS LAGUNAS Y OTRAS VIAS NAVEGABLES INTERIORES SERVICIO DE REMOLQUE DE CARGA POR AGUAS INTERIORES</t>
  </si>
  <si>
    <t>0738 - EDICION DE DIRECTORIOS Y DE LISTAS DE CORREO INTEGRADA CON LA IMPRESION</t>
  </si>
  <si>
    <t>0779 - ARRENDADORAS FINANCIERAS</t>
  </si>
  <si>
    <t>0809 - INMOBILIARIAS Y CORREDORES DE BIENES RAICES</t>
  </si>
  <si>
    <t>0838 - SERVICIOS DE INGENIERIA</t>
  </si>
  <si>
    <t>0881 - REMANENTE DISTRIBUIBLE PROVENIENTE DE PERSONAS MORALES CON FINES NO LUCRATIVOS DEL IMPUESTO SOBRE LA RENTA</t>
  </si>
  <si>
    <t>917 - ESCUELAS DE EDUCACION SECUNDARIA TECNICA PERTENECIENTES AL SECTOR PUBLICO</t>
  </si>
  <si>
    <t>0956 - CONSULTORIOS DE QUIROPRACTICA PERTENECIENTES AL SECTOR PUBLICO</t>
  </si>
  <si>
    <t>1021 - OTRAS COMPAÑIAS Y GRUPOS DE ESPECTACULOS ARTISTICOS DEL SECTOR PUBLICO</t>
  </si>
  <si>
    <t>1063 - CAMPAMENTOS Y ALBERGUES RECREATIVOS</t>
  </si>
  <si>
    <t>1085 - HOJALATERIA Y PINTURA DE AUTOMOVILES Y CAMIONES</t>
  </si>
  <si>
    <t>1128 - IMPARTICION DE JUSTICIA Y MANTENIMIENTO DE LA SEGURIDAD Y EL ORDEN PUBLICO EN EL NIVEL FEDERAL</t>
  </si>
  <si>
    <t>12 - IMPL - IMPUESTOS LOCALES</t>
  </si>
  <si>
    <t>TIPO_OPINION{1,ELEMENTS(DATAINCOLUMN$@$,CATALOGCOLUMN14,1,6,@s@,3,@s@,2,@s@,5,@s@,4,@s@,1,@s@)}</t>
  </si>
  <si>
    <t>DAN_15{1,ELEMENTS(3,15,M,,,,)}</t>
  </si>
  <si>
    <t>09 - DISTRITO FEDERAL</t>
  </si>
  <si>
    <t>1 - CELAYA</t>
  </si>
  <si>
    <t>09 - INFORMACION EN MEDIOS MASIVOS</t>
  </si>
  <si>
    <t>09 - SIEMBRA CULTIVO Y COSECHA DE MAIZ GRANO</t>
  </si>
  <si>
    <t>097 - MINERIA DE MERCURIO Y ANTIMONIO</t>
  </si>
  <si>
    <t>136 - CONSTRUCCION DE SISTEMAS DE RIEGO AGRICOLA</t>
  </si>
  <si>
    <t>0191 - ELABORACION DE CEREALES</t>
  </si>
  <si>
    <t>0500 - COMERCIO AL POR MAYOR DE PRODUCTOS LACTEOS COMO CREMA MANTEQUILLA YOGUR QUESO</t>
  </si>
  <si>
    <t>0594 - COMERCIO AL POR MENOR DE DULCES Y MATERIAS PRIMAS PARA REPOSTERIA</t>
  </si>
  <si>
    <t>674 - AUTOTRANSPORTE LOCAL DE PRODUCTOS AGROPECUARIOS SIN REFRIGERACION</t>
  </si>
  <si>
    <t>0739 - EDICION DE OTROS MATERIALES NO INTEGRADA CON LA IMPRESION EXCEPTO A TRAVES DE INTERNET</t>
  </si>
  <si>
    <t>0780 - EMPRESAS DE FACTORAJE FINANCIERO</t>
  </si>
  <si>
    <t>0811 - SERVICIOS DE ADMINISTRACION DE INMUEBLES</t>
  </si>
  <si>
    <t>0839 - SERVICIOS DE DIBUJO</t>
  </si>
  <si>
    <t>0882 - INTERESES DEL EXTRANJERO</t>
  </si>
  <si>
    <t>918 - ESCUELAS DE EDUCACION MEDIA TECNICA TERMINAL PERTENECIENTES AL SECTOR PRIVADO QUE TENGAN AUTORIZACION O RECONOCIMIENTO DE VALIDEZ OFICIAL DE ESTUDIOS EN LOS TERMINOS DE LA LEY GENERAL DE EDUCACION</t>
  </si>
  <si>
    <t>0957 - CONSULTORIOS DE OPTOMETRIA</t>
  </si>
  <si>
    <t>1022 - PRESENTACION DE ESPECTACULOS PUBLICOS DEPORTIVOS PROFESIONALES Y SEMIPROFESIONALES</t>
  </si>
  <si>
    <t>1064 - PENSIONES Y CASAS DE HUESPEDES</t>
  </si>
  <si>
    <t>1086 - TAPICERIA DE AUTOMOVILES Y CAMIONES</t>
  </si>
  <si>
    <t>1129 - IMPARTICION DE JUSTICIA Y MANTENIMIENTO DE LA SEGURIDAD Y EL ORDEN PUBLICO EN EL NIVEL ESTATAL</t>
  </si>
  <si>
    <t>11 - ISAN - ISAN</t>
  </si>
  <si>
    <t>COSTO_DE_VENTAS{0,ELEMENTS(DATAINCOLUMN$@$,CATALOGCOLUMN16,1,1,@s@,3,@s@,4,@s@,5,@s@,6,@s@,7,@s@,2,@h@)}</t>
  </si>
  <si>
    <t>DAN_10{1,ELEMENTS(3,10,M,,,,)}</t>
  </si>
  <si>
    <t>10 - DURANGO</t>
  </si>
  <si>
    <t>12 - CENTRO DEL D.F.</t>
  </si>
  <si>
    <t>10 - SERVICIOS FINANCIEROS Y DE SEGUROS</t>
  </si>
  <si>
    <t>10 - SIEMBRA CULTIVO Y COSECHA DE MAIZ FORRAJERO</t>
  </si>
  <si>
    <t>098 - MINERIA DE URANIO Y MINERALES RADIACTIVOS</t>
  </si>
  <si>
    <t>137 - ADMINISTRACION Y SUPERVISION DE CONSTRUCCION DE OBRAS PARA EL TRATAMIENTO DISTRIBUCION Y SUMINISTRO DE AGUA DRENAJE Y RIEGO</t>
  </si>
  <si>
    <t>0192 - ELABORACION Y REFINACION DE AZUCAR DE CAÑA</t>
  </si>
  <si>
    <t>0501 - COMERCIO AL POR MAYOR DE EMBUTIDOS</t>
  </si>
  <si>
    <t>0595 - COMERCIO AL POR MENOR DE OTROS ALIMENTOS QUE NO SEAN PREPARADOS NI COCIDOS PARA SU CONSUMO</t>
  </si>
  <si>
    <t>675 - OTRO AUTOTRANSPORTE LOCAL DE CARGA GENERAL</t>
  </si>
  <si>
    <t>0740 - EDICION DE OTROS MATERIALES INTEGRADA CON LA IMPRESION</t>
  </si>
  <si>
    <t>0781 - SOCIEDADES FINANCIERAS DE OBJETO LIMITADO</t>
  </si>
  <si>
    <t>0812 - OTROS SERVICIOS RELACIONADOS CON LOS SERVICIOS INMOBILIARIOS</t>
  </si>
  <si>
    <t>0840 - SERVICIOS DE INSPECCION DE EDIFICIOS</t>
  </si>
  <si>
    <t>0883 - INTERESES POR PRESTAMOS EN EL PAIS</t>
  </si>
  <si>
    <t>919 - ESCUELAS DE EDUCACION MEDIA TECNICA TERMINAL PERTENECIENTES AL SECTOR PUBLICO</t>
  </si>
  <si>
    <t>0958 - CONSULTORIOS DE PSICOLOGIA PERTENECIENTES AL SECTOR PRIVADO</t>
  </si>
  <si>
    <t>1023 - EQUIPOS DEPORTIVOS PROFESIONALES Y SEMIPROFESIONALES</t>
  </si>
  <si>
    <t>1065 - DEPARTAMENTOS Y CASAS AMUEBLADOS CON SERVICIOS DE HOTELERIA</t>
  </si>
  <si>
    <t>1087 - INSTALACION DE CRISTALES Y OTRAS REPARACIONES A LA CARROCERIA DE AUTOMOVILES Y CAMIONES</t>
  </si>
  <si>
    <t>1130 - IMPARTICION DE JUSTICIA Y MANTENIMIENTO DE LA SEGURIDAD Y EL ORDEN PUBLICO EN EL NIVEL MUNICIPAL</t>
  </si>
  <si>
    <t>01 - ISR - ISR A CARGO</t>
  </si>
  <si>
    <t>SECTORES_ECONOMICOS{0,ELEMENTS(DATAINCOLUMN$@$,CATALOGCOLUMN17,1,01,@s@,02,@s@,03,@s@,04,@s@,05,@s@,06,@s@,07,@s@,08,@s@,09,@s@,10,@s@,11,@s@,12,@s@,13,@s@,14,@s@,15,@s@,16,@s@,17,@s@,18,@s@,19,@s@,20,@s@)}</t>
  </si>
  <si>
    <t>CN_5_EXACTO{1,ELEMENTS(2,5,E,5,0,0,0)}</t>
  </si>
  <si>
    <t>15 - ESTADO DE MEXICO</t>
  </si>
  <si>
    <t>77 - CHETUMAL</t>
  </si>
  <si>
    <t>11 - SERVICIOS INMOBILIARIOS Y DE ALQUILER DE BIENES MUEBLES E INTANGIBLES</t>
  </si>
  <si>
    <t>11 - SIEMBRA CULTIVO Y COSECHA DE ARROZ</t>
  </si>
  <si>
    <t>099 - MINERIA DE OTROS MINERALES METALICOS</t>
  </si>
  <si>
    <t>139 - CONSTRUCCION DE OBRAS RELACIONADAS CON LA DISTRIBUCION DE PETROLEO Y GAS</t>
  </si>
  <si>
    <t>0193 - ELABORACION DE OTROS AZUCARES COMO DE PILONCILLO O PANELA Y AZUCAR DE REMOLACHA</t>
  </si>
  <si>
    <t>0502 - COMERCIO AL POR MAYOR DE DULCES Y MATERIAS PRIMAS PARA REPOSTERIA</t>
  </si>
  <si>
    <t>0596 - VENTA AL PUBLICO EN GENERAL DE BEBIDAS REFRESCANTES POR LA CUAL SE ENTREGA UN COMPROBANTE SIMPLIFICADO</t>
  </si>
  <si>
    <t>676 - AUTOTRANSPORTE FORANEO DE PRODUCTOS AGROPECUARIOS SIN REFRIGERACION</t>
  </si>
  <si>
    <t>0741 - EDICION DE SOFTWARE EXCEPTO A TRAVES DE INTERNET</t>
  </si>
  <si>
    <t>0782 - COMPAÑIAS DE AUTOFINANCIAMIENTO</t>
  </si>
  <si>
    <t>0813 - ADMINISTRACION DE BIEN INMUEBLE DESTINADO A HOSPEDAJE</t>
  </si>
  <si>
    <t>0841 - SERVICIOS DE LEVANTAMIENTO GEOFISICO</t>
  </si>
  <si>
    <t>0884 - SERVICIOS COMBINADOS DE APOYO EN INSTALACIONES</t>
  </si>
  <si>
    <t>920 - ESCUELAS DE EDUCACION MEDIA SUPERIOR PERTENECIENTES AL SECTOR PRIVADO QUE TENGAN AUTORIZACION O RECONOCIMIENTO DE VALIDEZ OFICIAL DE ESTUDIOS EN LOS TERMINOS DE LA LEY GENERAL DE EDUCACION</t>
  </si>
  <si>
    <t>0959 - CONSULTORIOS DE PSICOLOGIA PERTENECIENTES AL SECTOR PUBLICO</t>
  </si>
  <si>
    <t>1024 - PROMOTORES DEL SECTOR PRIVADO CON INSTALACIONES PARA LA PRESENTACION DE ESPECTACULOS ARTISTICOS DEPORTIVOS Y SIMILARES</t>
  </si>
  <si>
    <t>1066 - ALQUILER DE INMUEBLES DESTINADOS A HOSPEDAJE A TRAVES DE TERCEROS</t>
  </si>
  <si>
    <t>1088 - REPARACION MENOR DE LLANTAS</t>
  </si>
  <si>
    <t>1131 - REGULACION Y FOMENTO FEDERAL DE ACTIVIDADES PARA MEJORAR Y PRESERVAR EL MEDIO AMBIENTE</t>
  </si>
  <si>
    <t>02 - ISRR - ISR RETENIDO</t>
  </si>
  <si>
    <t>AGRICULTURA_GANADERIA{0,ELEMENTS(DATAINCOLUMN$@$,CATALOGCOLUMN18,1,01,@s@,02,@s@,03,@s@,04,@s@,05,@s@,06,@s@,07,@s@,08,@s@,09,@s@,10,@s@,11,@s@,12,@s@,13,@s@,14,@s@,15,@s@,16,@s@,17,@s@,18,@s@,19,@s@,20,@s@,21,@s@,22,@s@,23,@s@,24,@s@,25,@s@,26,@s@,27,@s@,28,@s@,29,@s@,30,@s@,31,@s@,32,@s@,33,@s@,34,@s@,35,@s@,36,@s@,37,@s@,38,@s@,39,@s@,40,@s@,41,@s@,42,@s@,43,@s@,44,@s@,45,@s@,46,@s@,47,@s@,48,@s@,49,@s@,50,@s@,51,@s@,52,@s@,53,@s@,54,@s@,55,@s@,56,@s@,57,@s@,58,@s@,59,@s@,60,@s@,61,@s@,62,@s@,63,@s@,64,@s@,65,@s@,66,@s@,67,@s@,68,@s@,69,@s@,70,@s@,71,@s@,72,@s@,73,@s@,74,@s@,75,@s@,76,@s@,77,@s@,78,@s@,79,@s@,80,@s@,81,@s@,82,@s@,83,@s@,84,@s@,85,@s@,86,@s@,87,@s@,88,@s@)}</t>
  </si>
  <si>
    <t>DA_2{1,ELEMENTS(4,2,M,,,,)}</t>
  </si>
  <si>
    <t>11 - GUANAJUATO</t>
  </si>
  <si>
    <t>54 - CHIHUAHUA</t>
  </si>
  <si>
    <t>12 - SERVICIOS PROFESIONALES CIENTIFICOS Y TECNICOS</t>
  </si>
  <si>
    <t>12 - SIEMBRA CULTIVO Y COSECHA DE SORGO GRANO</t>
  </si>
  <si>
    <t>100 - MINERIA DE PIEDRA DE CAL</t>
  </si>
  <si>
    <t>140 - CONSTRUCCION DE PLANTAS DE REFINACION DE PETROLEO DE PROCESAMIENTO DE GAS NATURAL Y DE PETROQUIMICA</t>
  </si>
  <si>
    <t>0194 - ELABORACION DE CHOCOLATE Y PRODUCTOS DE CHOCOLATE A PARTIR DE CACAO</t>
  </si>
  <si>
    <t>0503 - COMERCIO AL POR MAYOR DE PAN Y PASTELES Y OTROS PRODUCTOS DE PANADERIA</t>
  </si>
  <si>
    <t>0597 - COMERCIO AL POR MENOR DE CERVEZA ENTREGANDO FACTURA</t>
  </si>
  <si>
    <t>677 - OTRO AUTOTRANSPORTE FORANEO DE CARGA GENERAL</t>
  </si>
  <si>
    <t>0742 - PRODUCCION DE PELICULAS CINEMATOGRAFICAS Y VIDEOS</t>
  </si>
  <si>
    <t>0783 - MONTEPIOS</t>
  </si>
  <si>
    <t>0814 - ALQUILER DE AUTOMOVILES SIN CHOFER</t>
  </si>
  <si>
    <t>0842 - SERVICIOS DE ELABORACION DE MAPAS</t>
  </si>
  <si>
    <t>0885 - AGENCIAS DE COLOCACION</t>
  </si>
  <si>
    <t>921 - ESCUELAS DE EDUCACION MEDIA SUPERIOR PERTENECIENTES AL SECTOR PUBLICO</t>
  </si>
  <si>
    <t>0960 - CONSULTORIOS DE AUDIOLOGIA Y DE TERAPIA OCUPACIONAL FISICA Y DEL LENGUAJE PERTENECIENTES AL SECTOR PRIVADO</t>
  </si>
  <si>
    <t>1025 - PROMOTORES DEL SECTOR PUBLICO CON INSTALACIONES PARA LA PRESENTACION DE ESPECTACULOS ARTISTICOS DEPORTIVOS Y SIMILARES</t>
  </si>
  <si>
    <t>1067 - RESTAURANTES-BAR CON SERVICIO DE MESEROS</t>
  </si>
  <si>
    <t>1089 - LAVADO Y LUBRICADO DE AUTOMOVILES Y CAMIONES</t>
  </si>
  <si>
    <t>1132 - REGULACION Y FOMENTO ESTATAL DE ACTIVIDADES PARA MEJORAR Y PRESERVAR EL MEDIO AMBIENTE</t>
  </si>
  <si>
    <t>07 - IVA - IVA A CARGO</t>
  </si>
  <si>
    <t>MINERIA{0,ELEMENTS(DATAINCOLUMN$@$,CATALOGCOLUMN19,1,089,@s@,090,@s@,091,@s@,092,@s@,093,@s@,094,@s@,095,@s@,096,@s@,097,@s@,098,@s@,099,@s@,100,@s@,101,@s@,102,@s@,103,@s@,104,@s@,105,@s@,106,@s@,107,@s@,108,@s@,109,@s@,110,@s@,111,@s@,112,@s@,113,@s@,114,@s@,115,@s@,116,@s@,117,@s@,118,@s@,119,@s@)}</t>
  </si>
  <si>
    <t>DAN_20{1,ELEMENTS(3,20,M,,,,)}</t>
  </si>
  <si>
    <t>12 - GUERRERO</t>
  </si>
  <si>
    <t>26 - COATZACOALCOS</t>
  </si>
  <si>
    <t>13 - DIRECCION DE CORPORATIVOS Y EMPRESAS</t>
  </si>
  <si>
    <t>13 - SIEMBRA CULTIVO Y COSECHA DE AVENA GRANO</t>
  </si>
  <si>
    <t>101 - MINERIA DE MARMOL</t>
  </si>
  <si>
    <t>142 - ADMINISTRACION Y SUPERVISION DE CONSTRUCCION DE OBRAS PARA PETROLEO Y GAS</t>
  </si>
  <si>
    <t>0195 - ELABORACION DE PRODUCTOS DE CHOCOLATE A PARTIR DE CHOCOLATE</t>
  </si>
  <si>
    <t>0504 - COMERCIO AL POR MAYOR DE BOTANAS Y FRITURAS COMO PAPAS FRITAS CHICHARRONES DE HARINA Y DE CERDO TOSTADAS CACAHUATES SEMILLAS FRITAS PALOMITAS DE MAIZ</t>
  </si>
  <si>
    <t>0598 - COMERCIO AL POR MENOR DE AGUA PURIFICADA Y HIELO</t>
  </si>
  <si>
    <t>678 - SERVICIO DE MUDANZAS</t>
  </si>
  <si>
    <t>0743 - PRODUCCION DE PROGRAMAS PARA LA TELEVISION</t>
  </si>
  <si>
    <t>0784 - SOCIEDADES CONTROLADORAS DE GRUPOS FINANCIEROS</t>
  </si>
  <si>
    <t>0815 - ALQUILER DE CAMIONES DE CARGA SIN CHOFER</t>
  </si>
  <si>
    <t>0843 - LABORATORIOS DE PRUEBAS</t>
  </si>
  <si>
    <t>0886 - AGENCIAS DE EMPLEO TEMPORAL</t>
  </si>
  <si>
    <t>922 - ESCUELAS DEL SECTOR PRIVADO QUE COMBINAN DIVERSOS NIVELES DE EDUCACION QUE TENGAN AUTORIZACION O RECONOCIMIENTO DE VALIDEZ OFICIAL DE ESTUDIOS EN LOS TERMINOS DE LA LEY GENERAL DE EDUCACION</t>
  </si>
  <si>
    <t>0962 - CONSULTORIOS DE AUDIOLOGIA Y DE TERAPIA OCUPACIONAL FISICA Y DEL LENGUAJE PERTENECIENTE AL SECTOR PUBLICO</t>
  </si>
  <si>
    <t>1026 - PROMOTORES DE ESPECTACULOS ARTISTICOS DEPORTIVOS Y SIMILARES QUE NO CUENTAN CON INSTALACIONES PARA PRESENTARLOS</t>
  </si>
  <si>
    <t>1068 - RESTAURANTES SIN BAR Y CON SERVICIO DE MESEROS</t>
  </si>
  <si>
    <t>1090 - OTROS SERVICIOS DE REPARACION Y MANTENIMIENTO DE AUTOMOVILES Y CAMIONES</t>
  </si>
  <si>
    <t>1133 - REGULACION Y FOMENTO MUNICIPAL DE ACTIVIDADES PARA MEJORAR Y PRESERVAR EL MEDIO AMBIENTE</t>
  </si>
  <si>
    <t>08 - IVAR - IVA RETENIDO</t>
  </si>
  <si>
    <t>ELECTRICIDAD_AGUA{0,ELEMENTS(DATAINCOLUMN$@$,CATALOGCOLUMN20,1,0120,@s@,0121,@s@,0122,@s@,0123,@s@,0124,@s@,0810,@s@,2255,@s@)}</t>
  </si>
  <si>
    <t>DAN_19{1,ELEMENTS(3,19,M,,,,)}</t>
  </si>
  <si>
    <t>13 - HIDALGO</t>
  </si>
  <si>
    <t>62 - COLIMA</t>
  </si>
  <si>
    <t>14 - SERVICIOS DE APOYO A LOS NEGOCIOS Y MANEJO DE DESECHOS Y SERVICIOS DE REMEDIACION</t>
  </si>
  <si>
    <t>14 - SIEMBRA CULTIVO Y COSECHA DE CEBADA GRANO</t>
  </si>
  <si>
    <t>102 - MINERIA DE OTRAS PIEDRAS DIMENSIONADAS</t>
  </si>
  <si>
    <t>143 - CONSTRUCCION DE OBRAS DE GENERACION Y CONDUCCION DE ENERGIA ELECTRICA</t>
  </si>
  <si>
    <t>0196 - ELABORACION DE DULCES CHICLES Y PRODUCTOS DE CONFITERIA QUE NO SEAN DE CHOCOLATE</t>
  </si>
  <si>
    <t>0505 - COMERCIO AL POR MAYOR DE CONSERVAS ALIMENTICIAS ENLATADAS EN SALMUERA ENCURTIDOS PRODUCTOS ALIMENTICIOS CONGELADOS EN ALMIBAR EN ACEITE PURES</t>
  </si>
  <si>
    <t>0599 - COMERCIO AL POR MENOR DE REFRESCOS BEBIDAS HIDRATANTES Y REHIDRATANTES ELABORADOS UNICAMENTE CON AZUCAR DE CAÑA COMO EDULCORANTE</t>
  </si>
  <si>
    <t>679 - AUTOTRANSPORTE LOCAL DE MATERIALES PARA LA CONSTRUCCION CUYO RADIO DE ACCION SE LIMITA AL AREA METROPOLITANA MUNICIPIO O LOCALIDAD EN QUE OPERAN</t>
  </si>
  <si>
    <t>0744 - PRODUCCION DE VIDEOCLIPS COMERCIALES Y OTROS MATERIALES AUDIOVISUALES</t>
  </si>
  <si>
    <t>0785 - SERVICIOS RELACIONADOS CON LA INTERMEDIACION CREDITICIA</t>
  </si>
  <si>
    <t>0816 - ALQUILER DE AUTOBUSES MINIBUSES Y REMOLQUES SIN CHOFER</t>
  </si>
  <si>
    <t>0844 - DISEÑO Y DECORACION DE INTERIORES</t>
  </si>
  <si>
    <t>0887 - SUMINISTRO DE PERSONAL PERMANENTE</t>
  </si>
  <si>
    <t>923 - ESCUELAS DEL SECTOR PUBLICO QUE COMBINAN DIVERSOS NIVELES DE EDUCACION</t>
  </si>
  <si>
    <t>0964 - CONSULTORIOS DEL SECTOR PRIVADO DE NUTRIOLOGOS Y DIETISTAS</t>
  </si>
  <si>
    <t>1027 - AGENTES Y REPRESENTANTES DE ARTISTAS DEPORTISTAS Y SIMILARES</t>
  </si>
  <si>
    <t>1069 - RESTAURANTES DE AUTOSERVICIO</t>
  </si>
  <si>
    <t>1091 - REPARACION Y MANTENIMIENTO DE EQUIPO ELECTRONICO DE USO DOMESTICO</t>
  </si>
  <si>
    <t>1134 - ACTIVIDADES ADMINISTRATIVAS FEDERALES DE INSTITUCIONES DE BIENESTAR SOCIAL</t>
  </si>
  <si>
    <t>14 - OTROS - OTROS</t>
  </si>
  <si>
    <t>CONSTRUCCION{0,ELEMENTS(DATAINCOLUMN$@$,CATALOGCOLUMN21,1,125,@s@,126,@s@,128,@s@,130,@s@,131,@s@,133,@s@,134,@s@,135,@s@,136,@s@,137,@s@,139,@s@,140,@s@,142,@s@,143,@s@,144,@s@,146,@s@,147,@s@,148,@s@,149,@s@,150,@s@,151,@s@,152,@s@,153,@s@,154,@s@,155,@s@,156,@s@,157,@s@,158,@s@,159,@s@,160,@s@,161,@s@,162,@s@,163,@s@,164,@s@,165,@s@,166,@s@,167,@s@,168,@s@,169,@s@,170,@s@,171,@s@,172,@s@,173,@s@,174,@s@,175,@s@,176,@s@,177,@s@,178,@s@,179,@s@,180,@s@,181,@s@,182,@s@,572,@s@)}</t>
  </si>
  <si>
    <t>CN_IPN{1,ELEMENTS(2,19,M,15,0,1,1)}</t>
  </si>
  <si>
    <t>14 - JALISCO</t>
  </si>
  <si>
    <t>29 - CORDOBA</t>
  </si>
  <si>
    <t>15 - SERVICIOS EDUCATIVOS</t>
  </si>
  <si>
    <t>15 - SIEMBRA CULTIVO Y COSECHA DE SORGO FORRAJERO</t>
  </si>
  <si>
    <t>103 - MINERIA DE ARENA Y GRAVA PARA LA CONSTRUCCION</t>
  </si>
  <si>
    <t>144 - CONSTRUCCION DE OBRAS PARA TELECOMUNICACIONES</t>
  </si>
  <si>
    <t>0197 - CONGELACION DE FRUTAS Y VERDURAS</t>
  </si>
  <si>
    <t>0506 - COMERCIO AL POR MAYOR DE HELADOS PALETAS DE HIELO GELATINAS FLANES BUDINES Y OTROS PRODUCTOS ALIMENTICIOS PARA CONSUMO HUMANO NO CLASIFICADOS EN OTRA PARTE</t>
  </si>
  <si>
    <t>0600 - COMERCIO AL POR MENOR DE CIGARROS PUROS Y TABACO</t>
  </si>
  <si>
    <t>680 - AUTOTRANSPORTE LOCAL DE MATERIALES Y RESIDUOS PELIGROSOS CUYO RADIO DE ACCION SE LIMITA AL AREA METROPOLITANA MUNICIPIO O LOCALIDAD EN QUE OPERAN</t>
  </si>
  <si>
    <t>0745 - DISTRIBUCION DE PELICULAS CINEMATOGRAFICAS VIDEOS Y OTROS MATERIALES AUDIOVISUALES</t>
  </si>
  <si>
    <t>0786 - CASAS DE BOLSA</t>
  </si>
  <si>
    <t>0817 - ALQUILER DE APARATOS ELECTRICOS Y ELECTRONICOS PARA EL HOGAR</t>
  </si>
  <si>
    <t>0845 - DISEÑO INDUSTRIAL</t>
  </si>
  <si>
    <t>0888 - SERVICIOS DE PREPARACION DE DOCUMENTOS</t>
  </si>
  <si>
    <t>924 - ESCUELAS DE EDUCACION ESPECIAL PERTENECIENTES AL SECTOR PRIVADO QUE TENGAN AUTORIZACION O RECONOCIMIENTO DE VALIDEZ OFICIAL DE ESTUDIOS EN LOS TERMINOS DE LA LEY GENERAL DE EDUCACION</t>
  </si>
  <si>
    <t>0965 - CONSULTORIOS DEL SECTOR PUBLICO DE NUTRIOLOGOS Y DIETISTAS</t>
  </si>
  <si>
    <t>1028 - ARTISTAS Y TECNICOS INDEPENDIENTES</t>
  </si>
  <si>
    <t>1070 - RESTAURANTES DE COMIDA PARA LLEVAR</t>
  </si>
  <si>
    <t>1092 - REPARACION Y MANTENIMIENTO DE OTRO EQUIPO ELECTRONICO Y DE EQUIPO DE PRECISION</t>
  </si>
  <si>
    <t>1135 - ACTIVIDADES ADMINISTRATIVAS ESTATALES DE INSTITUCIONES DE BIENESTAR SOCIAL</t>
  </si>
  <si>
    <t>INDUSTRIAS_MANUFACTURERAS{0,ELEMENTS(DATAINCOLUMN$@$,CATALOGCOLUMN22,1,0183,@s@,0184,@s@,0185,@s@,0186,@s@,0187,@s@,0188,@s@,0189,@s@,0190,@s@,0191,@s@,0192,@s@,0193,@s@,0194,@s@,0195,@s@,0196,@s@,0197,@s@,0198,@s@,0199,@s@,0200,@s@,0201,@s@,0202,@s@,0203,@s@,0204,@s@,0205,@s@,0206,@s@,0207,@s@,0209,@s@,0210,@s@,0211,@s@,0213,@s@,0214,@s@,0215,@s@,0216,@s@,0217,@s@,0218,@s@,0219,@s@,0220,@s@,0221,@s@,0222,@s@,0223,@s@,0224,@s@,0225,@s@,0226,@s@,0227,@s@,0228,@s@,0229,@s@,0230,@s@,0231,@s@,0232,@s@,0233,@s@,0234,@s@,0235,@s@,0236,@s@,0237,@s@,0238,@s@,0239,@s@,0240,@s@,0241,@s@,0242,@s@,0243,@s@,0244,@s@,0245,@s@,0246,@s@,0247,@s@,0248,@s@,0249,@s@,0250,@s@,0251,@s@,0252,@s@,0253,@s@,0254,@s@,0255,@s@,0256,@s@,0257,@s@,0258,@s@,0259,@s@,0260,@s@,0261,@s@,0262,@s@,0263,@s@,0264,@s@,0265,@s@,0266,@s@,0267,@s@,0268,@s@,0269,@s@,0270,@s@,0271,@s@,0272,@s@,0273,@s@,0274,@s@,0275,@s@,0276,@s@,0277,@s@,0278,@s@,0279,@s@,0280,@s@,0281,@s@,0282,@s@,0283,@s@,0284,@s@,0285,@s@,0286,@s@,0288,@s@,0289,@s@,0290,@s@,0291,@s@,0292,@s@,0293,@s@,0294,@s@,0295,@s@,0296,@s@,0297,@s@,0298,@s@,0299,@s@,0300,@s@,0301,@s@,0302,@s@,0303,@s@,0304,@s@,0305,@s@,0306,@s@,0308,@s@,0309,@s@,0310,@s@,0311,@s@,0312,@s@,0313,@s@,0314,@s@,0315,@s@,0316,@s@,0317,@s@,0318,@s@,0319,@s@,0320,@s@,0321,@s@,0322,@s@,0323,@s@,0324,@s@,0325,@s@,0326,@s@,0327,@s@,0328,@s@,0329,@s@,0330,@s@,0331,@s@,0332,@s@,0333,@s@,0334,@s@,0335,@s@,0336,@s@,0337,@s@,0338,@s@,0339,@s@,0340,@s@,0341,@s@,0342,@s@,0343,@s@,0344,@s@,0345,@s@,0346,@s@,0347,@s@,0348,@s@,0349,@s@,0350,@s@,0351,@s@,0352,@s@,0353,@s@,0354,@s@,0355,@s@,0356,@s@,0357,@s@,0358,@s@,0359,@s@,0360,@s@,0361,@s@,0362,@s@,0363,@s@,0364,@s@,0365,@s@,0366,@s@,0367,@s@,0368,@s@,0369,@s@,0370,@s@,0371,@s@,0372,@s@,0373,@s@,0374,@s@,0375,@s@,0376,@s@,0377,@s@,0378,@s@,0379,@s@,0380,@s@,0381,@s@,0382,@s@,0383,@s@,0384,@s@,0385,@s@,0386,@s@,0387,@s@,0388,@s@,0389,@s@,0390,@s@,0391,@s@,0392,@s@,0393,@s@,0394,@s@,0395,@s@,0396,@s@,0397,@s@,0398,@s@,0399,@s@,0400,@s@,0401,@s@,0402,@s@,0403,@s@,0404,@s@,0405,@s@,0406,@s@,0407,@s@,0408,@s@,0409,@s@,0410,@s@,0411,@s@,0412,@s@,0413,@s@,0414,@s@,0415,@s@,0416,@s@,0417,@s@,0418,@s@,0419,@s@,0420,@s@,0421,@s@,0422,@s@,0423,@s@,0424,@s@,0425,@s@,0426,@s@,0427,@s@,0428,@s@,0429,@s@,0430,@s@,0431,@s@,0432,@s@,0433,@s@,0434,@s@,0435,@s@,0436,@s@,0437,@s@,0438,@s@,0439,@s@,0440,@s@,0441,@s@,0442,@s@,0443,@s@,0444,@s@,0445,@s@,0446,@s@,0447,@s@,0448,@s@,0449,@s@,0450,@s@,0451,@s@,0452,@s@,0453,@s@,0454,@s@,0455,@s@,0456,@s@,0457,@s@,0458,@s@,0459,@s@,0460,@s@,0461,@s@,0462,@s@,0463,@s@,0464,@s@,0465,@s@,0466,@s@,0467,@s@,0468,@s@,0469,@s@,0470,@s@,0471,@s@,0472,@s@,0473,@s@,0474,@s@,0475,@s@,0476,@s@,0477,@s@,0478,@s@,0479,@s@,0480,@s@,0481,@s@,0482,@s@,0483,@s@,0484,@s@,0485,@s@,0486,@s@,0487,@s@,0488,@s@,0489,@s@,0490,@s@,0491,@s@,0573,@s@,0574,@s@,0575,@s@,0576,@s@,0578,@s@,0579,@s@,0580,@s@,0581,@s@,0582,@s@,0583,@s@,0584,@s@,0585,@s@,2236,@s@,2256,@s@,2257,@s@,2258,@s@,2259,@s@,2260,@s@,2261,@s@,2262,@s@,2263,@s@,2264,@s@,2269,@s@,2284,@s@,2310,@s@,2311,@s@)}</t>
  </si>
  <si>
    <t>ID2_IPN{0,ELEMENTS(2,18,M,10,4,1,1)}</t>
  </si>
  <si>
    <t>16 - MICHOACAN</t>
  </si>
  <si>
    <t>28 - CUERNAVACA</t>
  </si>
  <si>
    <t>16 - SERVICIOS DE SALUD Y DE ASISTENCIA SOCIAL</t>
  </si>
  <si>
    <t>16 - SIEMBRA CULTIVO Y COSECHA DE AVENA FORRAJERA</t>
  </si>
  <si>
    <t>104 - MINERIA DE TEZONTLE Y TEPETATE</t>
  </si>
  <si>
    <t>146 - ADMINISTRACION Y SUPERVISION DE CONSTRUCCION DE OBRAS DE GENERACION Y CONDUCCION DE ENERGIA ELECTRICA Y TELECOMUNICACIONES</t>
  </si>
  <si>
    <t>0198 - CONGELACION DE GUISOS</t>
  </si>
  <si>
    <t>0507 - COMERCIO AL POR MAYOR AGUA PURIFICADA Y HIELO</t>
  </si>
  <si>
    <t>0601 - COMERCIO AL POR MENOR EN SUPERMERCADOS</t>
  </si>
  <si>
    <t>681 - AUTOTRANSPORTE LOCAL CON REFRIGERACION CUYO RADIO DE ACCION SE LIMITA AL AREA METROPOLITANA MUNICIPIO O LOCALIDAD EN QUE OPERAN</t>
  </si>
  <si>
    <t>0746 - EXHIBICION DE PELICULAS CINEMATOGRAFICAS VIDEOS Y OTROS MATERIALES AUDIOVISUALES</t>
  </si>
  <si>
    <t>0787 - CASAS DE CAMBIO</t>
  </si>
  <si>
    <t>0818 - ALQUILER DE ROPA</t>
  </si>
  <si>
    <t>0846 - DISEÑO GRAFICO</t>
  </si>
  <si>
    <t>0889 - SERVICIOS DE CASETAS TELEFONICAS</t>
  </si>
  <si>
    <t>925 - ESCUELAS DE EDUCACION ESPECIAL PERTENECIENTES AL SECTOR PUBLICO</t>
  </si>
  <si>
    <t>0966 - OTROS CONSULTORIOS DEL SECTOR PRIVADO PARA EL CUIDADO DE LA SALUD</t>
  </si>
  <si>
    <t>1029 - CREACION Y PRODUCCION DE OBRAS ARTISTICAS Y CULTURALES AUTORIZANDO A TERCEROS SU PUBLICACION Y ENAJENACION AL PUBLICO Y EN SU CASO LA TRANSMISION DE DERECHOS PATRIMONIALES O LICENCIAS DE USO</t>
  </si>
  <si>
    <t>1071 - SERVICIOS DE COMEDOR PARA EMPRESAS E INSTITUCIONES</t>
  </si>
  <si>
    <t>1093 - REPARACION Y MANTENIMIENTO DE MAQUINARIA Y EQUIPO AGROPECUARIO Y FORESTAL</t>
  </si>
  <si>
    <t>1136 - ACTIVIDADES ADMINISTRATIVAS MUNICIPALES DE INSTITUCIONES DE BIENESTAR SOCIAL</t>
  </si>
  <si>
    <t>COMERCIO_MAYOR{0,ELEMENTS(DATAINCOLUMN$@$,CATALOGCOLUMN23,1,0492,@s@,0493,@s@,0494,@s@,0495,@s@,0496,@s@,0497,@s@,0498,@s@,0499,@s@,0500,@s@,0501,@s@,0502,@s@,0503,@s@,0504,@s@,0505,@s@,0506,@s@,0507,@s@,0508,@s@,0509,@s@,0510,@s@,0511,@s@,0512,@s@,0513,@s@,0514,@s@,0515,@s@,0516,@s@,0517,@s@,0518,@s@,0519,@s@,0520,@s@,0521,@s@,0522,@s@,0523,@s@,0524,@s@,0525,@s@,0526,@s@,0527,@s@,0528,@s@,0529,@s@,0530,@s@,0531,@s@,0532,@s@,0533,@s@,0534,@s@,0537,@s@,0538,@s@,0539,@s@,0540,@s@,0541,@s@,0542,@s@,0543,@s@,0544,@s@,0545,@s@,0546,@s@,0547,@s@,0548,@s@,0549,@s@,0550,@s@,0551,@s@,0552,@s@,0553,@s@,0554,@s@,0555,@s@,0556,@s@,0557,@s@,0558,@s@,0559,@s@,0560,@s@,0561,@s@,0562,@s@,0563,@s@,0564,@s@,0565,@s@,0566,@s@,0567,@s@,0568,@s@,0569,@s@,0570,@s@,2225,@s@,2265,@s@,2266,@s@,2267,@s@,2312,@s@,2313,@s@)}</t>
  </si>
  <si>
    <t>IDE1_IPN{0,ELEMENTS(2,18,M,12,2,1,1)}</t>
  </si>
  <si>
    <t>17 - MORELOS</t>
  </si>
  <si>
    <t>44 - CULIACAN</t>
  </si>
  <si>
    <t>17 - SERVICIOS DE ESPARCIMIENTO CULTURALES Y DEPORTIVOS Y OTROS SERVICIOS RECREATIVOS</t>
  </si>
  <si>
    <t>17 - SIEMBRA CULTIVO Y COSECHA DE OTROS CEREALES</t>
  </si>
  <si>
    <t>105 - MINERIA DE FELDESPATO</t>
  </si>
  <si>
    <t>147 - DIVISION DE TERRENOS</t>
  </si>
  <si>
    <t>0199 - DESHIDRATACION DE FRUTAS Y VERDURAS</t>
  </si>
  <si>
    <t>0508 - COMERCIO AL POR MAYOR DE CONCENTRADOS POLVOS JARABES Y ESENCIAS DE SABOR PARA PREPARAR REFRESCOS BEBIDAS HIDRATANTES O REHIDRATANTES ELABORADOS CON AZUCAR DE CAÑA Y OTROS EDULCORANTES</t>
  </si>
  <si>
    <t>0602 - COMERCIO AL POR MENOR EN MINISUPERS</t>
  </si>
  <si>
    <t>682 - AUTOTRANSPORTE LOCAL DE MADERA Y SUS DERIVADOS CUYO RADIO DE ACCION SE LIMITA AL AREA METROPOLITANA MUNICIPIO O LOCALIDAD EN QUE OPERAN</t>
  </si>
  <si>
    <t>0747 - SERVICIOS DE POSTPRODUCCION Y OTROS SERVICIOS PARA LA INDUSTRIA FILMICA Y DEL VIDEO</t>
  </si>
  <si>
    <t>0788 - CENTROS CAMBIARIOS</t>
  </si>
  <si>
    <t>0819 - ALQUILER DE VIDEOCASETES Y DISCOS</t>
  </si>
  <si>
    <t>0847 - DISEÑO DE MODAS Y OTROS DISEÑOS ESPECIALIZADOS</t>
  </si>
  <si>
    <t>0890 - SERVICIOS DE RECEPCION DE LLAMADAS TELEFONICAS Y PROMOCION POR TELEFONO</t>
  </si>
  <si>
    <t>926 - ESCUELAS DE EDUCACION POSTBACHILLERATO NO UNIVERSITARIA PERTENECIENTES AL SECTOR PRIVADO QUE TENGAN AUTORIZACION O RECONOCIMIENTO DE VALIDEZ OFICIAL DE ESTUDIOS EN LOS TERMINOS DE LA LEY GENERAL DE EDUCACION</t>
  </si>
  <si>
    <t>0968 - OTROS CONSULTORIOS DEL SECTOR PUBLICO PARA EL CUIDADO DE LA SALUD</t>
  </si>
  <si>
    <t>1030 - EXPLOTACION DE DERECHOS DE AUTOR DE TERCEROS</t>
  </si>
  <si>
    <t>1072 - SERVICIOS DE PREPARACION DE ALIMENTOS PARA OCASIONES ESPECIALES</t>
  </si>
  <si>
    <t>1094 - REPARACION Y MANTENIMIENTO DE MAQUINARIA Y EQUIPO INDUSTRIAL</t>
  </si>
  <si>
    <t>1137 - RELACIONES EXTERIORES</t>
  </si>
  <si>
    <t>COMERCIO_MENOR{0,ELEMENTS(DATAINCOLUMN$@$,CATALOGCOLUMN24,1,0571,@s@,0587,@s@,0588,@s@,0589,@s@,0590,@s@,0591,@s@,0592,@s@,0593,@s@,0594,@s@,0595,@s@,0596,@s@,0597,@s@,0598,@s@,0599,@s@,0600,@s@,0601,@s@,0602,@s@,0603,@s@,0604,@s@,0605,@s@,0606,@s@,0607,@s@,0608,@s@,0609,@s@,0610,@s@,0611,@s@,0612,@s@,0613,@s@,0614,@s@,0615,@s@,0616,@s@,0617,@s@,0618,@s@,0619,@s@,0620,@s@,0621,@s@,0622,@s@,0623,@s@,0624,@s@,0625,@s@,0626,@s@,0627,@s@,0629,@s@,0630,@s@,0631,@s@,0632,@s@,0633,@s@,0634,@s@,0635,@s@,0636,@s@,0637,@s@,0638,@s@,0639,@s@,0640,@s@,0641,@s@,0642,@s@,0643,@s@,0644,@s@,0645,@s@,0646,@s@,0647,@s@,0648,@s@,0649,@s@,0650,@s@,0651,@s@,0652,@s@,0653,@s@,0654,@s@,0655,@s@,0656,@s@,0657,@s@,0658,@s@,0659,@s@,0660,@s@,0661,@s@,0662,@s@,0663,@s@,0664,@s@,0665,@s@,1145,@s@,1146,@s@,2227,@s@,2228,@s@,2229,@s@,2230,@s@,2231,@s@,2232,@s@,2233,@s@,2234,@s@,2246,@s@,2247,@s@,2248,@s@,2270,@s@,2271,@s@,2272,@s@,2273,@s@,2274,@s@,2275,@s@,2276,@s@,2295,@s@,2305,@s@,2314,@s@,2315,@s@,2316,@s@,2317,@s@)}</t>
  </si>
  <si>
    <t>DAN_150{0,ELEMENTS(3,150,M,,,,)}</t>
  </si>
  <si>
    <t>18 - NAYARIT</t>
  </si>
  <si>
    <t>55 - DURANGO</t>
  </si>
  <si>
    <t>18 - SERVICIOS DE ALOJAMIENTO TEMPORAL Y DE PREPARACION DE ALIMENTOS Y BEBIDAS</t>
  </si>
  <si>
    <t>18 - SIEMBRA CULTIVO Y COSECHA DE JITOMATE O TOMATE ROJO</t>
  </si>
  <si>
    <t>106 - MINERIA DE SILICE</t>
  </si>
  <si>
    <t>148 - CONSTRUCCION DE OBRAS DE URBANIZACION</t>
  </si>
  <si>
    <t>0200 - CONSERVACION DE FRUTAS Y VERDURAS POR PROCESOS DISTINTOS A LA CONGELACION Y LA DESHIDRATACION. INCLUYE LA ELABORACION DE JUGOS</t>
  </si>
  <si>
    <t>0509 - COMERCIO AL POR MAYOR DE CONCENTRADOS O JARABES PARA PREPARAR REFRESCOS QUE SE EXPENDAN EN ENVASES ABIERTOS UTILIZANDO APARATOS AUTOMATICOS ELECTRICOS O MECANICOS ELABORADOS CON AZUCAR DE CAÑA Y OTROS EDULCORANTES</t>
  </si>
  <si>
    <t>0603 - COMERCIO AL POR MENOR EN TIENDAS DEPARTAMENTALES</t>
  </si>
  <si>
    <t>683 - OTRO AUTOTRANSPORTE LOCAL DE CARGA ESPECIALIZADO</t>
  </si>
  <si>
    <t>0748 - PRODUCTORAS DISCOGRAFICAS</t>
  </si>
  <si>
    <t>0789 - BOLSA DE VALORES</t>
  </si>
  <si>
    <t>0820 - ALQUILER DE MESAS SILLAS VAJILLAS Y SIMILARES</t>
  </si>
  <si>
    <t>0848 - SERVICIOS DE CONSULTORIA EN COMPUTACION</t>
  </si>
  <si>
    <t>0891 - SERVICIOS DE FOTOCOPIADO FAX Y AFINES</t>
  </si>
  <si>
    <t>927 - ESCUELAS DE EDUCACION POSTBACHILLERATO NO UNIVERSITARIA PERTENECIENTES AL SECTOR PUBLICO</t>
  </si>
  <si>
    <t>0969 - CENTROS DE PLANIFICACION FAMILIAR PERTENECIENTES AL SECTOR PRIVADO</t>
  </si>
  <si>
    <t>1031 - MUSEOS DEL SECTOR PRIVADO</t>
  </si>
  <si>
    <t>1073 - SERVICIOS DE PREPARACION DE ALIMENTOS EN UNIDADES MOVILES</t>
  </si>
  <si>
    <t>1095 - REPARACION Y MANTENIMIENTO DE MAQUINARIA Y EQUIPO PARA MOVER ACOMODAR Y LEVANTAR MATERIALES</t>
  </si>
  <si>
    <t>1138 - ACTIVIDADES DE SEGURIDAD NACIONAL</t>
  </si>
  <si>
    <t>TRANSPORTES_CORREOS{0,ELEMENTS(DATAINCOLUMN$@$,CATALOGCOLUMN25,1,666,@s@,667,@s@,668,@s@,669,@s@,670,@s@,671,@s@,672,@s@,673,@s@,674,@s@,675,@s@,676,@s@,677,@s@,678,@s@,679,@s@,680,@s@,681,@s@,682,@s@,683,@s@,684,@s@,685,@s@,686,@s@,687,@s@,688,@s@,689,@s@,690,@s@,691,@s@,692,@s@,693,@s@,694,@s@,695,@s@,696,@s@,697,@s@,698,@s@,699,@s@,700,@s@,701,@s@,702,@s@,703,@s@,704,@s@,705,@s@,706,@s@,707,@s@,708,@s@,709,@s@,710,@s@,711,@s@,712,@s@,713,@s@,714,@s@,715,@s@,716,@s@,717,@s@,718,@s@,719,@s@,720,@s@,721,@s@,722,@s@,723,@s@,724,@s@,725,@s@,726,@s@,727,@s@,728,@s@,729,@s@,730,@s@)}</t>
  </si>
  <si>
    <t>CN_20{0,ELEMENTS(2,20,M,20,0,0,0)}</t>
  </si>
  <si>
    <t>19 - NUEVO LEON</t>
  </si>
  <si>
    <t>47 - ENSENADA</t>
  </si>
  <si>
    <t>19 - OTROS SERVICIOS EXCEPTO ACTIVIDADES DEL GOBIERNO</t>
  </si>
  <si>
    <t>19 - SIEMBRA CULTIVO Y COSECHA DE CHILE</t>
  </si>
  <si>
    <t>107 - MINERIA DE CAOLIN</t>
  </si>
  <si>
    <t>149 - ADMINISTRACION Y SUPERVISION DE DIVISION DE TERRENOS Y DE CONSTRUCCION DE OBRAS DE URBANIZACION</t>
  </si>
  <si>
    <t>0201 - CONSERVACION DE GUISOS POR PROCESOS DISTINTOS A LA CONGELACION</t>
  </si>
  <si>
    <t>0510 - COMERCIO AL POR MAYOR DE REFRESCOS O BEBIDAS HIDRATANTES O REHIDRATANTES ELABORADOS CON AZUCAR DE CAÑA Y OTROS EDULCORANTES</t>
  </si>
  <si>
    <t>0604 - COMERCIO AL POR MENOR DE TELAS</t>
  </si>
  <si>
    <t>684 - AUTOTRANSPORTE FORANEO DE MATERIALES PARA LA CONSTRUCCION</t>
  </si>
  <si>
    <t>0749 - PRODUCCION Y DISTRIBUCION DE DISCOS Y CINTAS MAGNETOFONICAS</t>
  </si>
  <si>
    <t>0790 - SOCIEDADES DE INVERSION DE CAPITALES</t>
  </si>
  <si>
    <t>0821 - ALQUILER DE INSTRUMENTOS MUSICALES</t>
  </si>
  <si>
    <t>0849 - SERVICIOS DE CONSULTORIA EN ADMINISTRACION</t>
  </si>
  <si>
    <t>0892 - AGENCIAS DE COBRANZA</t>
  </si>
  <si>
    <t>928 - ESCUELAS DE EDUCACION SUPERIOR PERTENECIENTES AL SECTOR PRIVADO QUE TENGAN AUTORIZACION O RECONOCIMIENTO DE VALIDEZ OFICIAL DE ESTUDIOS EN LOS TERMINOS DE LA LEY GENERAL DE EDUCACION</t>
  </si>
  <si>
    <t>0970 - CENTROS DE PLANIFICACION FAMILIAR PERTENECIENTES AL SECTOR PUBLICO</t>
  </si>
  <si>
    <t>1032 - MUSEOS DEL SECTOR PUBLICO</t>
  </si>
  <si>
    <t>1074 - CENTROS NOCTURNOS DISCOTECAS Y SIMILARES</t>
  </si>
  <si>
    <t>1096 - REPARACION Y MANTENIMIENTO DE MAQUINARIA Y EQUIPO COMERCIAL Y DE SERVICIOS</t>
  </si>
  <si>
    <t>1139 - ORGANISMOS INTERNACIONALES</t>
  </si>
  <si>
    <t>INFORMACION_MEDIOS{0,ELEMENTS(DATAINCOLUMN$@$,CATALOGCOLUMN26,1,0731,@s@,0732,@s@,0733,@s@,0734,@s@,0735,@s@,0736,@s@,0737,@s@,0738,@s@,0739,@s@,0740,@s@,0741,@s@,0742,@s@,0743,@s@,0744,@s@,0745,@s@,0746,@s@,0747,@s@,0748,@s@,0749,@s@,0750,@s@,0751,@s@,0752,@s@,0753,@s@,0754,@s@,0755,@s@,0756,@s@,0757,@s@,0758,@s@,0759,@s@,0760,@s@,0761,@s@,0762,@s@,0763,@s@,0764,@s@,0765,@s@,0766,@s@,0767,@s@,0768,@s@,0769,@s@,0770,@s@,2277,@s@)}</t>
  </si>
  <si>
    <t>DAN_250{0,ELEMENTS(3,250,M,,,,)}</t>
  </si>
  <si>
    <t>20 - OAXACA</t>
  </si>
  <si>
    <t>63 - GUADALAJARA</t>
  </si>
  <si>
    <t>20 - ACTIVIDADES DEL GOBIERNO Y DE ORGANISMOS INTERNACIONALES Y EXTRATERRITORIALES</t>
  </si>
  <si>
    <t>20 - SIEMBRA CULTIVO Y COSECHA DE CEBOLLA</t>
  </si>
  <si>
    <t>108 - MINERIA DE OTRAS ARCILLAS Y OTROS MINERALES REFRACTARIOS</t>
  </si>
  <si>
    <t>150 - INSTALACION DE SEÑALAMIENTOS Y PROTECCIONES DE OBRAS VIALES</t>
  </si>
  <si>
    <t>0202 - TRATAMIENTO Y ENVASADO DE LECHE LIQUIDA</t>
  </si>
  <si>
    <t>0511 - COMERCIO AL POR MAYOR DE BEBIDAS REFRESCANTES</t>
  </si>
  <si>
    <t>0605 - COMERCIO AL POR MENOR DE BLANCOS</t>
  </si>
  <si>
    <t>685 - AUTOTRANSPORTE FORANEO DE MATERIALES Y RESIDUOS PELIGROSOS</t>
  </si>
  <si>
    <t>0750 - EDITORAS DE MUSICA</t>
  </si>
  <si>
    <t>0791 - ASESORIA EN INVERSIONES</t>
  </si>
  <si>
    <t>0822 - ALQUILER DE OTROS ARTICULOS PARA EL HOGAR</t>
  </si>
  <si>
    <t>0850 - SERVICIOS DE CONSULTORIA EN MEDIO AMBIENTE</t>
  </si>
  <si>
    <t>0893 - DESPACHOS DE INVESTIGACION DE SOLVENCIA FINANCIERA</t>
  </si>
  <si>
    <t>929 - ESCUELAS DE EDUCACION SUPERIOR PERTENECIENTES AL SECTOR PUBLICO</t>
  </si>
  <si>
    <t>0971 - CENTROS DEL SECTOR PRIVADO DEDICADOS A LA ATENCION MEDICA EXTERNA DE ENFERMOS MENTALES Y ADICTOS</t>
  </si>
  <si>
    <t>1033 - SITIOS HISTORICOS</t>
  </si>
  <si>
    <t>1075 - BARES Y CANTINAS</t>
  </si>
  <si>
    <t>1097 - REPARACION Y MANTENIMIENTO DE APARATOS ELECTRICOS PARA EL HOGAR Y PERSONALES</t>
  </si>
  <si>
    <t>1140 - SEDES DIPLOMATICAS Y OTRAS UNIDADES EXTRATERRITORIALES</t>
  </si>
  <si>
    <t>SERVICIOS_FINANCIEROS{0,ELEMENTS(DATAINCOLUMN$@$,CATALOGCOLUMN27,1,0772,@s@,0773,@s@,0774,@s@,0775,@s@,0776,@s@,0777,@s@,0778,@s@,0779,@s@,0780,@s@,0781,@s@,0782,@s@,0783,@s@,0784,@s@,0785,@s@,0786,@s@,0787,@s@,0788,@s@,0789,@s@,0790,@s@,0791,@s@,0792,@s@,0793,@s@,0794,@s@,0795,@s@,0796,@s@,0797,@s@,0798,@s@,0799,@s@,0800,@s@,0801,@s@,1147,@s@,1148,@s@,1149,@s@,1150,@s@,1151,@s@,1152,@s@,1153,@s@,1154,@s@,1155,@s@,1156,@s@,1157,@s@,1159,@s@,1160,@s@,1162,@s@,1163,@s@,2237,@s@,2282,@s@,2283,@s@,2286,@s@,2294,@s@,2301,@s@,2307,@s@,2308,@s@,2309,@s@)}</t>
  </si>
  <si>
    <t>ID2_IPN_20{0,ELEMENTS(2,20,M,12,4,1,1)}</t>
  </si>
  <si>
    <t>21 - PUEBLA</t>
  </si>
  <si>
    <t>66 - GUADALAJARA SUR</t>
  </si>
  <si>
    <t>21 - SIEMBRA CULTIVO Y COSECHA DE MELON O SANDIA</t>
  </si>
  <si>
    <t>109 - EXTRACCION Y EXPLOTACION DE SAL</t>
  </si>
  <si>
    <t>151 - CONSTRUCCION DE CARRETERAS AUTOPISTAS TERRACERIAS PUENTES PASOS A DESNIVEL Y AEROPISTAS</t>
  </si>
  <si>
    <t>0203 - ELABORACION DE LECHE EN POLVO CONDENSADA Y EVAPORADA</t>
  </si>
  <si>
    <t>0512 - COMERCIO AL POR MAYOR DE VINOS DE MESA</t>
  </si>
  <si>
    <t>0606 - COMERCIO AL POR MENOR DE ARTICULOS DE MERCERIA Y BONETERIA</t>
  </si>
  <si>
    <t>686 - AUTOTRANSPORTE FORANEO CON REFRIGERACION</t>
  </si>
  <si>
    <t>0751 - GRABACION DE DISCOS Y CINTAS MAGNETOFONICAS</t>
  </si>
  <si>
    <t>0792 - INSTITUCIONES PARA EL DEPOSITO DE VALORES</t>
  </si>
  <si>
    <t>0823 - CENTROS GENERALES DE ALQUILER</t>
  </si>
  <si>
    <t>0851 - OTROS SERVICIOS DE CONSULTORIA CIENTIFICA Y TECNICA</t>
  </si>
  <si>
    <t>0894 - OTROS SERVICIOS DE APOYO SECRETARIAL Y SIMILARES</t>
  </si>
  <si>
    <t>930 - ESCUELAS COMERCIALES Y SECRETARIALES DEL SECTOR PRIVADO QUE TENGAN AUTORIZACION O RECONOCIMIENTO DE VALIDEZ OFICIAL DE ESTUDIOS EN LOS TERMINOS DE LA LEY GENERAL DE EDUCACION</t>
  </si>
  <si>
    <t>0972 - CENTROS DEL SECTOR PUBLICO DEDICADOS A LA ATENCION MEDICA EXTERNA DE ENFERMOS MENTALES Y ADICTOS</t>
  </si>
  <si>
    <t>1034 - JARDINES BOTANICOS Y ZOOLOGICOS DEL SECTOR PRIVADO</t>
  </si>
  <si>
    <t>1076 - CERVECERIAS</t>
  </si>
  <si>
    <t>1098 - REPARACION DE TAPICERIA DE MUEBLES PARA EL HOGAR</t>
  </si>
  <si>
    <t>SERVICIOS_INMOBILIARIOS{0,ELEMENTS(DATAINCOLUMN$@$,CATALOGCOLUMN28,1,0802,@s@,0803,@s@,0804,@s@,0805,@s@,0806,@s@,0807,@s@,0808,@s@,0809,@s@,0811,@s@,0812,@s@,0813,@s@,0814,@s@,0815,@s@,0816,@s@,0817,@s@,0818,@s@,0819,@s@,0820,@s@,0821,@s@,0822,@s@,0823,@s@,0824,@s@,0825,@s@,0826,@s@,0827,@s@,0828,@s@,0829,@s@,0830,@s@,2224,@s@,2239,@s@,2240,@s@,2241,@s@,2242,@s@,2243,@s@,2244,@s@)}</t>
  </si>
  <si>
    <t>DAN_200{0,ELEMENTS(3,200,M,,,,)}</t>
  </si>
  <si>
    <t>22 - QUERETARO</t>
  </si>
  <si>
    <t>31 - GUADALUPE</t>
  </si>
  <si>
    <t>22 - SIEMBRA CULTIVO Y COSECHA DE TOMATE VERDE</t>
  </si>
  <si>
    <t>110 - MINERIA DE PIEDRA DE YESO</t>
  </si>
  <si>
    <t>152 - ADMINISTRACION Y SUPERVISION DE CONSTRUCCION DE VIAS DE COMUNICACION</t>
  </si>
  <si>
    <t>0204 - ELABORACION DE DERIVADOS Y FERMENTOS LACTEOS</t>
  </si>
  <si>
    <t>0513 - COMERCIO AL POR MAYOR DE OTRAS BEBIDAS A BASE DE UVA</t>
  </si>
  <si>
    <t>0607 - COMERCIO AL POR MENOR DE ROPA NUEVA DE TRAJES REGIONALES DISFRACES PIELES FINAS VESTIDOS PARA NOVIA UNIFORMES ESCOLARES NO CONFECCIONADOS CON CUERO Y PIEL</t>
  </si>
  <si>
    <t>687 - AUTOTRANSPORTE FORANEO DE MADERA Y SUS DERIVADOS</t>
  </si>
  <si>
    <t>0752 - OTROS SERVICIOS DE GRABACION DEL SONIDO</t>
  </si>
  <si>
    <t>0793 - COMPAÑIAS ESPECIALIZADAS EN SEGUROS DE VIDA</t>
  </si>
  <si>
    <t>0824 - ALQUILER DE MAQUINARIA PARA CONSTRUCCION MINERIA Y ACTIVIDADES FORESTALES</t>
  </si>
  <si>
    <t>0852 - SERVICIOS DE INVESTIGACION Y DESARROLLO EN CIENCIAS FISICAS DE LA VIDA E INGENIERIA PRESTADOS POR EL SECTOR PRIVADO</t>
  </si>
  <si>
    <t>0895 - AGENCIAS DE VIAJES</t>
  </si>
  <si>
    <t>931 - ESCUELAS COMERCIALES Y SECRETARIALES DEL SECTOR PUBLICO</t>
  </si>
  <si>
    <t>0973 - OTROS CENTROS DEL SECTOR PRIVADO PARA LA ATENCION DE PACIENTES QUE NO REQUIEREN HOSPITALIZACION</t>
  </si>
  <si>
    <t>1035 - JARDINES BOTANICOS Y ZOOLOGICOS DEL SECTOR PUBLICO</t>
  </si>
  <si>
    <t>1077 - PULQUERIAS</t>
  </si>
  <si>
    <t>1099 - REPARACION DE CALZADO Y OTROS ARTICULOS DE PIEL Y CUERO</t>
  </si>
  <si>
    <t>SERVICIOS_PROFESIONALES{0,ELEMENTS(DATAINCOLUMN$@$,CATALOGCOLUMN29,1,0831,@s@,0832,@s@,0833,@s@,0834,@s@,0835,@s@,0836,@s@,0837,@s@,0838,@s@,0839,@s@,0840,@s@,0841,@s@,0842,@s@,0843,@s@,0844,@s@,0845,@s@,0846,@s@,0847,@s@,0848,@s@,0849,@s@,0850,@s@,0851,@s@,0852,@s@,0853,@s@,0854,@s@,0855,@s@,0856,@s@,0857,@s@,0858,@s@,0859,@s@,0860,@s@,0861,@s@,0862,@s@,0863,@s@,0864,@s@,0865,@s@,0866,@s@,0867,@s@,0868,@s@,0869,@s@,0870,@s@,0871,@s@,2292,@s@,2293,@s@)}</t>
  </si>
  <si>
    <t>23 - QUINTANA ROO</t>
  </si>
  <si>
    <t>46 - HERMOSILLO</t>
  </si>
  <si>
    <t>23 - SIEMBRA CULTIVO Y COSECHA DE PAPA</t>
  </si>
  <si>
    <t>111 - MINERIA DE BARITA</t>
  </si>
  <si>
    <t>153 - CONSTRUCCION DE PRESAS Y REPRESAS</t>
  </si>
  <si>
    <t>0205 - ELABORACION DE HELADOS Y PALETAS</t>
  </si>
  <si>
    <t>0514 - COMERCIO AL POR MAYOR DE AGUAMIEL Y PULQUE</t>
  </si>
  <si>
    <t>0608 - COMERCIO AL POR MENOR BISUTERIA Y ACCESORIOS DE VESTIR COMO PAÑOLETAS MASCADAS ETC</t>
  </si>
  <si>
    <t>688 - OTRO AUTOTRANSPORTE FORANEO DE CARGA ESPECIALIZADO</t>
  </si>
  <si>
    <t>0753 - TRANSMISION DE PROGRAMAS DE RADIO EXCEPTO A TRAVES DE INTERNET</t>
  </si>
  <si>
    <t>0794 - COMPAÑIAS DE SEGUROS NO ESPECIALIZADAS EN SEGUROS DE VIDA</t>
  </si>
  <si>
    <t>0825 - ALQUILER DE EQUIPO DE TRANSPORTE EXCEPTO TERRESTRE</t>
  </si>
  <si>
    <t>0853 - SERVICIOS DE INVESTIGACION Y DESARROLLO EN CIENCIAS FISICAS DE LA VIDA E INGENIERIA PRESTADOS POR EL SECTOR PUBLICO</t>
  </si>
  <si>
    <t>0896 - ORGANIZACION DE EXCURSIONES Y PAQUETES TURISTICOS PARA AGENCIAS DE VIAJES</t>
  </si>
  <si>
    <t>932 - ESCUELAS DE COMPUTACION PERTENECIENTES AL SECTOR PRIVADO QUE TENGAN AUTORIZACION O RECONOCIMIENTO DE VALIDEZ OFICIAL DE ESTUDIOS EN LOS TERMINOS DE LA LEY GENERAL DE EDUCACION</t>
  </si>
  <si>
    <t>0974 - OTROS CENTROS DEL SECTOR PUBLICO PARA LA ATENCION DE PACIENTES QUE NO REQUIEREN HOSPITALIZACION</t>
  </si>
  <si>
    <t>1036 - GRUTAS PARQUES NATURALES Y OTROS SITIOS DEL PATRIMONIO NACIONAL</t>
  </si>
  <si>
    <t>2297 - PREPARACION Y VENTA DE COMIDA Y ANTOJITOS EN GENERAL</t>
  </si>
  <si>
    <t>1100 - CERRAJERIAS</t>
  </si>
  <si>
    <t>DIRECCION_CORPORATIVOS{0,ELEMENTS(DATAINCOLUMN$@$,CATALOGCOLUMN30,1,872,@s@,873,@s@)}</t>
  </si>
  <si>
    <t>24 - SAN LUIS POTOSI</t>
  </si>
  <si>
    <t>30 - IGUALA</t>
  </si>
  <si>
    <t>24 - SIEMBRA CULTIVO Y COSECHA DE CALABACITA</t>
  </si>
  <si>
    <t>112 - MINERIA DE ROCA FOSFORICA</t>
  </si>
  <si>
    <t>154 - CONSTRUCCION DE OBRAS MARITIMAS FLUVIALES Y SUBACUATICAS</t>
  </si>
  <si>
    <t>0206 - MATANZA DE GANADO Y AVES</t>
  </si>
  <si>
    <t>0515 - COMERCIO AL POR MAYOR DE SIDRA Y OTRAS BEBIDAS FERMENTADAS</t>
  </si>
  <si>
    <t>0609 - COMERCIO AL POR MENOR CUERO PIEL Y MATERIALES SUCEDANEOS COMO CHAMARRAS CHALECOS FALDAS Y OTROS ARTICULOS DE ESTOS MATERIALES COMO BOLSAS PORTAFOLIOS MALETAS CINTURONES GUANTES Y CARTERAS</t>
  </si>
  <si>
    <t>689 - TRANSPORTE DE PASAJEROS URBANO Y SUBURBANO EN AUTOBUSES</t>
  </si>
  <si>
    <t>0754 - TRANSMISION DE PROGRAMAS DE TELEVISION EXCEPTO A TRAVES DE INTERNET</t>
  </si>
  <si>
    <t>0795 - COMPAÑIAS ESPECIALIZADAS EN SEGUROS CONTRA RIESGOS AGROPECUARIOS</t>
  </si>
  <si>
    <t>0826 - ALQUILER DE EQUIPO DE COMPUTO Y DE OTRAS MAQUINAS Y MOBILIARIO DE OFICINA</t>
  </si>
  <si>
    <t>0854 - SERVICIOS DE INVESTIGACION Y DESARROLLO EN CIENCIAS SOCIALES Y HUMANIDADES PRESTADOS POR EL SECTOR PRIVADO</t>
  </si>
  <si>
    <t>0897 - OTROS SERVICIOS DE RESERVACIONES</t>
  </si>
  <si>
    <t>933 - ESCUELAS DE COMPUTACION PERTENECIENTES AL SECTOR PUBLICO</t>
  </si>
  <si>
    <t>0975 - LABORATORIOS MEDICOS Y DE DIAGNOSTICO PERTENECIENTES AL SECTOR PRIVADO</t>
  </si>
  <si>
    <t>1037 - PARQUES DEL SECTOR PRIVADO CON INSTALACIONES RECREATIVAS</t>
  </si>
  <si>
    <t>1101 - REPARACION Y MANTENIMIENTO DE MOTOCICLETAS</t>
  </si>
  <si>
    <t>SERVICIOS_APOYO{0,ELEMENTS(DATAINCOLUMN$@$,CATALOGCOLUMN31,1,0874,@s@,0875,@s@,0876,@s@,0877,@s@,0878,@s@,0879,@s@,0880,@s@,0881,@s@,0882,@s@,0883,@s@,0884,@s@,0885,@s@,0886,@s@,0887,@s@,0888,@s@,0889,@s@,0890,@s@,0891,@s@,0892,@s@,0893,@s@,0894,@s@,0895,@s@,0896,@s@,0897,@s@,0898,@s@,0899,@s@,0900,@s@,0901,@s@,0902,@s@,0903,@s@,0904,@s@,0905,@s@,0906,@s@,0907,@s@,0908,@s@,0909,@s@,1141,@s@,1142,@s@,1144,@s@,1161,@s@,2249,@s@,2298,@s@)}</t>
  </si>
  <si>
    <t>25 - SINALOA</t>
  </si>
  <si>
    <t>7 - IRAPUATO</t>
  </si>
  <si>
    <t>25 - SIEMBRA CULTIVO Y COSECHA DE OTRAS HORTALIZAS Y SEMILLAS DE HORTALIZAS</t>
  </si>
  <si>
    <t>113 - MINERIA DE FLUORITA</t>
  </si>
  <si>
    <t>155 - CONSTRUCCION DE OBRAS PARA TRANSPORTE ELECTRICO Y FERROVIARIO</t>
  </si>
  <si>
    <t>0207 - CORTE Y EMPACADO DE CARNE DE GANADO Y AVES</t>
  </si>
  <si>
    <t>0516 - COMERCIO AL POR MAYOR DE RON Y OTRAS BEBIDAS DESTILADAS DE CAÑA</t>
  </si>
  <si>
    <t>0610 - COMERCIO AL POR MENOR PAÑALES DESECHABLES Y/O TOALLAS SANITARIAS</t>
  </si>
  <si>
    <t>690 - TRANSPORTE DE PASAJEROS URBANO Y SUBURBANO EN AUTOMOVILES COLECTIVOS DE RUTA FIJA</t>
  </si>
  <si>
    <t>0755 - PRODUCCION DE PROGRAMACION DE CANALES PARA SISTEMAS DE TELEVISION POR CABLE O SATELITALES EXCEPTO A TRAVES DE INTERNET</t>
  </si>
  <si>
    <t>0796 - COMPAÑIAS AFIANZADORAS</t>
  </si>
  <si>
    <t>0827 - ALQUILER DE MAQUINARIA Y EQUIPO AGROPECUARIO PESQUERO Y PARA LA INDUSTRIA DE LA TRANSFORMACION</t>
  </si>
  <si>
    <t>0855 - SERVICIOS DE INVESTIGACION Y DESARROLLO EN CIENCIAS SOCIALES Y HUMANIDADES PRESTADOS POR EL SECTOR PUBLICO</t>
  </si>
  <si>
    <t>0898 - SERVICIOS DE INVESTIGACION Y DE PROTECCION Y CUSTODIA EXCEPTO MEDIANTE MONITOREO</t>
  </si>
  <si>
    <t>934 - ESCUELAS DEL SECTOR PRIVADO PARA LA CAPACITACION DE EJECUTIVOS QUE TENGAN AUTORIZACION O RECONOCIMIENTO DE VALIDEZ OFICIAL DE ESTUDIOS EN LOS TERMINOS DE LA LEY GENERAL DE EDUCACION</t>
  </si>
  <si>
    <t>0976 - LABORATORIOS MEDICOS Y DE DIAGNOSTICO PERTENECIENTES AL SECTOR PUBLICO</t>
  </si>
  <si>
    <t>1038 - PARQUES DEL SECTOR PUBLICO CON INSTALACIONES RECREATIVAS</t>
  </si>
  <si>
    <t>1102 - REPARACION Y MANTENIMIENTO DE BICICLETAS</t>
  </si>
  <si>
    <t>SERVICIOS_EDUCATIVOS{0,ELEMENTS(DATAINCOLUMN$@$,CATALOGCOLUMN32,1,910,@s@,911,@s@,912,@s@,913,@s@,914,@s@,915,@s@,916,@s@,917,@s@,918,@s@,919,@s@,920,@s@,921,@s@,922,@s@,923,@s@,924,@s@,925,@s@,926,@s@,927,@s@,928,@s@,929,@s@,930,@s@,931,@s@,932,@s@,933,@s@,934,@s@,935,@s@,936,@s@,937,@s@,938,@s@,939,@s@,940,@s@,941,@s@,942,@s@,943,@s@,944,@s@,945,@s@,946,@s@,947,@s@,948,@s@)}</t>
  </si>
  <si>
    <t>26 - SONORA</t>
  </si>
  <si>
    <t>43 - LA PAZ</t>
  </si>
  <si>
    <t>26 - SIEMBRA CULTIVO Y COSECHA DE NARANJA</t>
  </si>
  <si>
    <t>114 - MINERIA DE GRAFITO</t>
  </si>
  <si>
    <t>156 - ADMINISTRACION Y SUPERVISION DE CONSTRUCCION DE OTRAS OBRAS DE INGENIERIA CIVIL U OBRA PESADA</t>
  </si>
  <si>
    <t>0209 - PREPARACION DE EMBUTIDOS Y OTRAS CONSERVAS DE CARNE DE GANADO Y AVES</t>
  </si>
  <si>
    <t>0517 - COMERCIO AL POR MAYOR DE BEBIDAS DESTILADAS DE AGAVE</t>
  </si>
  <si>
    <t>0611 - COMERCIO AL POR MENOR SOMBREROS</t>
  </si>
  <si>
    <t>691 - TRANSPORTE DE PASAJEROS URBANO Y SUBURBANO EN TROLEBUSES Y TRENES LIGEROS</t>
  </si>
  <si>
    <t>0756 - CREACION Y DIFUSION DE CONTENIDO EXCLUSIVAMENTE A TRAVES DE INTERNET</t>
  </si>
  <si>
    <t>0797 - AGENTES AJUSTADORES Y GESTORES DE SEGUROS DE VIDA</t>
  </si>
  <si>
    <t>0828 - ALQUILER DE EQUIPO PARA LEVANTAR MOVER Y ACOMODAR MATERIALES</t>
  </si>
  <si>
    <t>0856 - AGENCIAS DE PUBLICIDAD</t>
  </si>
  <si>
    <t>0899 - SERVICIOS DE PROTECCION Y CUSTODIA MEDIANTE EL MONITOREO DE SISTEMAS DE SEGURIDAD</t>
  </si>
  <si>
    <t>935 - ESCUELAS DEL SECTOR PUBLICO PARA LA CAPACITACION DE EJECUTIVOS</t>
  </si>
  <si>
    <t>0977 - SERVICIOS DE ENFERMERIA A DOMICILIO</t>
  </si>
  <si>
    <t>1039 - CASAS DE JUEGOS ELECTRONICOS</t>
  </si>
  <si>
    <t>1103 - REPARACION Y MANTENIMIENTO DE OTROS ARTICULOS PARA EL HOGAR Y PERSONALES</t>
  </si>
  <si>
    <t>SERVICIOS_SALUD{0,ELEMENTS(DATAINCOLUMN$@$,CATALOGCOLUMN33,1,0949,@s@,0950,@s@,0951,@s@,0952,@s@,0953,@s@,0954,@s@,0955,@s@,0956,@s@,0957,@s@,0958,@s@,0959,@s@,0960,@s@,0962,@s@,0964,@s@,0965,@s@,0966,@s@,0968,@s@,0969,@s@,0970,@s@,0971,@s@,0972,@s@,0973,@s@,0974,@s@,0975,@s@,0976,@s@,0977,@s@,0978,@s@,0979,@s@,0980,@s@,0981,@s@,0982,@s@,0983,@s@,0984,@s@,0985,@s@,0986,@s@,0987,@s@,0988,@s@,0989,@s@,0990,@s@,0991,@s@,0992,@s@,0993,@s@,0994,@s@,0995,@s@,0996,@s@,0997,@s@,0998,@s@,0999,@s@,1000,@s@,1001,@s@,1002,@s@,1003,@s@,1004,@s@,1005,@s@,1006,@s@,1007,@s@,1008,@s@,1009,@s@,1010,@s@,1011,@s@,1012,@s@,1013,@s@,2245,@s@,2250,@s@,2278,@s@,2279,@s@)}</t>
  </si>
  <si>
    <t>27 - TABASCO</t>
  </si>
  <si>
    <t>2 - LEON</t>
  </si>
  <si>
    <t>27 - SIEMBRA CULTIVO Y COSECHA DE LIMON</t>
  </si>
  <si>
    <t>115 - MINERIA DE AZUFRE</t>
  </si>
  <si>
    <t>157 - OTRAS CONSTRUCCIONES DE INGENIERIA CIVIL U OBRA PESADA</t>
  </si>
  <si>
    <t>0210 - ELABORACION DE MANTECA Y OTRAS GRASAS ANIMALES COMESTIBLES</t>
  </si>
  <si>
    <t>0518 - COMERCIO AL POR MAYOR DE CERVEZA</t>
  </si>
  <si>
    <t>0612 - COMERCIO AL POR MENOR CALZADO AGUJETAS TINTAS PLANTILLAS ACCESORIOS DEL CALZADO</t>
  </si>
  <si>
    <t>692 - TRANSPORTE DE PASAJEROS URBANO Y SUBURBANO EN METRO</t>
  </si>
  <si>
    <t>0757 - TELEFONIA TRADICIONAL</t>
  </si>
  <si>
    <t>0798 - AGENTES AJUSTADORES Y GESTORES DE SEGUROS CONTRA RIESGOS AGROPECUARIOS</t>
  </si>
  <si>
    <t>0829 - ALQUILER DE EQUIPO PARA EL COMERCIO Y LOS SERVICIOS</t>
  </si>
  <si>
    <t>0857 - AGENCIAS DE RELACIONES PUBLICAS</t>
  </si>
  <si>
    <t>0900 - SERVICIOS DE CONTROL Y EXTERMINACION DE PLAGAS</t>
  </si>
  <si>
    <t>936 - ESCUELAS DEL SECTOR PRIVADO DEDICADAS A LA ENSEÑANZA DE OFICIOS QUE TENGAN AUTORIZACION O RECONOCIMIENTO DE VALIDEZ OFICIAL DE ESTUDIOS EN LOS TERMINOS DE LA LEY GENERAL DE EDUCACION</t>
  </si>
  <si>
    <t>0978 - SERVICIOS DE AMBULANCIAS</t>
  </si>
  <si>
    <t>1040 - RECEPCION CAPTACION CRUCE O EXPLOTACION DE APUESTAS</t>
  </si>
  <si>
    <t>1104 - SALONES Y CLINICAS DE BELLEZA Y PELUQUERIAS</t>
  </si>
  <si>
    <t>SERVICIOS_ESPARCIMIENTO{0,ELEMENTS(DATAINCOLUMN$@$,CATALOGCOLUMN34,1,1014,@s@,1015,@s@,1016,@s@,1017,@s@,1018,@s@,1019,@s@,1020,@s@,1021,@s@,1022,@s@,1023,@s@,1024,@s@,1025,@s@,1026,@s@,1027,@s@,1028,@s@,1029,@s@,1030,@s@,1031,@s@,1032,@s@,1033,@s@,1034,@s@,1035,@s@,1036,@s@,1037,@s@,1038,@s@,1039,@s@,1040,@s@,1041,@s@,1042,@s@,1043,@s@,1044,@s@,1045,@s@,1046,@s@,1047,@s@,1048,@s@,1049,@s@,1050,@s@,1051,@s@,1052,@s@,1053,@s@,1054,@s@,1055,@s@,2268,@s@,2280,@s@,2281,@s@,2296,@s@,2299,@s@,2306,@s@)}</t>
  </si>
  <si>
    <t>28 - TAMAULIPAS</t>
  </si>
  <si>
    <t>40 - LOS CABOS</t>
  </si>
  <si>
    <t>28 - SIEMBRA CULTIVO Y COSECHA DE CITRICOS</t>
  </si>
  <si>
    <t>116 - MINERIA DE MINERALES NO METALICOS PARA PRODUCTOS QUIMICOS</t>
  </si>
  <si>
    <t>158 - TRABAJOS DE CIMENTACIONES</t>
  </si>
  <si>
    <t>0211 - PREPARACION Y ENVASADO DE PESCADOS Y MARISCOS</t>
  </si>
  <si>
    <t>0519 - COMERCIO AL POR MAYOR DE CIGARROS PUROS Y TABACO</t>
  </si>
  <si>
    <t>0613 - FARMACIAS SIN MINISUPER</t>
  </si>
  <si>
    <t>693 - TRANSPORTE DE PASAJEROS INTERURBANO Y RURAL</t>
  </si>
  <si>
    <t>0758 - TELEGRAFIA Y OTRAS TELECOMUNICACIONES ALAMBRICAS DEL SECTOR PRIVADO</t>
  </si>
  <si>
    <t>0799 - AGENTES AJUSTADORES Y GESTORES DE OTROS SEGUROS</t>
  </si>
  <si>
    <t>0830 - REGALIAS POR USO O GOCE TEMPORAL DE PATENTES Y FRANQUICIAS</t>
  </si>
  <si>
    <t>0858 - AGENCIAS DE COMPRA DE MEDIOS A PETICION DEL CLIENTE</t>
  </si>
  <si>
    <t>0901 - SERVICIOS DE LIMPIEZA DE INMUEBLES</t>
  </si>
  <si>
    <t>937 - ESCUELAS DEL SECTOR PUBLICO DEDICADAS A LA ENSEÑANZA DE OFICIOS</t>
  </si>
  <si>
    <t>0979 - SERVICIOS DE BANCOS DE ORGANOS DE BANCOS DE SANGRE Y OTROS SERVICIOS AUXILIARES AL TRATAMIENTO MEDICO PRESTADOS POR EL SECTOR PRIVADO</t>
  </si>
  <si>
    <t>1041 - VENTA DE BILLETES DE LOTERIA</t>
  </si>
  <si>
    <t>1105 - BAÑOS PUBLICOS</t>
  </si>
  <si>
    <t>SERVICIOS_ALOJAMIENTO{0,ELEMENTS(DATAINCOLUMN$@$,CATALOGCOLUMN35,1,1056,@s@,1057,@s@,1058,@s@,1059,@s@,1060,@s@,1061,@s@,1062,@s@,1063,@s@,1064,@s@,1065,@s@,1066,@s@,1067,@s@,1068,@s@,1069,@s@,1070,@s@,1071,@s@,1072,@s@,1073,@s@,1074,@s@,1075,@s@,1076,@s@,1077,@s@,2297,@s@)}</t>
  </si>
  <si>
    <t>29 - TLAXCALA</t>
  </si>
  <si>
    <t>48 - LOS MOCHIS</t>
  </si>
  <si>
    <t>29 - SIEMBRA CULTIVO Y COSECHA DE CAFE</t>
  </si>
  <si>
    <t>117 - MINERIA DE OTROS MINERALES NO METALICOS</t>
  </si>
  <si>
    <t>159 - MONTAJE DE ESTRUCTURAS DE CONCRETO PREFABRICADAS</t>
  </si>
  <si>
    <t>0213 - PANIFICACION INDUSTRIAL</t>
  </si>
  <si>
    <t>0520 - COMERCIO AL POR MAYOR DE FIBRAS HILOS Y TELAS</t>
  </si>
  <si>
    <t>0614 - FARMACIAS CON MINISUPER</t>
  </si>
  <si>
    <t>694 - TRANSPORTE DE PASAJEROS EN TAXIS DE SITIO</t>
  </si>
  <si>
    <t>0759 - TELEFONIA CELULAR</t>
  </si>
  <si>
    <t>0800 - INGRESOS DERIVADOS DEL OTORGAMIENTO DE FIANZAS O AVALES</t>
  </si>
  <si>
    <t>2224 - ALQUILER DE INMUEBLES PARA ESCUELAS COLEGIOS DE PROFESIONALES E INSTITUCIONES DE ASISTENCIA Y BENEFICENCIA O EMPRESAS ASOCIACIONES U ORGANISMOS NO COMERCIALES</t>
  </si>
  <si>
    <t>0859 - AGENCIAS DE REPRESENTACION DE MEDIOS</t>
  </si>
  <si>
    <t>0902 - SERVICIOS DE INSTALACION Y MANTENIMIENTO DE AREAS VERDES</t>
  </si>
  <si>
    <t>938 - ESCUELAS DE ARTE PERTENECIENTES AL SECTOR PRIVADO QUE TENGAN AUTORIZACION O RECONOCIMIENTO DE VALIDEZ OFICIAL DE ESTUDIOS EN LOS TERMINOS DE LA LEY GENERAL DE EDUCACION</t>
  </si>
  <si>
    <t>0980 - SERVICIOS DE BANCOS DE ORGANOS DE BANCOS DE SANGRE Y OTROS SERVICIOS AUXILIARES AL TRATAMIENTO MEDICO PRESTADOS POR EL SECTOR PUBLICO</t>
  </si>
  <si>
    <t>1042 - CONCURSOS EN LOS QUE SE OFREZCAN PREMIOS Y EN ALGUNA ETAPA DE SU DESARROLLO INTERVENGA DIRECTA O INDIRECTAMENTE EL AZAR</t>
  </si>
  <si>
    <t>1106 - SANITARIOS PUBLICOS Y BOLERIAS</t>
  </si>
  <si>
    <t>OTROS_SERVICIOS{0,ELEMENTS(DATAINCOLUMN$@$,CATALOGCOLUMN36,1,1078,@s@,1079,@s@,1080,@s@,1081,@s@,1082,@s@,1083,@s@,1084,@s@,1085,@s@,1086,@s@,1087,@s@,1088,@s@,1089,@s@,1090,@s@,1091,@s@,1092,@s@,1093,@s@,1094,@s@,1095,@s@,1096,@s@,1097,@s@,1098,@s@,1099,@s@,1100,@s@,1101,@s@,1102,@s@,1103,@s@,1104,@s@,1105,@s@,1106,@s@,1107,@s@,1108,@s@,1109,@s@,1110,@s@,1111,@s@,1112,@s@,1113,@s@,1114,@s@,1115,@s@,1116,@s@,1117,@s@,1118,@s@,1119,@s@,1120,@s@,2285,@s@,2287,@s@,2288,@s@,2289,@s@,2290,@s@,2291,@s@,2300,@s@,2302,@s@,2303,@s@,2304,@s@)}</t>
  </si>
  <si>
    <t>30 - VERACRUZ</t>
  </si>
  <si>
    <t>38 - MATAMOROS</t>
  </si>
  <si>
    <t>30 - SIEMBRA CULTIVO Y COSECHA DE PLATANO</t>
  </si>
  <si>
    <t>118 - PERFORACION DE POZOS PETROLEROS Y DE GAS</t>
  </si>
  <si>
    <t>160 - MONTAJE DE ESTRUCTURAS DE ACERO PREFABRICADAS</t>
  </si>
  <si>
    <t>0214 - PANIFICACION TRADICIONAL</t>
  </si>
  <si>
    <t>0521 - COMERCIO AL POR MAYOR DE BLANCOS</t>
  </si>
  <si>
    <t>0615 - COMERCIO AL POR MENOR DE PRODUCTOS NATURISTAS Y DE COMPLEMENTOS ALIMENTICIOS</t>
  </si>
  <si>
    <t>695 - TRANSPORTE DE PASAJEROS EN TAXIS DE RULETEO</t>
  </si>
  <si>
    <t>0760 - OTRAS TELECOMUNICACIONES INALAMBRICAS EXCEPTO LOS SERVICIOS DE SATELITES</t>
  </si>
  <si>
    <t>0801 - ADMINISTRACION DE CAJAS DE PENSION Y DE SEGUROS INDEPENDIENTES</t>
  </si>
  <si>
    <t>2239 - CONSTRUCCION Y/O ADQUISICION DE VIVIENDAS PARA SER RENTADAS</t>
  </si>
  <si>
    <t>0860 - AGENCIAS DE ANUNCIOS PUBLICITARIOS</t>
  </si>
  <si>
    <t>0903 - SERVICIOS DE LIMPIEZA DE TAPICERIA ALFOMBRAS Y MUEBLES</t>
  </si>
  <si>
    <t>939 - ESCUELAS DE ARTE PERTENECIENTES AL SECTOR PUBLICO</t>
  </si>
  <si>
    <t>0981 - HOSPITALES GENERALES DEL SECTOR PRIVADO QUE REQUIERAN DE TITULO DE MEDICO CONFORME A LAS LEYES</t>
  </si>
  <si>
    <t>1043 - CAMPOS DE GOLF</t>
  </si>
  <si>
    <t>1107 - LAVANDERIAS Y TINTORERIAS</t>
  </si>
  <si>
    <t>ACTIVIDADES_GOBIERNO{0,ELEMENTS(DATAINCOLUMN$@$,CATALOGCOLUMN37,1,1121,@s@,1122,@s@,1123,@s@,1124,@s@,1125,@s@,1126,@s@,1127,@s@,1128,@s@,1129,@s@,1130,@s@,1131,@s@,1132,@s@,1133,@s@,1134,@s@,1135,@s@,1136,@s@,1137,@s@,1138,@s@,1139,@s@,1140,@s@)}</t>
  </si>
  <si>
    <t>31 - YUCATAN</t>
  </si>
  <si>
    <t>49 - MAZATLAN</t>
  </si>
  <si>
    <t>31 - SIEMBRA CULTIVO Y COSECHA DE MANGO</t>
  </si>
  <si>
    <t>119 - SERVICIOS DE EXPLOTACION O PROSPECCION MINERA Y DESMANTELAMIENTO DE TORRES DE PERFORACION</t>
  </si>
  <si>
    <t>161 - TRABAJOS DE ALBAÑILERIA</t>
  </si>
  <si>
    <t>0215 - ELABORACION DE GALLETAS PASTAS PARA SOPA Y HARINAS PREMEZCLADAS</t>
  </si>
  <si>
    <t>0522 - COMERCIO AL POR MAYOR DE OTROS PRODUCTOS TEXTILES</t>
  </si>
  <si>
    <t>0616 - COMERCIO AL POR MENOR DE LENTES</t>
  </si>
  <si>
    <t>696 - SERVICIO DE LIMUSINAS</t>
  </si>
  <si>
    <t>0761 - REVENTA DE SERVICIOS DE TELECOMUNICACIONES</t>
  </si>
  <si>
    <t>1147 - OFICINAS DE REPRESENTACION Y AGENCIAS DE BANCOS EXTRANJEROS</t>
  </si>
  <si>
    <t>2240 - CONSTRUCCION Y/O ADQUISICION DE SALONES PARA FIESTAS Y CONVENCIONES PARA SER RENTADOS</t>
  </si>
  <si>
    <t>0861 - AGENCIAS DE PUBLICIDAD QUE OPERAN POR CORREO DIRECTO</t>
  </si>
  <si>
    <t>0904 - OTROS SERVICIOS DE LIMPIEZA</t>
  </si>
  <si>
    <t>940 - ESCUELAS DE DEPORTE PERTENECIENTES AL SECTOR PRIVADO QUE TENGAN AUTORIZACION O RECONOCIMIENTO DE VALIDEZ OFICIAL DE ESTUDIOS EN LOS TERMINOS DE LA LEY GENERAL DE EDUCACION</t>
  </si>
  <si>
    <t>0982 - HOSPITALES GENERALES DEL SECTOR PUBLICO</t>
  </si>
  <si>
    <t>1044 - PISTAS PARA ESQUIAR</t>
  </si>
  <si>
    <t>1108 - SERVICIOS FUNERARIOS</t>
  </si>
  <si>
    <t>IMPUESTOS{0,ELEMENTS(DATAINCOLUMN$@$,CATALOGCOLUMN38,1,13,@s@,06,@s@,04,@s@,05,@s@,09,@s@,10,@s@,03,@s@,12,@s@,11,@s@,01,@s@,02,@s@,07,@s@,08,@s@,14,@s@)}</t>
  </si>
  <si>
    <t>32 - ZACATECAS</t>
  </si>
  <si>
    <t>75 - MERIDA</t>
  </si>
  <si>
    <t>32 - SIEMBRA CULTIVO Y COSECHA DE AGUACATE</t>
  </si>
  <si>
    <t>162 - OTROS TRABAJOS EN EXTERIORES NO CLASIFICADOS EN OTRA PARTE</t>
  </si>
  <si>
    <t>0216 - ELABORACION DE TORTILLAS DE MAIZ Y MOLIENDA DE NIXTAMAL</t>
  </si>
  <si>
    <t>0523 - COMERCIO AL POR MAYOR DE ROPA</t>
  </si>
  <si>
    <t>0617 - COMERCIO AL POR MENOR DE APARATOS ORTOPEDICOS</t>
  </si>
  <si>
    <t>697 - TRANSPORTE ESCOLAR Y DE PERSONAL</t>
  </si>
  <si>
    <t>0762 - SERVICIOS DE SATELITES</t>
  </si>
  <si>
    <t>1148 - FINANCIERA RURAL</t>
  </si>
  <si>
    <t>2241 - CONSTRUCCION Y/O ADQUISICION DE OFICINAS Y LOCALES COMERCIALES PARA SER RENTADOS</t>
  </si>
  <si>
    <t>0862 - DISTRIBUCION DE MATERIAL PUBLICITARIO</t>
  </si>
  <si>
    <t>0905 - SERVICIOS DE EMPACADO Y ETIQUETADO</t>
  </si>
  <si>
    <t>941 - ESCUELAS DE DEPORTE PERTENECIENTES AL SECTOR PUBLICO</t>
  </si>
  <si>
    <t>0983 - HOSPITALES DEL SECTOR PRIVADO PSIQUIATRICOS Y PARA EL TRATAMIENTO POR ABUSO DE SUBSTANCIAS</t>
  </si>
  <si>
    <t>1045 - MARINAS TURISTICAS</t>
  </si>
  <si>
    <t>1109 - ADMINISTRACION DE CEMENTERIOS</t>
  </si>
  <si>
    <t>TIPO_DE_RESOLUCION{0,ELEMENTS(DATAINCOLUMN$@$,CATALOGCOLUMN39,1,1,@s@,2,@s@)}</t>
  </si>
  <si>
    <t>42 - MEXICALI</t>
  </si>
  <si>
    <t>33 - SIEMBRA CULTIVO Y COSECHA DE UVA</t>
  </si>
  <si>
    <t>163 - INSTALACIONES ELECTRICAS EN CONSTRUCCIONES</t>
  </si>
  <si>
    <t>0217 - ELABORACION DE BOTANAS</t>
  </si>
  <si>
    <t>0524 - COMERCIO AL POR MAYOR DE CALZADO</t>
  </si>
  <si>
    <t>0618 - COMERCIO AL POR MENOR DE ARTICULOS DE PERFUMERIA Y COSMETICOS</t>
  </si>
  <si>
    <t>698 - ALQUILER DE AUTOBUSES CON CHOFER</t>
  </si>
  <si>
    <t>0763 - DISTRIBUCION POR SUSCRIPCION DE PROGRAMAS DE TELEVISION EXCEPTO A TRAVES DE INTERNET</t>
  </si>
  <si>
    <t>1149 - OTRAS INSTITUCIONES DE INTERMEDIACION CREDITICIA Y FINANCIERA NO BURSATIL</t>
  </si>
  <si>
    <t>2242 - CONSTRUCCION Y/O ADQUISICION DE TEATROS ESTADIOS AUDITORIOS Y SIMILARES PARA SER RENTADOS</t>
  </si>
  <si>
    <t>0863 - OTROS SERVICIOS DE PUBLICIDAD</t>
  </si>
  <si>
    <t>0906 - ORGANIZADORES DE CONVENCIONES Y FERIAS COMERCIALES E INDUSTRIALES</t>
  </si>
  <si>
    <t>942 - ESCUELAS DEL SECTOR PRIVADO DEDICADAS A LA ENSEÑANZA DE IDIOMAS QUE TENGAN AUTORIZACION O RECONOCIMIENTO DE VALIDEZ OFICIAL DE ESTUDIOS EN LOS TERMINOS DE LA LEY GENERAL DE EDUCACION</t>
  </si>
  <si>
    <t>0984 - HOSPITALES DEL SECTOR PUBLICO PSIQUIATRICOS Y PARA EL TRATAMIENTO POR ABUSO DE SUBSTANCIAS</t>
  </si>
  <si>
    <t>1046 - CLUBES DEPORTIVOS DEL SECTOR PRIVADO</t>
  </si>
  <si>
    <t>1110 - ESTACIONAMIENTOS Y PENSIONES PARA AUTOMOVILES</t>
  </si>
  <si>
    <t>TIPO_OPERACIONES_FINANCIERAS{0,ELEMENTS(DATAINCOLUMN$@$,CATALOGCOLUMN40,1,1,@s@,2,@s@)}</t>
  </si>
  <si>
    <t>36 - MONTERREY</t>
  </si>
  <si>
    <t>34 - SIEMBRA CULTIVO Y COSECHA DE MANZANA</t>
  </si>
  <si>
    <t>164 - INSTALACIONES HIDROSANITARIAS Y DE GAS EN CONSTRUCCIONES</t>
  </si>
  <si>
    <t>0218 - BENEFICIO DEL CAFE</t>
  </si>
  <si>
    <t>0525 - COMERCIO AL POR MAYOR DE PRODUCTOS FARMACEUTICOS</t>
  </si>
  <si>
    <t>0619 - COMERCIO AL POR MENOR DE RELOJES JOYERIA FINA Y ARTICULOS DECORATIVOS DE MATERIALES PRECIOSOS</t>
  </si>
  <si>
    <t>699 - ALQUILER DE AUTOMOVILES CON CHOFER</t>
  </si>
  <si>
    <t>0764 - OTROS SERVICIOS DE TELECOMUNICACIONES</t>
  </si>
  <si>
    <t>1150 - SOCIEDADES DE INVERSION DE OBJETO LIMITADO</t>
  </si>
  <si>
    <t>2243 - CONSTRUCCION Y/O ADQUISICION DE FINCAS DESTINADAS FINES AGRICOLAS O GANADEROS PARA SER RENTADOS</t>
  </si>
  <si>
    <t>0864 - SERVICIOS DE INVESTIGACION DE MERCADOS Y ENCUESTAS DE OPINION PUBLICA</t>
  </si>
  <si>
    <t>0907 - OTROS SERVICIOS DE APOYO A LOS NEGOCIOS</t>
  </si>
  <si>
    <t>943 - ESCUELAS DEL SECTOR PRIVADO QUE NO CUENTEN CON AUTORIZACION O RECONOCIMIENTO DE VALIDEZ OFICIAL DE ESTUDIOS EN LOS TERMINOS DE LA LEY GENERAL DE EDUCACION</t>
  </si>
  <si>
    <t>0985 - HOSPITALES DEL SECTOR PRIVADO DEDICADOS A OTRAS ESPECIALIDADES MEDICAS QUE REQUIERAN DE TITULO DE MEDICO CONFORME A LAS LEYES</t>
  </si>
  <si>
    <t>1047 - CLUBES DEPORTIVOS DEL SECTOR PUBLICO</t>
  </si>
  <si>
    <t>1111 - SERVICIOS DE REVELADO DE FOTOGRAFIAS</t>
  </si>
  <si>
    <t>3 - MORELIA</t>
  </si>
  <si>
    <t>35 - SIEMBRA CULTIVO Y COSECHA DE CACAO</t>
  </si>
  <si>
    <t>165 - INSTALACIONES DE SISTEMAS CENTRALES DE AIRE ACONDICIONADO Y CALEFACCION</t>
  </si>
  <si>
    <t>0219 - TOSTADO Y MOLIENDA DE CAFE</t>
  </si>
  <si>
    <t>0526 - COMERCIO AL POR MAYOR DE ARTICULOS DE PERFUMERIA</t>
  </si>
  <si>
    <t>0620 - COMERCIO AL POR MENOR DE DISCOS DISCOS COMPACTOS CASETES CARTUCHOS CINTAS DE AUDIO Y VIDEO</t>
  </si>
  <si>
    <t>700 - OTRO TRANSPORTE TERRESTRE DE PASAJEROS</t>
  </si>
  <si>
    <t>0765 - PROVEEDORES DE ACCESO A INTERNET Y SERVICIOS DE BUSQUEDA EN LA RED</t>
  </si>
  <si>
    <t>1151 - SOCIEDADES DE INVERSION EN INSTRUMENTOS DE DEUDA</t>
  </si>
  <si>
    <t>2244 - CONSTRUCCION Y/O ADQUISICION DE OTROS INMUEBLES PARA SER RENTADOS COMO TERRENOS BODEGAS GALERONES PLANTAS INDUSTRIALES NAVES INDUSTRIALES</t>
  </si>
  <si>
    <t>0865 - SERVICIOS DE ESTUDIO FOTOGRAFICO</t>
  </si>
  <si>
    <t>0908 - MANEJO DE DESECHOS PELIGROSOS Y SERVICIOS DE REMEDIACION A ZONAS DAÑADAS POR DESECHOS PELIGROSOS</t>
  </si>
  <si>
    <t>944 - ESCUELAS DEL SECTOR PUBLICO DEDICADAS A LA ENSEÑANZA DE IDIOMAS</t>
  </si>
  <si>
    <t>0986 - HOSPITALES DEL SECTOR PUBLICO DEDICADOS A OTRAS ESPECIALIDADES MEDICAS</t>
  </si>
  <si>
    <t>1048 - BALNEARIOS DEL SECTOR PRIVADO</t>
  </si>
  <si>
    <t>1112 - OTROS SERVICIOS COMO MAQUINAS FOTOGRAFICAS QUE FUNCIONAN CON MONEDAS DE CASILLEROS QUE FUNCIONAN CON MONEDAS DE GUARDAPAQUETES</t>
  </si>
  <si>
    <t>15 - NAUCALPAN</t>
  </si>
  <si>
    <t>36 - SIEMBRA CULTIVO Y COSECHA DE OTROS FRUTALES NO CITRICOS</t>
  </si>
  <si>
    <t>166 - OTRAS INSTALACIONES Y EQUIPAMIENTO EN CONSTRUCCIONES</t>
  </si>
  <si>
    <t>0220 - ELABORACION DE CAFE SOLUBLE</t>
  </si>
  <si>
    <t>0527 - COMERCIO AL POR MAYOR DE JOYERIA ORFEBRERIA PIEZAS ARTISTICAS U ORNAMENTALES DE ORO</t>
  </si>
  <si>
    <t>0621 - COMERCIO AL POR MENOR DE JUGUETES BICICLETAS TRICICLOS Y PARTES PARA BICICLETAS Y TRICICLOS</t>
  </si>
  <si>
    <t>701 - TRANSPORTE DE PETROLEO CRUDO POR DUCTOS</t>
  </si>
  <si>
    <t>0766 - PROCESAMIENTO ELECTRONICO DE INFORMACION HOSPEDAJE DE PAGINAS WEB Y OTROS SERVICIOS RELACIONADOS</t>
  </si>
  <si>
    <t>1152 - SOCIEDADES DE INVERSION ESPECIALIZADAS DE FONDOS PARA EL RETIRO</t>
  </si>
  <si>
    <t>0866 - SERVICIOS DE TRADUCCION E INTERPRETACION</t>
  </si>
  <si>
    <t>0909 - MANEJO DE DESECHOS NO PELIGROSOS Y SERVICIOS DE REMEDIACION A ZONAS DAÑADAS POR DESECHOS NO PELIGROSOS</t>
  </si>
  <si>
    <t>945 - SERVICIOS DE PROFESORES PARTICULARES</t>
  </si>
  <si>
    <t>0987 - RESIDENCIAS DEL SECTOR PRIVADO CON CUIDADOS DE ENFERMERAS PARA ENFERMOS CONVALECIENTES EN REHABILITACION INCURABLES Y TERMINALES</t>
  </si>
  <si>
    <t>1049 - BALNEARIOS DEL SECTOR PUBLICO</t>
  </si>
  <si>
    <t>1113 - ASOCIACIONES ORGANIZACIONES Y CAMARAS DE PRODUCTORES COMERCIANTES Y PRESTADORES DE SERVICIOS</t>
  </si>
  <si>
    <t>50 - NOGALES</t>
  </si>
  <si>
    <t>37 - SIEMBRA CULTIVO Y COSECHA DE PRODUCTOS ALIMENTICIOS EN INVERNADEROS</t>
  </si>
  <si>
    <t>167 - EXPLOTACION DE CONCESIONES PERMISOS AUTORIZACIONES O CONTRATOS</t>
  </si>
  <si>
    <t>0221 - PREPARACION Y ENVASADO DE TE</t>
  </si>
  <si>
    <t>0528 - COMERCIO AL POR MAYOR DE ARTICULOS DE JOYERIA Y OTROS ACCESORIOS DE VESTIR</t>
  </si>
  <si>
    <t>0622 - COMERCIO AL POR MENOR DE EQUIPO MATERIAL FOTOGRAFICO Y SUS ACCESORIOS</t>
  </si>
  <si>
    <t>702 - TRANSPORTE DE GAS NATURAL POR DUCTOS</t>
  </si>
  <si>
    <t>0767 - AGENCIAS NOTICIOSAS</t>
  </si>
  <si>
    <t>1153 - SOCIEDADES DE INVERSION DE RENTA VARIABLE</t>
  </si>
  <si>
    <t>0867 - SERVICIOS VETERINARIOS PARA MASCOTAS PRESTADOS POR EL SECTOR PRIVADO QUE REQUIERAN DE TITULO DE MEDICO CONFORME A LAS LEYES</t>
  </si>
  <si>
    <t>1141 - INVERSIONES REALIZADAS EN SOCIEDADES RESIDENTES EN EL EXTRANJERO SIN ESTABLECIMIENTO EN EL PAIS. SUJETOS A REGIMENES FISCALES PREFERENTES</t>
  </si>
  <si>
    <t>946 - OTROS SERVICIOS EDUCATIVOS PROPORCIONADOS POR EL SECTOR PRIVADO</t>
  </si>
  <si>
    <t>0988 - RESIDENCIAS DEL SECTOR PUBLICO CON CUIDADOS DE ENFERMERAS PARA ENFERMOS CONVALECIENTES EN REHABILITACION INCURABLES Y TERMINALES</t>
  </si>
  <si>
    <t>1050 - CENTROS DE ACONDICIONAMIENTO FISICO PERTENECIENTES AL SECTOR PRIVADO</t>
  </si>
  <si>
    <t>1114 - ASOCIACIONES Y ORGANIZACIONES LABORALES Y SINDICALES</t>
  </si>
  <si>
    <t>11 - NORTE DEL D.F.</t>
  </si>
  <si>
    <t>38 - SIEMBRA CULTIVO Y COSECHA DE FLORES A CIELO ABIERTO</t>
  </si>
  <si>
    <t>168 - EXPLOTACION DEL SUBSUELO SUJETOS A REGIMENES FISCALES PREFERENTES</t>
  </si>
  <si>
    <t>0222 - ELABORACION DE CONCENTRADOS POLVOS JARABES Y ESENCIAS DE SABOR PARA PREPARAR REFRESCOS BEBIDAS HIDRATANTES O REHIDRATANTES QUE NO UTILIZAN EN DICHA ELABORACION COMO EDULCORANTE UNICAMENTE LA CAÑA DE AZUCAR</t>
  </si>
  <si>
    <t>0529 - COMERCIO AL POR MAYOR DE DISCOS Y CASETES</t>
  </si>
  <si>
    <t>0623 - COMERCIO AL POR MENOR EN GENERAL DE UNIFORMES Y ARTICULOS DEPORTIVOS EQUIPO Y ACCESORIOS PARA EXCURSIONISMO PESCA Y CAZA DEPORTIVA</t>
  </si>
  <si>
    <t>703 - TRANSPORTE POR DUCTOS DE PRODUCTOS REFINADOS DEL PETROLEO</t>
  </si>
  <si>
    <t>0768 - BIBLIOTECAS Y ARCHIVOS DEL SECTOR PRIVADO</t>
  </si>
  <si>
    <t>1154 - OPERADORA DE SOCIEDADES DE INVERSION</t>
  </si>
  <si>
    <t>0868 - SERVICIOS VETERINARIOS PARA MASCOTAS PRESTADOS POR EL SECTOR PUBLICO</t>
  </si>
  <si>
    <t>1142 - DIVIDENDOS O UTILIDADES DISTRIBUIDOS POR SOCIEDADES RESIDENTES EN EL EXTRANJERO SUJETOS A REGIMENES FISCALES PREFERENTES</t>
  </si>
  <si>
    <t>947 - OTROS SERVICIOS EDUCATIVOS PROPORCIONADOS POR EL SECTOR PUBLICO</t>
  </si>
  <si>
    <t>0989 - RESIDENCIAS DEL SECTOR PRIVADO PARA EL CUIDADO DE PERSONAS CON PROBLEMAS DE RETARDO MENTAL</t>
  </si>
  <si>
    <t>1051 - CENTROS DE ACONDICIONAMIENTO FISICO PERTENECIENTES AL SECTOR PUBLICO</t>
  </si>
  <si>
    <t>1115 - ASOCIACIONES Y ORGANIZACIONES DE PROFESIONISTAS</t>
  </si>
  <si>
    <t>37 - NUEVO LAREDO</t>
  </si>
  <si>
    <t>39 - SIEMBRA CULTIVO Y COSECHA DE FLORES EN INVERNADERO</t>
  </si>
  <si>
    <t>169 - EXPLOTACION DEL SUBSUELO</t>
  </si>
  <si>
    <t>0223 - ELABORACION DE COLORANTES Y SABORIZANTES NATURALES PARA ALIMENTOS O CUALQUIER PRODUCTO DISTINTO A REFRESCOS</t>
  </si>
  <si>
    <t>0530 - COMERCIO AL POR MAYOR DE JUGUETES</t>
  </si>
  <si>
    <t>0624 - COMERCIO AL POR MENOR DE INSTRUMENTOS MUSICALES Y SUS ACCESORIOS</t>
  </si>
  <si>
    <t>704 - TRANSPORTE POR DUCTOS DE OTROS PRODUCTOS EXCEPTO DE PRODUCTOS REFINADOS DEL PETROLEO</t>
  </si>
  <si>
    <t>0769 - BIBLIOTECAS Y ARCHIVOS DEL SECTOR PUBLICO</t>
  </si>
  <si>
    <t>1155 - SOCIEDADES DE INVERSION VALUADORAS</t>
  </si>
  <si>
    <t>0869 - SERVICIOS VETERINARIOS PARA LA GANADERIA PRESTADOS POR EL SECTOR PRIVADO QUE REQUIERAN DE TITULO DE MEDICO CONFORME A LAS LEYES</t>
  </si>
  <si>
    <t>1144 - OPERACIONES FINANCIERAS DERIVADAS EN EL MERCADO MEXICANO DE DERIVADOS SUJETOS A REGIMENES FISCALES PREFERENTES</t>
  </si>
  <si>
    <t>948 - SERVICIOS DE APOYO A LA EDUCACION</t>
  </si>
  <si>
    <t>0990 - RESIDENCIAS DEL SECTOR PUBLICO PARA EL CUIDADO DE PERSONAS CON PROBLEMAS DE RETARDO MENTAL</t>
  </si>
  <si>
    <t>1052 - BOLICHES</t>
  </si>
  <si>
    <t>1116 - FEDERACIONES Y OTRAS ASOCIACIONES REGULATORIAS DE ACTIVIDADES RECREATIVAS</t>
  </si>
  <si>
    <t>71 - OAXACA</t>
  </si>
  <si>
    <t>40 - SIEMBRA CULTIVO Y COSECHA DE ARBOLES DE NAVIDAD Y DE ESPECIES MADERABLES DE CICLOS PRODUCTIVOS DE 10 AÑOS O MENOS</t>
  </si>
  <si>
    <t>170 - PARTICIPACION EN PRODUCTOS DEL SUBSUELO SUJETOS A REGIMENES FISCALES PREFERENTES</t>
  </si>
  <si>
    <t>0224 - PRODUCTOR ENVASADOR O FABRICANTE DE CONCENTRADOS O JARABES PARA PREPARAR REFRESCO QUE SE EXPANDA EN ENVASE ABIERTO UTILIZANDO APARATOS AUTOMATICOS ELECTRICOS O MECANICOS QUE NO UTILIZAN EN SU ELABORACION COMO EDULCORANTE UNICAMENTE LA CAÑA DE AZUCAR</t>
  </si>
  <si>
    <t>0531 - COMERCIO AL POR MAYOR DE ARTICULOS Y APARATOS DEPORTIVOS</t>
  </si>
  <si>
    <t>0625 - COMERCIO AL POR MENOR DE ARTICULOS DE PAPELERIA</t>
  </si>
  <si>
    <t>705 - TRANSPORTE TURISTICO POR TIERRA</t>
  </si>
  <si>
    <t>0770 - OTROS SERVICIOS DE SUMINISTRO DE INFORMACION</t>
  </si>
  <si>
    <t>1156 - SOCIEDADES DISTRIBUIDORAS DE ACCIONES DE SOCIEDADES DE INVERSION</t>
  </si>
  <si>
    <t>0870 - SERVICIOS VETERINARIOS PARA LA GANADERIA PRESTADOS POR EL SECTOR PUBLICO</t>
  </si>
  <si>
    <t>1161 - SERVICIOS ESPECIALIZADOS DE APOYO A LAS EMPRESAS MICRO PEQUEÑAS Y MEDIANAS EMPRESAS INTEGRADORAS</t>
  </si>
  <si>
    <t>0991 - RESIDENCIAS DEL SECTOR PRIVADO PARA EL CUIDADO DE PERSONAS CON PROBLEMAS DE SALUD MENTAL Y ABUSO DE SUBSTANCIAS</t>
  </si>
  <si>
    <t>1053 - BILLARES</t>
  </si>
  <si>
    <t>1117 - ASOCIACIONES Y ORGANIZACIONES RELIGIOSAS</t>
  </si>
  <si>
    <t>14 - ORIENTE DEL D.F.</t>
  </si>
  <si>
    <t>41 - SIEMBRA CULTIVO Y COSECHA DE OTROS CULTIVOS EN INVERNADEROS Y VIVEROS</t>
  </si>
  <si>
    <t>171 - PARTICIPACION EN PRODUCTOS DEL SUBSUELO</t>
  </si>
  <si>
    <t>0225 - ELABORACION DE CONDIMENTOS Y ADEREZOS</t>
  </si>
  <si>
    <t>0532 - COMERCIO AL POR MAYOR DE ARTICULOS DE PAPELERIA PARA USO ESCOLAR Y DE OFICINA</t>
  </si>
  <si>
    <t>0626 - COMERCIO AL POR MENOR DE LIBROS</t>
  </si>
  <si>
    <t>706 - TRANSPORTE TURISTICO POR AGUA</t>
  </si>
  <si>
    <t>2277 - TELEGRAFIA Y OTRAS TELECOMUNICACIONES ALAMBRICAS</t>
  </si>
  <si>
    <t>1157 - CALIFICADORA DE VALORES</t>
  </si>
  <si>
    <t>0871 - OTROS SERVICIOS PROFESIONALES CIENTIFICOS Y TECNICOS</t>
  </si>
  <si>
    <t>2249 - SERVICIOS DE INVESTIGACION Y DE PROTECCION</t>
  </si>
  <si>
    <t>0992 - RESIDENCIAS DEL SECTOR PUBLICO PARA EL CUIDADO DE PERSONAS CON PROBLEMAS DE SALUD MENTAL Y ABUSO DE SUBSTANCIAS</t>
  </si>
  <si>
    <t>1054 - OTROS SERVICIOS RECREATIVOS PRESTADOS POR EL SECTOR PRIVADO</t>
  </si>
  <si>
    <t>1118 - ASOCIACIONES Y ORGANIZACIONES POLITICAS</t>
  </si>
  <si>
    <t>5 - PACHUCA</t>
  </si>
  <si>
    <t>42 - SIEMBRA CULTIVO Y COSECHA DE TABACO</t>
  </si>
  <si>
    <t>172 - VENTA DE TERRENO</t>
  </si>
  <si>
    <t>0226 - ELABORACION DE POSTRES EN POLVO</t>
  </si>
  <si>
    <t>0533 - COMERCIO AL POR MAYOR DE LIBROS</t>
  </si>
  <si>
    <t>0627 - COMERCIO AL POR MENOR DE PERIODICOS Y REVISTAS</t>
  </si>
  <si>
    <t>707 - OTRO TRANSPORTE TURISTICO</t>
  </si>
  <si>
    <t>1159 - SOCIEDADES OPERADORAS DE SOCIEDADES DE INVERSION</t>
  </si>
  <si>
    <t>2292 - ACTIVIDADES DE INVESTIGACION CIENTIFICA O TECNOLOGICA INSCRITAS EN EL R. N. I. C. Y T. PRESTADOS UNICAMENTE A LOS SOCIOS O ASOCIADOS</t>
  </si>
  <si>
    <t>2298 - ACTIVIDADES COMPLEMENTARIAS PRESTADAS COMO INTEGRANTE A LOS COORDINADOS</t>
  </si>
  <si>
    <t>0993 - ASILOS Y OTRAS RESIDENCIAS DEL SECTOR PRIVADO PARA EL CUIDADO DE ANCIANOS Y DISCAPACITADOS</t>
  </si>
  <si>
    <t>1055 - OTROS SERVICIOS RECREATIVOS PRESTADOS POR EL SECTOR PUBLICO</t>
  </si>
  <si>
    <t>1119 - ASOCIACIONES Y ORGANIZACIONES CIVILES</t>
  </si>
  <si>
    <t>57 - PIEDRAS NEGRAS</t>
  </si>
  <si>
    <t>43 - SIEMBRA CULTIVO Y COSECHA DE ALGODON</t>
  </si>
  <si>
    <t>173 - ENAJENACION DE ARENA GRAVA PIEDRA TIERRA Y OTROS BIENES MUEBLES PROVENIENTES DEL SUELO</t>
  </si>
  <si>
    <t>0227 - ELABORACION DE LEVADURA</t>
  </si>
  <si>
    <t>0534 - COMERCIO AL POR MAYOR DE REVISTAS Y PERIODICOS</t>
  </si>
  <si>
    <t>0629 - COMERCIO AL POR MENOR DE MASCOTAS MEDICAMENTOS ACCESORIOS Y OTROS PRODUCTOS</t>
  </si>
  <si>
    <t>708 - SERVICIOS A LA NAVEGACION AEREA</t>
  </si>
  <si>
    <t>1160 - OTRAS INSTITUCIONES FINANCIERAS CUYA ACTIVIDAD SEA LA INTERMEDIACION BURSATIL</t>
  </si>
  <si>
    <t>2293 - ACTIVIDADES DE INVESTIGACION CIENTIFICA O TECNOLOGICA INSCRITAS EN EL R. N. I. C. Y T. PRESTADOS A TERCERAS PERSONAS</t>
  </si>
  <si>
    <t>0994 - ASILOS Y OTRAS RESIDENCIAS DEL SECTOR PUBLICO PARA EL CUIDADO DE ANCIANOS Y DISCAPACITADOS</t>
  </si>
  <si>
    <t>2268 - PRODUCCION Y PRESENTACION DE ESPECTACULOS PUBLICOS COMBINADA CON LA PROMOCION DE LOS MISMOS</t>
  </si>
  <si>
    <t>1120 - HOGARES CON EMPLEADOS DOMESTICOS</t>
  </si>
  <si>
    <t>23 - PUEBLA NORTE</t>
  </si>
  <si>
    <t>44 - SIEMBRA CULTIVO Y COSECHA DE CAÑA DE AZUCAR</t>
  </si>
  <si>
    <t>174 - COLOCACION DE MUROS FALSOS Y AISLAMIENTO</t>
  </si>
  <si>
    <t>0228 - ELABORACION DE ALIMENTOS FRESCOS PARA CONSUMO INMEDIATO</t>
  </si>
  <si>
    <t>0537 - COMERCIO AL POR MAYOR DE ELECTRODOMESTICOS MENORES Y APARATOS DE LINEA BLANCA</t>
  </si>
  <si>
    <t>0630 - COMERCIO AL POR MENOR DE REGALOS</t>
  </si>
  <si>
    <t>709 - ADMINISTRACION DE AEROPUERTOS Y HELIPUERTOS</t>
  </si>
  <si>
    <t>1162 - TRANSMISORES DISPERSORES DE DINERO. DISPERSORES</t>
  </si>
  <si>
    <t>0995 - ORFANATOS Y OTRAS RESIDENCIAS DE ASISTENCIA SOCIAL PERTENECIENTES AL SECTOR PRIVADO</t>
  </si>
  <si>
    <t>2280 - PRODUCCION Y PRESENTACION DE ESPECTACULOS EN RESTAURANTES BARES SALONES DE FIESTA O DE BAILE Y CENTROS NOCTURNOS</t>
  </si>
  <si>
    <t>2285 - ASOCIACIONES Y ORGANIZACIONES CIVILES DE CONDOMINOS</t>
  </si>
  <si>
    <t>21 - PUEBLA SUR</t>
  </si>
  <si>
    <t>45 - SIEMBRA CULTIVO Y COSECHA DE ALFALFA</t>
  </si>
  <si>
    <t>175 - TRABAJOS DE ENYESADO EMPASTADO Y TIROLEADO</t>
  </si>
  <si>
    <t>0229 - ELABORACION DE OTROS ALIMENTOS</t>
  </si>
  <si>
    <t>0538 - COMERCIO AL POR MAYOR DE FERTILIZANTES PLAGUICIDAS Y SEMILLAS PARA SIEMBRA</t>
  </si>
  <si>
    <t>0631 - COMERCIO AL POR MENOR DE ARTICULOS RELIGIOSOS</t>
  </si>
  <si>
    <t>710 - OTROS SERVICIOS RELACIONADOS CON EL TRANSPORTE AEREO</t>
  </si>
  <si>
    <t>1163 - TRANSMISORES DISPERSORES DE DINERO. PAGADORES</t>
  </si>
  <si>
    <t>0996 - ORFANATOS Y OTRAS RESIDENCIAS DE ASISTENCIA SOCIAL PERTENECIENTES AL SECTOR PUBLICO</t>
  </si>
  <si>
    <t>2281 - MUSEOS DEL SECTOR PRIVADO</t>
  </si>
  <si>
    <t>2287 - ASOCIACIONES DE PADRES DE FAMILIA</t>
  </si>
  <si>
    <t>68 - PUERTO VALLARTA</t>
  </si>
  <si>
    <t>46 - SIEMBRA CULTIVO Y COSECHA DE TREBOL PASTOS Y ZACATES</t>
  </si>
  <si>
    <t>176 - TRABAJOS DE PINTURA Y OTROS CUBRIMIENTOS DE PAREDES</t>
  </si>
  <si>
    <t>0230 - PRODUCTOR ENVASADOR O FABRICANTE DE REFRESCOS QUE NO UTILIZA EN SU ELABORACION COMO EDULCORANTE UNICAMENTE LA CAÑA DE AZUCAR</t>
  </si>
  <si>
    <t>0539 - COMERCIO AL POR MAYOR DE MEDICAMENTOS VETERINARIOS Y ALIMENTOS PARA ANIMALES</t>
  </si>
  <si>
    <t>0632 - COMERCIO AL POR MENOR DE ARTESANIAS</t>
  </si>
  <si>
    <t>711 - SERVICIOS RELACIONADOS CON EL TRANSPORTE POR FERROCARRIL</t>
  </si>
  <si>
    <t>2237 - INVERSION EN SOCIEDADES MEXICANAS RESIDENTES EN MEXICO NO LISTADAS EN LA BOLSA AL MOMENTO DE LA INVERSION</t>
  </si>
  <si>
    <t>0997 - SERVICIOS DE ORIENTACION Y TRABAJO SOCIAL PARA LA NIÑEZ Y LA JUVENTUD PRESTADOS POR EL SECTOR PRIVADO</t>
  </si>
  <si>
    <t>2296 - GUIAS DE TURISMO QUE TRABAJAN POR CUENTA PROPIA</t>
  </si>
  <si>
    <t>2288 - SOCIEDADES DE GESTION COLECTIVA CONSTITUIDAS  DE ACUERDO CON LA LEY FEDERAL DEL DERECHO DE AUTOR</t>
  </si>
  <si>
    <t>4 - QUERETARO</t>
  </si>
  <si>
    <t>47 - SIEMBRA CULTIVO Y COSECHA DE COCO Y COQUITO DE ACEITE</t>
  </si>
  <si>
    <t>177 - COLOCACION DE PISOS FLEXIBLES COMO ALFOMBRAS LINOLEOS Y VINILOS Y PISOS DE MADERA COMO PARQUET DUELA Y TABLON COLONIAL</t>
  </si>
  <si>
    <t>0231 - PRODUCTOR ENVASADOR O FABRICANTE DE BEBIDAS HIDRATANTES O REHIDRATANTES QUE NO UTILIZA EN SU ELABORACION COMO EDULCORANTE UNICAMENTE LA CAÑA DE AZUCAR</t>
  </si>
  <si>
    <t>0540 - COMERCIO AL POR MAYOR DE CEMENTO TABIQUE Y GRAVA</t>
  </si>
  <si>
    <t>0633 - COMERCIO AL POR MENOR EN TIENDAS IMPORTADORAS DE PRODUCTOS DE ORIGEN EXTRANJERO</t>
  </si>
  <si>
    <t>712 - ADMINISTRACION DE PUERTOS Y MUELLES</t>
  </si>
  <si>
    <t>2282 - SOCIEDADES FINANCIERAS POPULARES</t>
  </si>
  <si>
    <t>0998 - SERVICIOS DE ORIENTACION Y TRABAJO SOCIAL PARA LA NIÑEZ Y LA JUVENTUD PRESTADOS POR EL SECTOR PUBLICO</t>
  </si>
  <si>
    <t>2299 - REALIZACION DE JUEGOS CON APUESTAS Y SORTEOS</t>
  </si>
  <si>
    <t>2289 - SOCIEDADES COOPERATIVAS DE CONSUMO</t>
  </si>
  <si>
    <t>32 - REYNOSA</t>
  </si>
  <si>
    <t>48 - SIEMBRA CULTIVO Y COSECHA DE CACAHUATE</t>
  </si>
  <si>
    <t>178 - COLOCACION DE PISOS CERAMICOS Y AZULEJOS</t>
  </si>
  <si>
    <t>0232 - PURIFICACION DE AGUA POR FILTRACION PASTEURIZACION OSMOSIS INVERSA ETC.</t>
  </si>
  <si>
    <t>0541 - COMERCIO AL POR MAYOR DE OTROS MATERIALES PARA LA CONSTRUCCION EXCEPTO DE MADERA</t>
  </si>
  <si>
    <t>0634 - COMERCIO AL POR MENOR DE ATAUDES</t>
  </si>
  <si>
    <t>713 - SERVICIOS DE CARGA Y DESCARGA PARA EL TRANSPORTE POR AGUA</t>
  </si>
  <si>
    <t>2283 - ADMINISTRADORAS DE FONDOS PARA EL RETIRO</t>
  </si>
  <si>
    <t>0999 - CENTROS DEL SECTOR PRIVADO DEDICADOS A LA ATENCION Y CUIDADO DIURNO DE ANCIANOS Y DISCAPACITADOS</t>
  </si>
  <si>
    <t>2306 - JUEGOS O CONCURSOS DE DESTREZA</t>
  </si>
  <si>
    <t>2290 - ORGANISMOS QUE AGRUPAN A SOCIEDADES COOPERATIVAS YA SEA DE PRODUCTORES O DE CONSUMIDORES</t>
  </si>
  <si>
    <t>52 - SALTILLO</t>
  </si>
  <si>
    <t>49 - SIEMBRA CULTIVO Y COSECHA DE AGAVE O MAGUEY TEQUILERO</t>
  </si>
  <si>
    <t>179 - INSTALACION DE PRODUCTOS DE CARPINTERIA</t>
  </si>
  <si>
    <t>0233 - ELABORACION DE HIELO</t>
  </si>
  <si>
    <t>0542 - COMERCIO AL POR MAYOR DE MATERIALES METALICOS</t>
  </si>
  <si>
    <t>0635 - COMERCIO AL POR MENOR DE ARTICULOS MISCELANEOS NO CLASIFICADOS EN OTRA PARTE</t>
  </si>
  <si>
    <t>714 - SERVICIOS PARA LA NAVEGACION POR AGUA</t>
  </si>
  <si>
    <t>2286 - SOCIEDADES FINANCIERAS DE OBJETO MULTIPLE</t>
  </si>
  <si>
    <t>1000 - CENTROS DEL SECTOR PUBLICO DEDICADOS A LA ATENCION Y CUIDADO DIURNO DE ANCIANOS Y DISCAPACITADOS</t>
  </si>
  <si>
    <t>2291 - ASOCIACIONES Y ORGANIZACIONES PATRONALES</t>
  </si>
  <si>
    <t>6 - SAN LUIS POTOSI</t>
  </si>
  <si>
    <t>50 - SIEMBRA CULTIVO Y COSECHA DE OTROS CULTIVOS</t>
  </si>
  <si>
    <t>180 - OTROS TRABAJOS DE ACABADOS EN EDIFICACIONES</t>
  </si>
  <si>
    <t>0234 - PRODUCCION FABRICACION O ENVASADO DE DE CERVEZA</t>
  </si>
  <si>
    <t>0543 - COMERCIO AL POR MAYOR DE PRODUCTOS QUIMICOS PARA USO INDUSTRIAL</t>
  </si>
  <si>
    <t>0636 - COMERCIO AL POR MENOR DE MUEBLES PARA EL HOGAR</t>
  </si>
  <si>
    <t>715 - OTROS SERVICIOS RELACIONADOS CON EL TRANSPORTE POR AGUA</t>
  </si>
  <si>
    <t>2294 - CASAS DE PRESTAMO Y EMPEÑO</t>
  </si>
  <si>
    <t>1001 - ASISTENCIA SOCIAL DE AYUDA MUTUA</t>
  </si>
  <si>
    <t>2300 - ASOCIACIONES Y SOCIEDADES QUE ADMINISTREN DISTRITOS O UNIDADES DE RIEGO</t>
  </si>
  <si>
    <t>35 - SAN PEDRO GARZA GARCIA</t>
  </si>
  <si>
    <t>51 - CRIA Y ENGORDA DE VACAS RESES O NOVILLOS PARA VENTA DE SU CARNE</t>
  </si>
  <si>
    <t>181 - PREPARACION DE TERRENOS PARA LA CONSTRUCCION</t>
  </si>
  <si>
    <t>0235 - PRODUCCION FABRICACION O ENVASADO DE VINOS DE MESA</t>
  </si>
  <si>
    <t>0544 - COMERCIO AL POR MAYOR DE ENVASES PAPEL Y CARTON</t>
  </si>
  <si>
    <t>0637 - COMERCIO AL POR MENOR DE ENSERES ELECTRODOMESTICOS MENORES Y APARATOS DE LINEA BLANCA</t>
  </si>
  <si>
    <t>716 - REMOLQUE DE VEHICULOS DE MOTOR</t>
  </si>
  <si>
    <t>2301 - SOCIEDADES MUTUALISTAS</t>
  </si>
  <si>
    <t>1002 - OTROS SERVICIOS DE ORIENTACION Y TRABAJO SOCIAL PRESTADOS POR EL SECTOR PRIVADO</t>
  </si>
  <si>
    <t>2302 - ACTIVIDADES CULTURALES</t>
  </si>
  <si>
    <t>13 - SUR DEL D.F.</t>
  </si>
  <si>
    <t>52 - CRIA Y ENGORDA DE VACAS RESES O NOVILLOS PARA VENTA DE LECHE</t>
  </si>
  <si>
    <t>182 - OTROS TRABAJOS ESPECIALIZADOS PARA LA CONSTRUCCION</t>
  </si>
  <si>
    <t>0236 - PRODUCCION FABRICACION O ENVASADO DE BEBIDAS REFRESCANTES</t>
  </si>
  <si>
    <t>0545 - COMERCIO AL POR MAYOR DE MADERA</t>
  </si>
  <si>
    <t>0638 - COMERCIO AL POR MENOR DE CRISTALERIA Y SUS PIEZAS SUELTAS LOZA Y UTENSILIOS DE COCINA DE CERAMICA Y PLASTICO</t>
  </si>
  <si>
    <t>717 - SERVICIOS DE ADMINISTRACION DE CENTRALES CAMIONERAS</t>
  </si>
  <si>
    <t>2307 - SOCIEDADES COOPERATIVAS DE AHORRO Y PRESTAMO</t>
  </si>
  <si>
    <t>1003 - OTROS SERVICIOS DE ORIENTACION Y TRABAJO SOCIAL PRESTADOS POR EL SECTOR PUBLICO</t>
  </si>
  <si>
    <t>2303 - ACTIVIDADES ECOLOGICAS</t>
  </si>
  <si>
    <t>33 - TAMPICO</t>
  </si>
  <si>
    <t>53 - CRIA Y ENGORDA DE VACAS RESES O NOVILLOS PARA SU VENTA</t>
  </si>
  <si>
    <t>572 - CONSTRUCCION DE VIVIENDA MULTIFAMILIAR</t>
  </si>
  <si>
    <t>0237 - PRODUCCION FABRICACION O ENVASADO DE OTRAS BEBIDAS A BASE DE UVA</t>
  </si>
  <si>
    <t>0546 - COMERCIO AL POR MAYOR DE EQUIPO Y MATERIAL ELECTRICO</t>
  </si>
  <si>
    <t>0639 - COMERCIO AL POR MENOR DE COMPUTADORAS Y SUS ACCESORIOS</t>
  </si>
  <si>
    <t>718 - SERVICIOS DE ADMINISTRACION DE CARRETERAS PUENTES Y SERVICIOS AUXILIARES</t>
  </si>
  <si>
    <t>2308 - SOCIEDADES FINANCIERAS COMUNITARIAS</t>
  </si>
  <si>
    <t>1004 - SERVICIOS DE ALIMENTACION COMUNITARIOS PRESTADOS POR EL SECTOR PRIVADO</t>
  </si>
  <si>
    <t>2304 - ACTIVIDADES PARA LA REPRODUCCION DE ESPECIES EN PROTECCION Y PELIGRO DE EXTINCION</t>
  </si>
  <si>
    <t>78 - TAPACHULA</t>
  </si>
  <si>
    <t>54 - CRIA Y ENGORDA DE CERDOS EN GRANJA</t>
  </si>
  <si>
    <t>0238 - PRODUCCION FABRICACION O ENVASADO DE AGUAMIEL Y PULQUE</t>
  </si>
  <si>
    <t>0547 - COMERCIO AL POR MAYOR DE PINTURA</t>
  </si>
  <si>
    <t>0640 - COMERCIO AL POR MENOR DE TELEFONOS DE OTROS APARATOS DE COMUNICACION REFACCCIONES Y ACCESORIOS</t>
  </si>
  <si>
    <t>719 - SERVICIOS DE BASCULA PARA EL TRANSPORTE</t>
  </si>
  <si>
    <t>2309 - ORGANISMOS DE INTEGRACION FINANCIERA RURAL</t>
  </si>
  <si>
    <t>1005 - SERVICIOS DE ALIMENTACION COMUNITARIOS PRESTADOS POR EL SECTOR PUBLICO</t>
  </si>
  <si>
    <t>64 - TEPIC</t>
  </si>
  <si>
    <t>55 - CRIA Y ENGORDA DE CERDOS EN PATIOS Y LUGARES DISTINTOS A GRANJAS</t>
  </si>
  <si>
    <t>0239 - PRODUCCION FABRICACION O ENVASADO DE SIDRA Y OTRAS BEBIDAS FERMENTADAS</t>
  </si>
  <si>
    <t>0548 - COMERCIO AL POR MAYOR DE VIDRIOS Y ESPEJOS</t>
  </si>
  <si>
    <t>0641 - COMERCIO AL POR MENOR DE ALFOMBRAS TAPETES GOBELINOS TAPICES LINOLEOS CORTINAS PERSIANAS Y SIMILARES</t>
  </si>
  <si>
    <t>720 - SERVICIOS DE AGENCIAS ADUANALES</t>
  </si>
  <si>
    <t>1006 - REFUGIOS TEMPORALES COMUNITARIOS PERTENECIENTES AL SECTOR PRIVADO</t>
  </si>
  <si>
    <t>41 - TIJUANA</t>
  </si>
  <si>
    <t>56 - CRIA Y ENGORDA DE GALLINAS PONEDORAS DE HUEVO PARA REPRODUCCION</t>
  </si>
  <si>
    <t>0240 - PRODUCCION FABRICACION O ENVASADO DE RON Y OTRAS BEBIDAS DESTILADAS DE CAÑA</t>
  </si>
  <si>
    <t>0549 - COMERCIO AL POR MAYOR DE GANADO Y AVES DE CORRAL EN PIE</t>
  </si>
  <si>
    <t>0642 - COMERCIO AL POR MENOR DE PLANTAS Y FLORES NATURALES ARREGLOS FLORALES Y FRUTALES CORONAS FUNERARIAS NATURALEZAS MUERTAS</t>
  </si>
  <si>
    <t>721 - OTROS SERVICIOS DE INTERMEDIACION PARA EL TRANSPORTE DE CARGA</t>
  </si>
  <si>
    <t>1007 - REFUGIOS TEMPORALES COMUNITARIOS PERTENECIENTES AL SECTOR PUBLICO</t>
  </si>
  <si>
    <t>22 - TLAXCALA</t>
  </si>
  <si>
    <t>57 - CRIA Y ENGORDA DE GALLINAS PONEDORAS DE HUEVO PARA CONSUMO</t>
  </si>
  <si>
    <t>0241 - PRODUCCION FABRICACION O ENVASADO DE BEBIDAS DESTILADAS DE AGAVE</t>
  </si>
  <si>
    <t>0550 - COMERCIO AL POR MAYOR DE OTRAS MATERIAS PRIMAS PARA OTRAS INDUSTRIAS</t>
  </si>
  <si>
    <t>0643 - COMERCIO AL POR MENOR DE ANTIGÜEDADES Y OBRAS DE ARTE</t>
  </si>
  <si>
    <t>722 - OTROS SERVICIOS RELACIONADOS CON EL TRANSPORTE</t>
  </si>
  <si>
    <t>1008 - SERVICIOS DE EMERGENCIA COMUNITARIOS PRESTADOS POR EL SECTOR PRIVADO</t>
  </si>
  <si>
    <t>16 - TOLUCA</t>
  </si>
  <si>
    <t>58 - CRIA Y ENGORDA DE POLLOS PARA VENTA DE SU CARNE</t>
  </si>
  <si>
    <t>0242 - PRODUCCION FABRICACION O ENVASADO DE ALCOHOL O ALCOHOL DESNATURALIZADO</t>
  </si>
  <si>
    <t>0551 - COMERCIO AL POR MAYOR DE DESECHOS METALICOS</t>
  </si>
  <si>
    <t>0644 - COMERCIO AL POR MENOR DE LAMPARAS ORNAMENTALES Y PANTALLAS PARA LAMPARAS Y CANDILES</t>
  </si>
  <si>
    <t>723 - SERVICIOS POSTALES</t>
  </si>
  <si>
    <t>1009 - SERVICIOS DE EMERGENCIA COMUNITARIOS PRESTADOS POR EL SECTOR PUBLICO</t>
  </si>
  <si>
    <t>51 - TORREON</t>
  </si>
  <si>
    <t>59 - CRIA Y ENGORDA DE GUAJOLOTES O PAVOS PARA LA VENTA DE SU CARNE Y PRODUCCION DE HUEVO</t>
  </si>
  <si>
    <t>0243 - PRODUCCION FABRICACION O ENVASADO DE MIELES INCRISTALIZABLES PARA TRANSFORMARLAS EN ALCOHOL</t>
  </si>
  <si>
    <t>0552 - COMERCIO AL POR MAYOR DE DESECHOS DE PAPEL Y DE CARTON</t>
  </si>
  <si>
    <t>0645 - COMERCIO AL POR MENOR DE OTROS ARTICULOS PARA LA DECORACION DE INTERIORES</t>
  </si>
  <si>
    <t>724 - SERVICIOS DE MENSAJERIA Y PAQUETERIA FORANEA</t>
  </si>
  <si>
    <t>1010 - SERVICIOS DE CAPACITACION PARA EL TRABAJO PRESTADOS POR EL SECTOR PRIVADO A PERSONAS DESEMPLEADAS SUBEMPLEADAS O DISCAPACITADAS</t>
  </si>
  <si>
    <t>34 - TUXPAN</t>
  </si>
  <si>
    <t>60 - PRODUCCION DE AVES DE CORRAL EN INCUBADORA</t>
  </si>
  <si>
    <t>0244 - PRODUCCION FABRICACION O ENVASADO DE OTRAS BEBIDAS DESTILADAS</t>
  </si>
  <si>
    <t>0553 - COMERCIO AL POR MAYOR DE DESECHOS DE VIDRIO</t>
  </si>
  <si>
    <t>0646 - COMERCIO AL POR MENOR DE ARTICULOS USADOS DE MUEBLES ENSERES DOMESTICOS LIBROS REVISTAS ROPA CALZADO JUGUETES</t>
  </si>
  <si>
    <t>725 - SERVICIOS DE MENSAJERIA Y PAQUETERIA LOCAL</t>
  </si>
  <si>
    <t>1011 - SERVICIOS DE CAPACITACION PARA EL TRABAJO PRESTADOS POR EL SECTOR PUBLICO A PERSONAS DESEMPLEADAS SUBEMPLEADAS O DISCAPACITADAS</t>
  </si>
  <si>
    <t>76 - TUXTLA GUTIERREZ</t>
  </si>
  <si>
    <t>61 - CRIA Y ENGORDA DE OTRAS AVES PARA VENTA DE SU CARNE Y PRODUCCION DE HUEVO</t>
  </si>
  <si>
    <t>0245 - BENEFICIO DEL TABACO</t>
  </si>
  <si>
    <t>0554 - COMERCIO AL POR MAYOR DE DESECHOS DE PLASTICO</t>
  </si>
  <si>
    <t>0647 - COMERCIO AL POR MENOR EN FERRETERIAS Y TLAPALERIAS</t>
  </si>
  <si>
    <t>726 - ALMACENES GENERALES DE DEPOSITO</t>
  </si>
  <si>
    <t>1012 - GUARDERIAS DEL SECTOR PRIVADO</t>
  </si>
  <si>
    <t>8 - URUAPAN</t>
  </si>
  <si>
    <t>62 - CRIA Y ENGORDA DE BORREGOS</t>
  </si>
  <si>
    <t>0246 - ELABORACION FABRICACION Y PRODUCCION DE CIGARROS</t>
  </si>
  <si>
    <t>0555 - COMERCIO AL POR MAYOR DE OTROS MATERIALES DE DESECHO</t>
  </si>
  <si>
    <t>0648 - COMERCIO AL POR MENOR DE PINTURA RECUBRIMIENTOS BARNICES BROCHAS MATERIALES Y ACCESORIOS PARA PINTURA NO ARTISTICA</t>
  </si>
  <si>
    <t>727 - OTROS SERVICIOS DE ALMACENAMIENTO GENERAL SIN INSTALACIONES ESPECIALIZADAS</t>
  </si>
  <si>
    <t>1013 - GUARDERIAS DEL SECTOR PUBLICO</t>
  </si>
  <si>
    <t>25 - VERACRUZ</t>
  </si>
  <si>
    <t>63 - CRIA Y ENGORDA DE BORREGOS EN FORMA CONJUNTA CON CABRAS O CHIVOS</t>
  </si>
  <si>
    <t>0247 - ELABORACION FABRICACION Y PRODUCCION DE PUROS Y OTROS TABACOS LABRADOS</t>
  </si>
  <si>
    <t>0556 - COMERCIO AL POR MAYOR DE MAQUINARIA Y EQUIPO AGROPECUARIO FORESTAL Y PARA LA PESCA</t>
  </si>
  <si>
    <t>0649 - COMERCIO AL POR MENOR DE VIDRIOS Y ESPEJOS CANCELERIA DE ALUMINIO DOMOS DE MATERIAL ACRILICO Y POLICARBONATO TRAGALUCES DE VIDRIO</t>
  </si>
  <si>
    <t>728 - ALMACENAMIENTO CON REFRIGERACION</t>
  </si>
  <si>
    <t>2245 - DEFENSA DE LOS DERECHOS HUMANOS</t>
  </si>
  <si>
    <t>74 - VILLAHERMOSA</t>
  </si>
  <si>
    <t>64 - CRIA Y ENGORDA DE CABRAS O CHIVOS</t>
  </si>
  <si>
    <t>0248 - PREPARACION E HILADO DE FIBRAS DURAS NATURALES</t>
  </si>
  <si>
    <t>0557 - COMERCIO AL POR MAYOR DE MAQUINARIA Y EQUIPO PARA LA CONSTRUCCION Y LA MINERIA</t>
  </si>
  <si>
    <t>0650 - COMERCIO AL POR MENOR DE ARTICULOS PARA LA LIMPIEZA</t>
  </si>
  <si>
    <t>729 - ALMACENAMIENTO DE PRODUCTOS AGROPECUARIOS QUE NO REQUIEREN REFRIGERACION</t>
  </si>
  <si>
    <t>2250 - CONSULTORIOS DE MEDICINA GENERAL PERTENECIENTES AL SECTOR PRIVADO QUE NO CUENTEN CON TITULO DE MEDICO CONFORME A LAS LEYES</t>
  </si>
  <si>
    <t>24 - XALAPA</t>
  </si>
  <si>
    <t>65 - CRIA FOMENTO Y CUIDADO DE CAMARONES</t>
  </si>
  <si>
    <t>0249 - PREPARACION E HILADO DE FIBRAS BLANDAS</t>
  </si>
  <si>
    <t>0558 - COMERCIO AL POR MAYOR DE MAQUINARIA Y EQUIPO PARA LA INDUSTRIA MANUFACTURERA</t>
  </si>
  <si>
    <t>0651 - COMERCIO AL POR MENOR EN TIENDAS DE AUTOSERVICIO DE MATERIALES PARA LA AUTOCONSTRUCCION</t>
  </si>
  <si>
    <t>730 - OTROS SERVICIOS DE ALMACENAMIENTO CON INSTALACIONES ESPECIALIZADAS</t>
  </si>
  <si>
    <t>2278 - CONSULTORIOS DE MEDICINA ESPECIALIZADA PERTENECIENTES AL SECTOR PRIVADO QUE NO CUENTEN CON TITULO DE MEDICO CONFORME A LAS LEYES</t>
  </si>
  <si>
    <t>56 - ZACATECAS</t>
  </si>
  <si>
    <t>66 - CRIA CULTIVO FOMENTO Y CUIDADO DE ANIMALES ACUATICOS EXCEPTO CAMARONES</t>
  </si>
  <si>
    <t>0250 - FABRICACION DE HILOS PARA COSER Y BORDAR</t>
  </si>
  <si>
    <t>0559 - COMERCIO AL POR MAYOR DE EQUIPO DE TELECOMUNICACIONES FOTOGRAFIA Y CINEMATOGRAFIA</t>
  </si>
  <si>
    <t>0652 - COMERCIO AL POR MENOR DE AUTOMOVILES Y CAMIONETAS NUEVOS CUYA PROPULSION SEA A TRAVES DE BATERIAS ELECTRICAS RECARGABLE</t>
  </si>
  <si>
    <t>2279 - CONSULTORIOS DENTALES DEL SECTOR PRIVADO QUE NO CUENTEN CON TITULO DE MEDICO CONFORME A LAS LEYES</t>
  </si>
  <si>
    <t>67 - ZAPOPAN</t>
  </si>
  <si>
    <t>67 - EXPLOTACION RECOLECCION Y VENTA DE MIEL DE ABEJA Y OTROS PRODUCTOS DERIVADOS</t>
  </si>
  <si>
    <t>0251 - FABRICACION DE TELAS ANCHAS DE TRAMA</t>
  </si>
  <si>
    <t>0560 - COMERCIO AL POR MAYOR DE ARTICULOS Y ACCESORIOS PARA DISEÑO Y PINTURA ARTISTICA</t>
  </si>
  <si>
    <t>0653 - COMERCIO AL POR MENOR DE AUTOMOVILES Y CAMIONETAS USADOS Y COMERCIO INTEGRADO DE AUTOMOVILES Y CAMIONES USADOS Y A LA COMPRA VENTA Y CONSIGNACION DE AUTOMOVILES Y CAMIONETAS</t>
  </si>
  <si>
    <t>68 - CRIA Y ENGORDA DE CABALLOS MULAS BURROS Y OTROS EQUIDOS</t>
  </si>
  <si>
    <t>0252 - FABRICACION DE TELAS ANGOSTAS DE TRAMA Y PASAMANERIA</t>
  </si>
  <si>
    <t>0561 - COMERCIO AL POR MAYOR DE MOBILIARIO EQUIPO E INSTRUMENTAL MEDICO Y DE LABORATORIO</t>
  </si>
  <si>
    <t>0654 - COMERCIO AL POR MENOR DE PARTES Y REFACCIONES NUEVAS PARA AUTOMOVILES CAMIONETAS Y CAMIONES</t>
  </si>
  <si>
    <t>69 - CRIA Y EXPLOTACION DE ANIMALES DE PIEL CON PELAJE FINO</t>
  </si>
  <si>
    <t>0253 - FABRICACION DE TELAS NO TEJIDAS</t>
  </si>
  <si>
    <t>0562 - COMERCIO AL POR MAYOR DE MAQUINARIA Y EQUIPO PARA OTROS SERVICIOS Y PARA ACTIVIDADES COMERCIALES</t>
  </si>
  <si>
    <t>0655 - COMERCIO AL POR MENOR DE PARTES Y REFACCIONES USADAS PARA AUTOMOVILES CAMIONETAS Y CAMIONES</t>
  </si>
  <si>
    <t>70 - CRIA Y EXPLOTACION DE OTROS ANIMALES</t>
  </si>
  <si>
    <t>0254 - FABRICACION DE TELAS DE PUNTO</t>
  </si>
  <si>
    <t>0563 - COMERCIO AL POR MAYOR DE EQUIPO Y ACCESORIOS DE COMPUTO</t>
  </si>
  <si>
    <t>0656 - COMERCIO AL POR MENOR DE LLANTAS Y CAMARAS CORBATAS VALVULAS DE CAMARA Y TAPONES PARA AUTOMOVILES CAMIONETAS Y CAMIONES DE MOTOR</t>
  </si>
  <si>
    <t>71 - ACTIVIDADES FORESTALES COMO PLANTACION REFORESTACION Y CONSERVACION CON EL PROPOSITO DE REALIZAR LA VENTA EN PIE DE ARBOLES MADERABLES</t>
  </si>
  <si>
    <t>0255 - ACABADO DE FIBRAS HILADOS HILOS Y TELAS</t>
  </si>
  <si>
    <t>0564 - COMERCIO AL POR MAYOR DE MOBILIARIO Y EQUIPO DE OFICINA</t>
  </si>
  <si>
    <t>0657 - COMERCIO AL POR MENOR DE MOTOCICLETAS BICIMOTOS MOTONETAS Y MOTOCICLETAS ACUATICAS Y SUS REFACCIONES</t>
  </si>
  <si>
    <t>72 - CULTIVO DE ESPECIES FORESTALES PARA TAREAS DE REFORESTACION</t>
  </si>
  <si>
    <t>0256 - RECUBRIMIENTO DE TELAS</t>
  </si>
  <si>
    <t>0565 - COMERCIO AL POR MAYOR DE OTRA MAQUINARIA Y EQUIPO DE USO GENERAL</t>
  </si>
  <si>
    <t>0658 - COMERCIO AL POR MENOR DE OTROS VEHICULOS DE MOTOR</t>
  </si>
  <si>
    <t>73 - RECOLECCION DE PRODUCTOS FORESTALES COMO GOMAS RESINAS RIZOMAS FIBRAS Y HENO. RECOLECCION DE FRUTAS SILVESTRES Y PLANTAS MEDICINALES Y RAICES</t>
  </si>
  <si>
    <t>0257 - TEJIDO Y CONFECCION DE ALFOMBRAS Y TAPETES</t>
  </si>
  <si>
    <t>0566 - COMERCIO AL POR MAYOR DE CAMIONES</t>
  </si>
  <si>
    <t>0659 - COMERCIO AL POR MENOR DE GASOLINA Y DIESEL</t>
  </si>
  <si>
    <t>74 - TALA DE ARBOLES DESBASTADO Y EL DESCORTEZADO DE TRONCOS Y LA PRODUCCION DE TROZAS ASTILLAS Y RAJAS DE MADERA</t>
  </si>
  <si>
    <t>0258 - CONFECCION DE CORTINAS BLANCOS Y SIMILARES</t>
  </si>
  <si>
    <t>0567 - COMERCIO AL POR MAYOR DE CARROCERIAS CAJAS DE CARGA REMOLQUES Y SEMIRREMOLQUES</t>
  </si>
  <si>
    <t>0660 - COMERCIO AL POR MENOR DE GAS L.P. EN CILINDROS Y PARA TANQUES ESTACIONARIOS</t>
  </si>
  <si>
    <t>75 - PESCA DE CAMARON</t>
  </si>
  <si>
    <t>0259 - CONFECCION DE COSTALES</t>
  </si>
  <si>
    <t>0568 - VENTA AL POR MAYOR POR COMISION Y CONSIGNACION</t>
  </si>
  <si>
    <t>0661 - COMERCIO AL POR MENOR DE OTROS COMBUSTIBLES COMO PETROLEO DIAFANO CARBON VEGETAL Y LEÑA</t>
  </si>
  <si>
    <t>76 - PESCA DE ATUNES</t>
  </si>
  <si>
    <t>0260 - CONFECCION DE PRODUCTOS DE TEXTILES RECUBIERTOS Y DE MATERIALES SUCEDANEOS</t>
  </si>
  <si>
    <t>0569 - OTROS INTERMEDIARIOS DE COMERCIO AL POR MAYOR</t>
  </si>
  <si>
    <t>0662 - COMERCIO AL POR MENOR DE ACEITES Y GRASAS LUBRICANTES DE USO INDUSTRIAL ADITIVOS Y SIMILARES PARA VEHICULOS DE MOTOR</t>
  </si>
  <si>
    <t>77 - PESCA DE SARDINA Y ANCHOVETA</t>
  </si>
  <si>
    <t>0261 - CONFECCION DE PRODUCTOS BORDADOS Y DESHILADOS COMO SERVILLETAS MANTELES REBOZOS</t>
  </si>
  <si>
    <t>0570 - COMERCIO AL POR MAYOR POR MEDIOS MASIVOS DE COMUNICACION COMO CORREO E INTERNET Y OTROS MEDIOS</t>
  </si>
  <si>
    <t>0663 - COMERCIO AL POR MENOR DE PRODUCTOS DE CONSUMO FINAL PROPIEDAD DE TERCEROS POR COMISION Y CONSIGNACION</t>
  </si>
  <si>
    <t>78 - PESCA DE OTRAS ESPECIES</t>
  </si>
  <si>
    <t>0262 - FABRICACION DE REDES Y OTROS PRODUCTOS DE CORDELERIA</t>
  </si>
  <si>
    <t>2225 - COMERCIO AL POR MAYOR DE BEBIDAS ALCOHOLICAS NO CLASIFICADOS EN OTRA PARTE</t>
  </si>
  <si>
    <t>0664 - OTROS INTERMEDIARIOS DEL COMERCIO AL POR MENOR</t>
  </si>
  <si>
    <t>79 - CAZA Y CAPTURA DE ANIMALES EN SU HABITAT NATURAL Y OPERACION Y ADMINISTRACION DE RESERVAS PARA CAZA COMO LOS RANCHOS CINEGETICOS</t>
  </si>
  <si>
    <t>0263 - FABRICACION DE PRODUCTOS TEXTILES RECICLADOS</t>
  </si>
  <si>
    <t>2265 - COMERCIO AL POR MAYOR DE REFRESCOS O BEBIDAS HIDRATANTES O REHIDRATANTES ELABORADOS UNICAMENTE CON AZUCAR DE CAÑA COMO EDULCORANTE</t>
  </si>
  <si>
    <t>0665 - COMERCIO AL POR MENOR POR MEDIOS MASIVOS DE COMUNICACION Y OTROS MEDIOS</t>
  </si>
  <si>
    <t>80 - SERVICIOS DE FUMIGACION AGRICOLA</t>
  </si>
  <si>
    <t>0264 - FABRICACION DE BANDERAS Y OTROS PRODUCTOS CONFECCIONADOS</t>
  </si>
  <si>
    <t>2266 - COMERCIO AL POR MAYOR DE CONCENTRADOS POLVOS JARABES Y ESENCIAS DE SABOR PARA PREPARAR REFRESCOS BEBIDAS HIDRATANTES O REHIDRATANTES ELABORADOS UNICAMENTE CON AZUCAR DE CAÑA COMO EDULCORANTE</t>
  </si>
  <si>
    <t>1145 - VENTA DE AUTOMOVILES NUEVOS AL CONSUMIDOR POR EL FABRICANTE ENSAMBLADOR POR EL DISTRIBUIDOR AUTORIZADO O POR EL COMERCIANTE EN EL RAMO DE VEHICULOS CUYO PRECIO DE VENTA NO EXCEDA $150000.00</t>
  </si>
  <si>
    <t>81 - DESPEPITE DE ALGODON</t>
  </si>
  <si>
    <t>0265 - TEJIDO DE CALCETINES Y MEDIAS</t>
  </si>
  <si>
    <t>2267 - COMERCIO AL POR MAYOR DE CONCENTRADOS O JARABES PARA PREPARAR REFRESCOS QUE SE EXPENDAN EN ENVASES ABIERTOS UTILIZANDO APARATOS AUTOMATICOS ELECTRICOS O MECANICOS ELABORADOS UNICAMENTE CON AZUCAR DE CAÑA COMO EDULCORANTE</t>
  </si>
  <si>
    <t>1146 - VENTA DE AUTOMOVILES NUEVOS AL CONSUMIDOR POR EL FABRICANTE ENSAMBLADOR POR EL DISTRIBUIDOR AUTORIZADO O POR EL COMERCIANTE EN EL RAMO DE VEHICULOS CUYO PRECIO DE VENTA EXCEDA $150000.00</t>
  </si>
  <si>
    <t>82 - BENEFICIO DE PRODUCTOS AGRICOLAS</t>
  </si>
  <si>
    <t>0266 - TEJIDO DE ROPA INTERIOR DE PUNTO</t>
  </si>
  <si>
    <t>2312 - COMERCIO AL POR MAYOR DE CONCENTRADOS POLVOS Y JARABES PARA PREPARAR BEBIDAS ENERGETIZANTES.</t>
  </si>
  <si>
    <t>2227 - COMERCIO AL POR MENOR DE BEBIDAS REFRESCANTES ENTREGANDO FACTURA</t>
  </si>
  <si>
    <t>83 - OTROS SERVICIOS RELACIONADOS CON LA AGRICULTURA</t>
  </si>
  <si>
    <t>0267 - TEJIDO DE ROPA EXTERIOR DE PUNTO</t>
  </si>
  <si>
    <t>2313 - COMERCIO AL POR MAYOR DE BEBIDAS ENERGETIZANTES.</t>
  </si>
  <si>
    <t>2228 - COMERCIO AL POR MENOR DE VINOS DE MESA</t>
  </si>
  <si>
    <t>84 - ADMINISTRACION DE EMPRESAS O NEGOCIOS AGRICOLAS</t>
  </si>
  <si>
    <t>0268 - CONFECCION DE ROPA CHAMARRAS SACOS FALDAS ABRIGOS DE CUERO PIEL Y MATERIALES SUCEDANEOS</t>
  </si>
  <si>
    <t>2229 - COMERCIO AL POR MENOR DE AGUAMIEL Y PULQUE</t>
  </si>
  <si>
    <t>85 - SERVICIOS RELACIONADOS CON LA GANADERIA</t>
  </si>
  <si>
    <t>0269 - CONFECCION EN SERIE DE ROPA INTERIOR Y DE DORMIR</t>
  </si>
  <si>
    <t>2230 - COMERCIO AL POR MENOR DE CONCENTRADOS POLVOS JARABES Y ESENCIAS DE SABOR PARA PREPARAR REFRESCOS BEBIDAS HIDRATANTES O REHIDRATANTES ELABORADOS CON AZUCAR DE CAÑA Y OTROS EDULCORANTES ENTREGANDO FACTURA</t>
  </si>
  <si>
    <t>86 - ADMINISTRACION DE EMPRESAS O NEGOCIOS GANADEROS</t>
  </si>
  <si>
    <t>0270 - CONFECCION EN SERIE DE CAMISAS Y GUAYABERAS</t>
  </si>
  <si>
    <t>2231 - VENTA DE CERVEZA POR LA CUAL SE ENTREGA UN COMPROBANTE SIMPLIFICADO REALIZADA POR PERSONAS DISTINTAS AL FABRICANTE PRODUCTOR ENVASADOR O IMPORTADOR</t>
  </si>
  <si>
    <t>87 - SERVICIOS RELACIONADOS CON EL APROVECHAMIENTO FORESTAL</t>
  </si>
  <si>
    <t>0271 - CONFECCION EN SERIE DE UNIFORMES ESCOLARES INDUSTRIALES ETC. Y ROPA DE TRABAJO</t>
  </si>
  <si>
    <t>2232 - VENTA DE REFRESCOS BEBIDAS HIDRATANTES Y REHIDRATANTES POR LA CUAL SE ENTREGA UN COMPROBANTE SIMPLIFICADO REALIZADA POR PERSONAS DISTINTAS AL FABRICANTE PRODUCTOR ENVASADOR O IMPORTADOR</t>
  </si>
  <si>
    <t>88 - ADMINISTRACION DE EMPRESAS O NEGOCIOS FORESTALES</t>
  </si>
  <si>
    <t>0272 - CONFECCION EN SERIE DE ROPA ESPECIAL: ARTISTICA DISFRACES TRAJES TIPICOS TRAJES DE TORERO HABITOS RELIGIOSOS</t>
  </si>
  <si>
    <t>2233 - COMERCIO AL POR MENOR DE OTRAS BEBIDAS A BASE DE UVA</t>
  </si>
  <si>
    <t>0273 - CONFECCION DE ROPA SOBRE MEDIDA</t>
  </si>
  <si>
    <t>2234 - VENTA DE CONCENTRADOS POLVOS JARABES Y ESENCIAS DE SABOR PARA PREPARAR REFRESCOS BEBIDAS HIDRATANTES O REHIDRATANTES POR LA CUAL SE ENTREGA UN COMPROBANTE SIMPLIFICADO REALIZADA POR PERSONAS DISTINTAS AL FABRICANTE PRODUCTOR ENVASADOR O IMPORTADOR</t>
  </si>
  <si>
    <t>0274 - CONFECCION DE OTRA ROPA DE MATERIALES TEXTILES</t>
  </si>
  <si>
    <t>2246 - COMERCIO AL POR MENOR A TRAVES DE MAQUINAS EXPENDEDORAS</t>
  </si>
  <si>
    <t>0275 - FABRICACION DE SOMBREROS GORRAS CACHUCHAS BOINAS VISERAS Y OTROS ACCESORIOS SIMILARES HECHOS A BASE DE MATERIALES DIVERSOS</t>
  </si>
  <si>
    <t>2247 - COMERCIO AL POR MENOR DE CONCENTRADOS O JARABES PARA PREPARAR REFRESCOS QUE SE EXPENDAN EN ENVASES ABIERTOS UTILIZANDO APARATOS AUTOMATICOS ELECTRICOS O MECANICOS ENTREGANDO FACTURA</t>
  </si>
  <si>
    <t>0276 - CONFECCION DE OTROS ACCESORIOS DE VESTIR</t>
  </si>
  <si>
    <t>2248 - COMERCIO AL POR MENOR DE OTROS ALIMENTOS PREPARADOS PARA SU CONSUMO</t>
  </si>
  <si>
    <t>0277 - CURTIDO Y ACABADO DE CUERO Y PIEL</t>
  </si>
  <si>
    <t>2270 - COMERCIO AL POR MENOR DE SIDRA Y OTRAS BEBIDAS FERMENTADAS</t>
  </si>
  <si>
    <t>0278 - FABRICACION DE CALZADO CON CORTE DE PIEL Y CUERO</t>
  </si>
  <si>
    <t>2271 - COMERCIO AL POR MENOR DE RON Y OTRAS BEBIDAS DESTILADAS DE CAÑA</t>
  </si>
  <si>
    <t>0279 - FABRICACION DE CALZADO CON CORTE DE TELA</t>
  </si>
  <si>
    <t>2272 - COMERCIO AL POR MENOR DE BEBIDAS DESTILADAS DE AGAVE</t>
  </si>
  <si>
    <t>0280 - FABRICACION DE CALZADO DE PLASTICO</t>
  </si>
  <si>
    <t>2273 - COMERCIO AL POR MENOR DE BEBIDAS ALCOHOLICAS NO CLASIFICADOS EN OTRA PARTE</t>
  </si>
  <si>
    <t>0281 - FABRICACION DE CALZADO DE HULE</t>
  </si>
  <si>
    <t>2274 - COMERCIO AL POR MENOR DE REFRESCOS BEBIDAS HIDRATANTES Y REHIDRATANTES ELABORADOS CON AZUCAR DE CAÑA Y OTROS EDULCORANTES ENTREGANDO FACTURA</t>
  </si>
  <si>
    <t>0282 - FABRICACION DE HUARACHES CALZADO TEJIDO Y DE OTRO TIPO DE MATERIALES NO CLASIFICADOS EN OTRA PARTE</t>
  </si>
  <si>
    <t>2275 - COMERCIO AL POR MENOR DE CONCENTRADOS POLVOS JARABES Y ESENCIAS DE SABOR PARA PREPARAR REFRESCOS BEBIDAS HIDRATANTES O REHIDRATANTES ELABORADOS UNICAMENTE CON AZUCAR DE CAÑA COMO EDULCORANTE</t>
  </si>
  <si>
    <t>0283 - FABRICACION DE BOLSOS DE MANO MALETAS Y SIMILARES</t>
  </si>
  <si>
    <t>2276 - COMERCIO AL POR MENOR DE CONCENTRADOS O JARABES PARA PREPARAR REFRESCOS QUE SE EXPENDAN EN ENVASES ABIERTOS UTILIZANDO APARATOS AUTOMATICOS ELECTRICOS O MECANICOS ELABORADOS UNICAMENTE CON AZUCAR DE CAÑA COMO EDULCORANTE</t>
  </si>
  <si>
    <t>0284 - FABRICACION DE ARTICULOS DE TALABARTERIA</t>
  </si>
  <si>
    <t>2295 - COMERCIO AL POR MENOR DE LECHE</t>
  </si>
  <si>
    <t>0285 - ASERRADEROS INTEGRADOS</t>
  </si>
  <si>
    <t>2305 - VENTA FINAL AL PUBLICO EN GENERAL EN TERRITORIO NACIONAL DE GASOLINA Y DIESEL</t>
  </si>
  <si>
    <t>0286 - ASERRADO DE TABLAS Y TABLONES. CORTE DE TABLAS Y TABLONES A PARTIR DE LA MADERA EN ROLLO</t>
  </si>
  <si>
    <t>2314 - COMERCIO AL POR MENOR DE BEBIDAS ENERGETIZANTES ENTREGANDO FACTURA.</t>
  </si>
  <si>
    <t>0288 - TRATAMIENTO DE LA MADERA Y PRODUCCION DE POSTES Y DURMIENTES</t>
  </si>
  <si>
    <t>2315 - COMERCIO AL POR MENOR DE CONCENTRADOS POLVOS Y JARABES PARA PREPARAR BEBIDAS ENERGETIZANTES ENTREGANDO FACTURA.</t>
  </si>
  <si>
    <t>0289 - FABRICACION DE LAMINADOS Y AGLUTINADOS DE MADERA</t>
  </si>
  <si>
    <t>2316 - COMERCIO AL POR MENOR DE CONCENTRADOS POLVOS Y JARABES PARA PREPARAR BEBIDAS ENERGETIZANTES POR EL CUAL SE ENTREGA UN COMPROBANTE SIMPLIFICADO.</t>
  </si>
  <si>
    <t>0290 - FABRICACION DE PRODUCTOS DE MADERA PARA LA CONSTRUCCION COMO PUERTAS VENTANAS</t>
  </si>
  <si>
    <t>2317 - COMERCIO AL POR MENOR DE BEBIDAS ENERGETIZANTES POR LA CUAL SE ENTREGA UN COMPROBANTE SIMPLIFICADO</t>
  </si>
  <si>
    <t>0291 - FABRICACION DE PRODUCTOS PARA EMBALAJE Y ENVASES DE MADERA</t>
  </si>
  <si>
    <t>0292 - FABRICACION DE PRODUCTOS DE MATERIALES TRENZABLES COMO VARA CARRIZO MIMBRE EXCEPTO PALMA</t>
  </si>
  <si>
    <t>0293 - FABRICACION DE ARTICULOS Y UTENSILIOS DE MADERA PARA EL HOGAR</t>
  </si>
  <si>
    <t>0294 - FABRICACION DE PRODUCTOS DE MADERA DE USO INDUSTRIAL</t>
  </si>
  <si>
    <t>0295 - FABRICACION DE OTROS PRODUCTOS DE MADERA</t>
  </si>
  <si>
    <t>0296 - FABRICACION DE CELULOSA A PARTIR DE MADERA BAGAZO Y MATERIALES RECICLABLES COMO PAPEL CARTON Y TEXTILES</t>
  </si>
  <si>
    <t>0297 - FABRICACION DE CELULOSA PAPEL Y PRODUCTOS DE PAPEL EN PLANTAS INTEGRADAS</t>
  </si>
  <si>
    <t>0298 - FABRICACION DE PAPEL A PARTIR DE CELULOSA</t>
  </si>
  <si>
    <t>0299 - FABRICACION DE CARTON EN PLANTAS INTEGRADAS</t>
  </si>
  <si>
    <t>0300 - FABRICACION DE CARTON Y CARTONCILLO A PARTIR DE CELULOSA</t>
  </si>
  <si>
    <t>0301 - FABRICACION DE ENVASES DE CARTON</t>
  </si>
  <si>
    <t>0302 - FABRICACION DE BOLSAS DE PAPEL Y PRODUCTOS CELULOSICOS RECUBIERTOS Y TRATADOS</t>
  </si>
  <si>
    <t>0303 - FABRICACION DE PRODUCTOS DE PAPELERIA</t>
  </si>
  <si>
    <t>0304 - FABRICACION DE PAÑALES DESECHABLES Y PRODUCTOS SANITARIOS</t>
  </si>
  <si>
    <t>0305 - FABRICACION DE OTROS PRODUCTOS DE PAPEL Y CARTON</t>
  </si>
  <si>
    <t>0306 - IMPRESION DE LIBROS PERIODICOS Y REVISTAS POR CONTRATO</t>
  </si>
  <si>
    <t>0308 - IMPRESION DE FORMAS CONTINUAS Y OTROS IMPRESOS</t>
  </si>
  <si>
    <t>0309 - INDUSTRIAS CONEXAS A LA IMPRESION COMO LA ENCUADERNACION Y LA ELABORACION DE PLACAS CLICHES GRABADOS Y OTROS PRODUCTOS SIMILARES</t>
  </si>
  <si>
    <t>0310 - REFINACION DE PETROLEO</t>
  </si>
  <si>
    <t>0311 - PRODUCCION ELABORACION DE GASOLINA Y DIESEL</t>
  </si>
  <si>
    <t>0312 - FABRICACION DE PRODUCTOS DE ASFALTO</t>
  </si>
  <si>
    <t>0313 - FABRICACION DE ACEITES Y GRASAS LUBRICANTES</t>
  </si>
  <si>
    <t>0314 - FABRICACION DE COQUE Y OTROS PRODUCTOS DERIVADOS DEL PETROLEO Y DEL CARBON</t>
  </si>
  <si>
    <t>0315 - FABRICACION DE PRODUCTOS PETROQUIMICOS</t>
  </si>
  <si>
    <t>0316 - FABRICACION DE GASES INDUSTRIALES</t>
  </si>
  <si>
    <t>0317 - FABRICACION DE PIGMENTOS Y COLORANTES SINTETICOS</t>
  </si>
  <si>
    <t>0318 - FABRICACION DE OTROS PRODUCTOS QUIMICOS BASICOS INORGANICOS</t>
  </si>
  <si>
    <t>0319 - FABRICACION DE OTROS PRODUCTOS QUIMICOS BASICOS ORGANICOS</t>
  </si>
  <si>
    <t>0320 - FABRICACION DE RESINAS SINTETICAS</t>
  </si>
  <si>
    <t>0321 - FABRICACION DE HULES SINTETICOS</t>
  </si>
  <si>
    <t>0322 - FABRICACION DE FIBRAS QUIMICAS</t>
  </si>
  <si>
    <t>0323 - FABRICACION DE FERTILIZANTES DESTINADOS PARA SER UTILIZADOS EN LA AGRICULTURA O GANADERIA</t>
  </si>
  <si>
    <t>0324 - FABRICACION DE FERTILIZANTES DOMESTICOS O INDUSTRIALES</t>
  </si>
  <si>
    <t>0325 - FABRICACION DE PESTICIDAS Y AGROQUIMICOS</t>
  </si>
  <si>
    <t>0326 - FABRICACION DE PESTICIDAS EXCEPTO FERTILIZANTES</t>
  </si>
  <si>
    <t>0327 - FABRICACION DE MATERIAS PRIMAS PARA LA INDUSTRIA FARMACEUTICA</t>
  </si>
  <si>
    <t>0328 - FABRICACION DE PREPARACIONES FARMACEUTICAS</t>
  </si>
  <si>
    <t>0329 - FABRICACION DE PINTURAS Y RECUBRIMIENTOS</t>
  </si>
  <si>
    <t>0330 - FABRICACION DE ADHESIVOS O PEGAMENTOS SELLADORES IMPERMEABILIZANTES MASILLAS RESANADORES GOMAS-CEMENTO Y SIMILARES</t>
  </si>
  <si>
    <t>0331 - FABRICACION DE JABONES LIMPIADORES Y DENTIFRICOS</t>
  </si>
  <si>
    <t>0332 - FABRICACION DE COSMETICOS PERFUMES Y OTRAS PREPARACIONES DE TOCADOR</t>
  </si>
  <si>
    <t>0333 - FABRICACION DE TINTAS PARA IMPRESION</t>
  </si>
  <si>
    <t>0334 - FABRICACION DE EXPLOSIVOS Y SUS ACCESORIOS FUSIBLES DE SEGURIDAD DETONANTES</t>
  </si>
  <si>
    <t>0335 - FABRICACION DE CERILLOS O FOSFOROS</t>
  </si>
  <si>
    <t>0336 - FABRICACION DE PELICULAS PLACAS PRODUCTOS QUIMICOS PARA FOTOGRAFIA TELAS Y PAPEL FOTOSENSIBLE PARA FOTOGRAFIA CINEMATOGRAFIA ARTES GRAFICAS Y RAYOS X</t>
  </si>
  <si>
    <t>0337 - FABRICACION DE RESINAS PLASTICAS HECHAS A PARTIR DE PLASTICOS RECICLADOS</t>
  </si>
  <si>
    <t>0338 - FABRICACION DE OTROS PRODUCTOS QUIMICOS</t>
  </si>
  <si>
    <t>0339 - FABRICACION DE BOLSAS Y PELICULAS DE PLASTICO FLEXIBLE SIN SOPORTE PARA ENVASE O EMPAQUE Y TELA PLASTICA SIN SOPORTE</t>
  </si>
  <si>
    <t>0340 - FABRICACION DE PRODUCTOS DE PLASTICO RIGIDO CON FORMA ESPECIFICA SIN SOPORTE O SIN REFORZAMIENTO COMO TUBERIAS CONEXIONES Y PERFILES</t>
  </si>
  <si>
    <t>0341 - FABRICACION DE LAMINADOS RIGIDOS DE PLASTICO SIN SOPORTE</t>
  </si>
  <si>
    <t>0342 - FABRICACION DE ESPUMAS Y PRODUCTOS DE POLIESTIRENO COMO VASOS PLATOS BLOQUES AISLANTES TABLEROS Y PRODUCTOS PARA EMBALAJE</t>
  </si>
  <si>
    <t>0343 - FABRICACION DE ESPUMAS Y PRODUCTOS DE URETANO</t>
  </si>
  <si>
    <t>0344 - FABRICACION DE BOTELLAS BOTELLONES Y FRASCOS DE PLASTICO. INCLUYE LA FABRICACION DE PREFORMAS DE BOTELLAS</t>
  </si>
  <si>
    <t>0345 - FABRICACION DE ARTICULOS DE PLASTICO PARA EL HOGAR</t>
  </si>
  <si>
    <t>0346 - FABRICACION DE AUTOPARTES DE PLASTICO</t>
  </si>
  <si>
    <t>0347 - FABRICACION DE ENVASES Y CONTENEDORES DE PLASTICO. INCLUYE LA FABRICACION DE TAPAS Y TARIMAS DE PLASTICO</t>
  </si>
  <si>
    <t>0348 - FABRICACION DE PARTES Y PIEZAS DE PLASTICO SIN REFORZAMIENTO PARA LAS INDUSTRIAS ELECTRICA ELECTRONICA QUIMICA TEXTIL Y PARA OTRAS INDUSTRIAS</t>
  </si>
  <si>
    <t>0349 - FABRICACION DE OTROS ARTICULOS DE PLASTICO REFORZADO</t>
  </si>
  <si>
    <t>0350 - FABRICACION DE OTROS PRODUCTOS DE PLASTICO</t>
  </si>
  <si>
    <t>0351 - FABRICACION DE LLANTAS Y CAMARAS</t>
  </si>
  <si>
    <t>0352 - REVITALIZACION RECAUCHUTADO DE LLANTAS</t>
  </si>
  <si>
    <t>0353 - FABRICACION DE BANDAS MANGUERAS DE USO INDUSTRIAL Y DOMESTICO DE HULE Y DE PLASTICO</t>
  </si>
  <si>
    <t>0354 - FABRICACION DE OTROS PRODUCTOS DE HULE</t>
  </si>
  <si>
    <t>0355 - FABRICACION DE ARTICULOS DE ALFARERIA PORCELANA Y LOZA</t>
  </si>
  <si>
    <t>0356 - FABRICACION DE MUEBLES DE BAÑO</t>
  </si>
  <si>
    <t>0357 - FABRICACION DE LADRILLOS NO REFRACTARIOS</t>
  </si>
  <si>
    <t>0358 - FABRICACION DE AZULEJOS Y LOSETAS NO REFRACTARIAS Y AZULEJOS</t>
  </si>
  <si>
    <t>0359 - FABRICACION DE PRODUCTOS REFRACTARIOS ARCILLOSOS Y NO ARCILLOSOS COMO MOLDES LADRILLOS LOSETAS Y BALDOSAS REFRACTARIOS</t>
  </si>
  <si>
    <t>0360 - FABRICACION DE VIDRIO</t>
  </si>
  <si>
    <t>0361 - FABRICACION DE ESPEJOS PLANOS CONCAVOS Y CONVEXOS</t>
  </si>
  <si>
    <t>0362 - FABRICACION DE ENVASES Y AMPOLLETAS DE VIDRIO</t>
  </si>
  <si>
    <t>0363 - FABRICACION DE FIBRA DE VIDRIO</t>
  </si>
  <si>
    <t>0364 - FABRICACION DE VASOS JARRAS PLATOS CHAROLAS FRUTEROS ADORNOS Y OTROS ARTICULOS DOMESTICOS Y ORNAMENTALES DE VIDRIO</t>
  </si>
  <si>
    <t>0365 - FABRICACION DE ARTICULOS DE VIDRIO DE USO INDUSTRIAL Y COMERCIAL</t>
  </si>
  <si>
    <t>0366 - FABRICACION DE OTROS PRODUCTOS DE VIDRIO</t>
  </si>
  <si>
    <t>0367 - FABRICACION DE CEMENTO PARA LA CONSTRUCCION</t>
  </si>
  <si>
    <t>0368 - FABRICACION DE CONCRETO</t>
  </si>
  <si>
    <t>0369 - FABRICACION DE TUBOS Y BLOQUES DE CEMENTO Y CONCRETO COMO TUBOS DE DRENAJE Y ALCANTARILLADO CELOSIAS ADOQUINES TABIQUES</t>
  </si>
  <si>
    <t>0370 - FABRICACION DE PRODUCTOS PREESFORZADOS</t>
  </si>
  <si>
    <t>0371 - FABRICACION DE OTROS PRODUCTOS DE CEMENTO Y CONCRETO</t>
  </si>
  <si>
    <t>0372 - FABRICACION DE CAL</t>
  </si>
  <si>
    <t>0373 - FABRICACION DE YESO Y PRODUCTOS DE YESO</t>
  </si>
  <si>
    <t>0374 - FABRICACION DE PRODUCTOS ABRASIVOS</t>
  </si>
  <si>
    <t>0375 - CORTE PULIDO Y LAMINADO DE MARMOL FUERA DE LA MINA</t>
  </si>
  <si>
    <t>0376 - CORTE Y PULIDO FUERA DE LA MINA DE OTRAS PIEDRAS DE CANTERA COMO EL GRANITO LA CANTERA Y EL ONIX EXCEPTO MARMOL</t>
  </si>
  <si>
    <t>0377 - FABRICACION DE OTROS PRODUCTOS A BASE DE MINERALES NO METALICOS</t>
  </si>
  <si>
    <t>0378 - COMPLEJOS SIDERURGICOS</t>
  </si>
  <si>
    <t>0379 - FABRICACION DE DESBASTES PRIMARIOS Y FERROALEACIONES</t>
  </si>
  <si>
    <t>0380 - FABRICACION DE TUBOS Y POSTES DE HIERRO Y ACERO DE MATERIAL COMPRADO</t>
  </si>
  <si>
    <t>0381 - FABRICACION DE OTROS PRODUCTOS DE HIERRO Y ACERO DE MATERIAL COMPRADO</t>
  </si>
  <si>
    <t>0382 - INDUSTRIA DEL ALUMINIO</t>
  </si>
  <si>
    <t>0383 - AFINACION Y REFINACION DE COBRE BLISTER Y ELECTROLITICO Y A LA PRODUCCION DE SUS ALEACIONES</t>
  </si>
  <si>
    <t>0384 - REFINACION DE OTROS METALES NO FERROSOS</t>
  </si>
  <si>
    <t>0385 - LAMINACION SECUNDARIA DE COBRE</t>
  </si>
  <si>
    <t>0386 - LAMINACION SECUNDARIA DE OTROS METALES NO FERROSOS</t>
  </si>
  <si>
    <t>0387 - VENTA DE LINGOTES DE ORO</t>
  </si>
  <si>
    <t>0388 - MOLDEO POR FUNDICION DE TODO TIPO DE PIEZAS A PARTIR DE HIERRO Y ACERO PRODUCIDOS EN OTRO ESTABLECIMIENTO</t>
  </si>
  <si>
    <t>0389 - MOLDEO POR FUNDICION DE PIEZAS METALICAS NO FERROSAS</t>
  </si>
  <si>
    <t>0390 - FABRICACION DE PRODUCTOS METALICOS FORJADOS Y TROQUELADOS</t>
  </si>
  <si>
    <t>0391 - FABRICACION DE HERRAMIENTAS DE MANO METALICAS SIN MOTOR</t>
  </si>
  <si>
    <t>0392 - FABRICACION DE UTENSILIOS DE COCINA METALICOS</t>
  </si>
  <si>
    <t>0393 - FABRICACION DE ESTRUCTURAS METALICAS</t>
  </si>
  <si>
    <t>0394 - FABRICACION DE PRODUCTOS DE HERRERIA</t>
  </si>
  <si>
    <t>0395 - FABRICACION DE CALDERAS INDUSTRIALES</t>
  </si>
  <si>
    <t>0396 - FABRICACION DE TANQUES METALICOS DE CALIBRE GRUESO</t>
  </si>
  <si>
    <t>0397 - FABRICACION DE ENVASES METALICOS DE CALIBRE LIGERO PARA EMBALAJE COMO LATAS PARA REFRESCOS TONELES TAMBORES CUBETAS TINAS</t>
  </si>
  <si>
    <t>0398 - FABRICACION DE HERRAJES Y CERRADURAS</t>
  </si>
  <si>
    <t>0399 - FABRICACION DE ALAMBRE PRODUCTOS DE ALAMBRE Y RESORTES</t>
  </si>
  <si>
    <t>0400 - MAQUINADO DE PIEZAS METALICAS PARA MAQUINARIA Y EQUIPO EN GENERAL</t>
  </si>
  <si>
    <t>0401 - FABRICACION DE TORNILLOS TUERCAS ARMELLAS PIJAS RONDANAS REMACHES Y OTROS SUJETADORES METALICOS</t>
  </si>
  <si>
    <t>0402 - RECUBRIMIENTOS Y TERMINADOS METALICOS</t>
  </si>
  <si>
    <t>0403 - FABRICACION DE VALVULAS METALICAS</t>
  </si>
  <si>
    <t>0404 - FABRICACION DE BALEROS Y RODAMIENTOS</t>
  </si>
  <si>
    <t>0405 - FABRICACION DE OTROS PRODUCTOS METALICOS</t>
  </si>
  <si>
    <t>0406 - FABRICACION DE MAQUINARIA Y EQUIPO AGRICOLA</t>
  </si>
  <si>
    <t>0407 - FABRICACION DE MAQUINARIA Y EQUIPO PECUARIO</t>
  </si>
  <si>
    <t>0408 - FABRICACION DE MAQUINARIA Y EQUIPO PARA LA CONSTRUCCION</t>
  </si>
  <si>
    <t>0409 - FABRICACION DE MAQUINARIA Y EQUIPO PARA LA INDUSTRIA EXTRACTIVA</t>
  </si>
  <si>
    <t>0410 - FABRICACION DE MAQUINARIA Y EQUIPO PARA LA INDUSTRIA DE LA MADERA</t>
  </si>
  <si>
    <t>0411 - FABRICACION DE MAQUINARIA Y EQUIPO PARA LA INDUSTRIA DEL HULE Y DEL PLASTICO</t>
  </si>
  <si>
    <t>0412 - FABRICACION DE MAQUINARIA Y EQUIPO PARA LA INDUSTRIA ALIMENTARIA Y DE LAS BEBIDAS</t>
  </si>
  <si>
    <t>0413 - FABRICACION DE MAQUINARIA Y EQUIPO PARA LA INDUSTRIA TEXTIL</t>
  </si>
  <si>
    <t>0414 - FABRICACION DE MAQUINARIA Y EQUIPO PARA LA IMPRESION</t>
  </si>
  <si>
    <t>0415 - FABRICACION DE MAQUINARIA Y EQUIPO PARA LA INDUSTRIA DEL VIDRIO Y OTROS MINERALES NO METALICOS</t>
  </si>
  <si>
    <t>0416 - FABRICACION DE MAQUINARIA Y EQUIPO PARA OTRAS INDUSTRIAS MANUFACTURERAS</t>
  </si>
  <si>
    <t>0417 - FABRICACION DE APARATOS FOTOGRAFICOS</t>
  </si>
  <si>
    <t>0418 - FABRICACION Y ENSAMBLE DE MAQUINAS FOTOCOPIADORAS</t>
  </si>
  <si>
    <t>0419 - FABRICACION DE OTRA MAQUINARIA Y EQUIPO PARA EL COMERCIO Y LOS SERVICIOS</t>
  </si>
  <si>
    <t>0420 - FABRICACION DE SISTEMAS DE AIRE ACONDICIONADO Y CALEFACCION</t>
  </si>
  <si>
    <t>0421 - FABRICACION Y ENSAMBLE DE SISTEMAS DE REFRIGERACION INDUSTRIAL Y COMERCIAL</t>
  </si>
  <si>
    <t>0422 - FABRICACION DE MAQUINARIA Y EQUIPO PARA LA INDUSTRIA METALMECANICA</t>
  </si>
  <si>
    <t>0423 - FABRICACION DE MOTORES DE COMBUSTION INTERNA TURBINAS Y TRANSMISIONES</t>
  </si>
  <si>
    <t>0424 - FABRICACION DE BOMBAS</t>
  </si>
  <si>
    <t>0425 - FABRICACION DE SISTEMAS DE BOMBEO PARA USO INDUSTRIAL COMERCIAL Y DOMESTICO</t>
  </si>
  <si>
    <t>0426 - FABRICACION DE MAQUINARIA Y EQUIPO PARA LEVANTAR Y TRASLADAR</t>
  </si>
  <si>
    <t>0427 - FABRICACION DE EQUIPO PARA SOLDAR Y SOLDADURAS FERROSAS Y NO FERROSAS</t>
  </si>
  <si>
    <t>0428 - FABRICACION DE MAQUINARIA Y EQUIPO PARA ENVASAR Y EMPACAR</t>
  </si>
  <si>
    <t>0429 - FABRICACION DE BASCULAS Y BALANZAS PARA USO COMERCIAL INDUSTRIAL Y DOMESTICO</t>
  </si>
  <si>
    <t>0430 - FABRICACION DE OTRA MAQUINARIA Y EQUIPO PARA LA INDUSTRIA EN GENERAL</t>
  </si>
  <si>
    <t>0431 - FABRICACION DE COMPUTADORAS Y EQUIPO PERIFERICO</t>
  </si>
  <si>
    <t>0432 - FABRICACION DE APARATOS TELEFONICOS Y EQUIPO DE COMUNICACION ALAMBRICA</t>
  </si>
  <si>
    <t>0433 - FABRICACION DE EQUIPO DE TRANSMISION Y RECEPCION DE SEÑALES DE RADIO TELEVISION Y CABLE</t>
  </si>
  <si>
    <t>0434 - FABRICACION DE OTROS EQUIPOS DE COMUNICACION</t>
  </si>
  <si>
    <t>0435 - FABRICACION DE EQUIPO DE AUDIO Y DE VIDEO</t>
  </si>
  <si>
    <t>0436 - FABRICACION DE COMPONENTES ELECTRONICOS</t>
  </si>
  <si>
    <t>0437 - FABRICACION Y ENSAMBLE DE RELOJES Y SUS PARTES MAQUINARIA PARA RELOJES Y OTROS INSTRUMENTOS PARA MEDIR EL TIEMPO</t>
  </si>
  <si>
    <t>0438 - FABRICACION DE OTROS INSTRUMENTOS DE NAVEGACION MEDICION MEDICOS Y DE CONTROL</t>
  </si>
  <si>
    <t>0439 - FABRICACION Y REPRODUCCION DE MEDIOS MAGNETICOS Y OPTICOS</t>
  </si>
  <si>
    <t>0440 - FABRICACION DE FOCOS</t>
  </si>
  <si>
    <t>0441 - FABRICACION DE LAMPARAS ORNAMENTALES</t>
  </si>
  <si>
    <t>0442 - FABRICACION DE ENSERES ELECTRODOMESTICOS MENORES</t>
  </si>
  <si>
    <t>0443 - FABRICACION DE APARATOS DE LINEA BLANCA</t>
  </si>
  <si>
    <t>0444 - FABRICACION DE MOTORES Y GENERADORES ELECTRICOS TRIFASICOS Y MONOFASICOS O DE CORRIENTE DIRECTA</t>
  </si>
  <si>
    <t>0445 - FABRICACION DE EQUIPO Y APARATOS DE DISTRIBUCION DE ENERGIA ELECTRICA</t>
  </si>
  <si>
    <t>0446 - FABRICACION DE ACUMULADORES Y PILAS</t>
  </si>
  <si>
    <t>0447 - FABRICACION DE ALAMBRES Y CABLES DE CONDUCCION ELECTRICA Y DE COMUNICACION</t>
  </si>
  <si>
    <t>0448 - FABRICACION DE ENCHUFES CONTACTOS FUSIBLES Y OTROS ACCESORIOS PARA INSTALACIONES ELECTRICAS</t>
  </si>
  <si>
    <t>0449 - FABRICACION DE PRODUCTOS ELECTRICOS DE CARBON Y GRAFITO</t>
  </si>
  <si>
    <t>0450 - FABRICACION DE OTROS PRODUCTOS ELECTRICOS</t>
  </si>
  <si>
    <t>0451 - FABRICACION O ENSAMBLE DE AUTOMOVILES Y CAMIONETAS</t>
  </si>
  <si>
    <t>0452 - VENTA DE VEHICULOS LIGEROS CON MOTOR DE COMBUSTION INTERNA COMO AUTOMOVILES FURGONETAS MINIVANS Y OTRAS CAMIONETAS DE CARGA LIGERA</t>
  </si>
  <si>
    <t>0453 - FABRICACION O ENSAMBLE DE CAMIONES Y TRACTOCAMIONES</t>
  </si>
  <si>
    <t>0454 - FABRICACION DE CARROCERIAS Y REMOLQUES</t>
  </si>
  <si>
    <t>0455 - FABRICACION DE MOTORES DE GASOLINA Y SUS PARTES PARA VEHICULOS AUTOMOTRICES</t>
  </si>
  <si>
    <t>0456 - FABRICACION DE EQUIPO ELECTRICO Y ELECTRONICO PARA VEHICULOS AUTOMOTORES</t>
  </si>
  <si>
    <t>0457 - FABRICACION DE PARTES DE SISTEMAS DE DIRECCION Y DE SUSPENSION PARA VEHICULOS AUTOMOTRICES</t>
  </si>
  <si>
    <t>0458 - FABRICACION DE PARTES DE SISTEMAS DE FRENOS PARA VEHICULOS AUTOMOTRICES</t>
  </si>
  <si>
    <t>0459 - FABRICACION DE PARTES DE SISTEMAS DE TRANSMISION</t>
  </si>
  <si>
    <t>0460 - FABRICACION DE ASIENTOS PARA VEHICULOS AUTOMOTORES</t>
  </si>
  <si>
    <t>0461 - FABRICACION DE PIEZAS METALICAS TROQUELADAS PARA VEHICULOS AUTOMOTRICES</t>
  </si>
  <si>
    <t>0462 - FABRICACION DE OTRAS PARTES PARA VEHICULOS AUTOMOTRICES</t>
  </si>
  <si>
    <t>0463 - FABRICACION RECONSTRUCCION ENSAMBLE Y SUBENSAMBLE DE EQUIPO AEROESPACIAL INCLUSO MOTORES</t>
  </si>
  <si>
    <t>0464 - FABRICACION DE EQUIPO FERROVIARIO</t>
  </si>
  <si>
    <t>0465 - FABRICACION DE EMBARCACIONES</t>
  </si>
  <si>
    <t>0466 - FABRICACION DE MOTOCICLETAS Y SUS PARTES</t>
  </si>
  <si>
    <t>0467 - FABRICACION DE BICICLETAS Y TRICICLOS Y SUS PARTES</t>
  </si>
  <si>
    <t>0468 - FABRICACION DE OTRO EQUIPO DE TRANSPORTE</t>
  </si>
  <si>
    <t>0469 - FABRICACION DE COCINAS</t>
  </si>
  <si>
    <t>0470 - FABRICACION DE MUEBLES EXCEPTO COCINAS Y MUEBLES DE OFICINA Y ESTANTERIA</t>
  </si>
  <si>
    <t>0471 - FABRICACION DE MUEBLES DE OFICINA Y ESTANTERIA</t>
  </si>
  <si>
    <t>0472 - FABRICACION DE COLCHONES Y BOX SPRING. INCLUYE LA FABRICACION DE COLCHONES DE AGUA</t>
  </si>
  <si>
    <t>0473 - FABRICACION DE PERSIANAS CORTINEROS Y SUS ACCESORIOS. INCLUYE LA FABRICACION DE TOLDOS DE BAMBU Y OTRO TIPO DE SOMBRAS PARA VENTANAS</t>
  </si>
  <si>
    <t>0474 - FABRICACION DE EQUIPO Y APARATOS PARA USO MEDICO DENTAL PARA LABORATORIO Y DE MAXIMA SEGURIDAD</t>
  </si>
  <si>
    <t>0475 - FABRICACION DE MATERIAL DE CURACION</t>
  </si>
  <si>
    <t>0476 - FABRICACION DE INSTRUMENTOS Y APARATOS OPTICOS DE USO OFTALMICO</t>
  </si>
  <si>
    <t>0477 - ACUÑACION E IMPRESION DE MONEDAS</t>
  </si>
  <si>
    <t>0478 - ORFEBRERIA JOYERIA PIEZAS ARTISTICAS U ORNAMENTALES DE ORO</t>
  </si>
  <si>
    <t>0479 - ORFEBRERIA Y JOYERIA DE METALES Y PIEDRAS PRECIOSOS DISTINTOS AL ORO</t>
  </si>
  <si>
    <t>0480 - FABRICACION DE JOYERIA DE FANTASIA HECHA DE METALES Y PIEDRAS NO PRECIOSAS DE PLASTICO Y DE OTROS MATERIALES</t>
  </si>
  <si>
    <t>0481 - FABRICACION DE PRODUCTOS DE METALES NO PRECIOSOS COMO TROFEOS ARTICULOS ORNAMENTALES PARA USO DOMESTICO PLATONES JARRONES FLOREROS</t>
  </si>
  <si>
    <t>0482 - FABRICACION DE ARTICULOS DEPORTIVOS</t>
  </si>
  <si>
    <t>0483 - FABRICACION DE JUGUETES. INCLUYE LA FABRICACION DE JUEGOS Y JUGUETES ELECTRONICOS INSTRUMENTOS MUSICALES DE JUGUETE Y JUEGOS DE MESA</t>
  </si>
  <si>
    <t>0484 - FABRICACION DE ARTICULOS Y ACCESORIOS PARA ESCRITURA PINTURA DIBUJO Y ACTIVIDADES DE OFICINA</t>
  </si>
  <si>
    <t>0485 - FABRICACION DE ANUNCIOS PUBLICITARIOS DE TODO TIPO DE MATERIAL COMO ANUNCIOS Y TOLDOS LUMINOSOS CARTELERAS ESPECTACULARES ANUNCIOS ELECTRONICOS ROTAGRAPHICS UNIPOLARES DE NEON</t>
  </si>
  <si>
    <t>0486 - FABRICACION Y ENSAMBLE DE INSTRUMENTOS MUSICALES</t>
  </si>
  <si>
    <t>0487 - FABRICACION DE CIERRES BOTONES Y AGUJAS</t>
  </si>
  <si>
    <t>0488 - FABRICACION DE ESCOBAS CEPILLOS Y SIMILARES</t>
  </si>
  <si>
    <t>0489 - FABRICACION DE VELAS Y VELADORAS</t>
  </si>
  <si>
    <t>0490 - FABRICACION DE ATAUDES</t>
  </si>
  <si>
    <t>0491 - OTRAS INDUSTRIAS MANUFACTURERAS</t>
  </si>
  <si>
    <t>0573 - PRODUCCION Y ENVASADO DE CERVEZA CON UNA GRADUACION ALCOHOLICA DE MAS DE 20º G.L</t>
  </si>
  <si>
    <t>0574 - PRODUCCION FABRICACION O ENVASADO DE VINOS DE MESA CON UNA GRADUACION ALCOHOLICA DE MAS DE 20º G.L</t>
  </si>
  <si>
    <t>0575 - PRODUCCION FABRICACION O ENVASADO DE BEBIDAS REFRESCANTES CON UNA GRADUACION ALCOHOLICA DE MAS DE 20º G.L</t>
  </si>
  <si>
    <t>0576 - PRODUCCION FABRICACION O ENVASADO DE OTRAS BEBIDAS A BASE DE UVA CON UNA GRADUACION ALCOHOLICA DE MAS DE 20º G.L</t>
  </si>
  <si>
    <t>0578 - PRODUCCION FABRICACION O ENVASADO DE SIDRA Y OTRAS BEBIDAS FERMENTADAS CON UNA GRADUACION ALCOHOLICA DE MAS DE 20º G.L</t>
  </si>
  <si>
    <t>0579 - PRODUCCION FABRICACION O ENVASADO DE RON Y OTRAS BEBIDAS DESTILADAS DE CAÑA CON UNA GRADUACION ALCOHOLICA DE MAS DE 20º G.L</t>
  </si>
  <si>
    <t>0580 - PRODUCCION FABRICACION O ENVASADO DE BEBIDAS DESTILADAS DE AGAVE CON UNA GRADUACION ALCOHOLICA DE MAS DE 20º G.L.</t>
  </si>
  <si>
    <t>0581 - VENTA DE ALCOHOL Y ALCOHOL DESNATURALIZADO A HOSPITALES EN ENVASES DE HASTA 20 LITROS</t>
  </si>
  <si>
    <t>0582 - VENTA DE ALCOHOL Y ALCOHOL DESNATURALIZADO A PUBLICO EN GENERAL EN ENVASES DE HASTA 1 LITRO</t>
  </si>
  <si>
    <t>0583 - VENTA DE MIELES INCRISTALIZABLES QUE NO SE UTILICEN PARA TRANSFORMARLAS EN ALCOHOL</t>
  </si>
  <si>
    <t>0584 - VENTA DE MIELES INCRISTALIZABLES PARA TRANSFORMARLAS EN ALCOHOL</t>
  </si>
  <si>
    <t>0585 - VENTA DE ALCOHOL Y ALCOHOL DESNATURALIZADO</t>
  </si>
  <si>
    <t>2236 - FABRICANTES PRODUCTORES ENVASADORES O IMPORTADORES QUE ENAJENAN O IMPORTAN CERVEZA EN ENVASES REUTILIZABLES</t>
  </si>
  <si>
    <t>2256 - CONGELACION DE JUGOS NECTARES Y CONCENTRADOS DE FRUTAS</t>
  </si>
  <si>
    <t>2257 - PREPARACION DE EMBUTIDOS Y OTRAS CONSERVAS DE CARNE DE GANADO Y AVES</t>
  </si>
  <si>
    <t>2258 - ELABORACION DE CONCENTRADOS POLVOS JARABES Y ESENCIAS DE SABOR PARA PREPARAR REFRESCOS BEBIDAS HIDRATANTES O REHIDRATANTES QUE UTILIZAN EN DICHA ELABORACION COMO EDULCORANTE UNICAMENTE CAÑA DE AZUCAR</t>
  </si>
  <si>
    <t>2259 - PRODUCTOR ENVASADOR O FABRICANTE DE CONCENTRADOS O JARABES PARA PREPARAR REFRESCOS QUE SE EXPANDAN EN ENVASES ABIERTOS UTILIZANDO APARATOS AUTOMATICOS ELECTRICOS O MECANICOS QUE UTILIZAN EN DICHA ELABORACION COMO EDULCORANTE UNICAMENTE CAÑA DE AZUCAR</t>
  </si>
  <si>
    <t>2260 - PRODUCTOR ENVASADOR O FABRICANTE DE REFRESCOS QUE UTILIZA EN DICHA ELABORACION COMO EDULCORANTE UNICAMENTE CAÑA DE AZUCAR</t>
  </si>
  <si>
    <t>2261 - PRODUCTOR ENVASADOR O FABRICANTE DE BEBIDAS HIDRATANTES O REHIDRATANTES QUE UTILIZA EN DICHA ELABORACION COMO EDULCORANTE UNICAMENTE CAÑA DE AZUCAR</t>
  </si>
  <si>
    <t>2262 - FABRICANTES PRODUCTORES ENVASADORES O IMPORTADORES QUE ENAJENAN O IMPORTAN CERVEZA DE 20º G.L EN ENVASES REUTILIZABLES</t>
  </si>
  <si>
    <t>2263 - PRODUCCION FABRICACION O ENVASADO DE MIELES INCRISTALIZABLES QUE NO SE UTILIZARAN PARA TRANSFORMARLAS EN ALCOHOL</t>
  </si>
  <si>
    <t>2264 - FABRICACION DE EQUIPO CON MOTOR PARA JARDINERIA</t>
  </si>
  <si>
    <t>2269 - VENTA DE GASOLINA Y DIESEL</t>
  </si>
  <si>
    <t>2284 - PREPARACION TEJIDO Y ANUDADO DE FIBRAS DE IXTLE PALMA Y LECHUGUILLA</t>
  </si>
  <si>
    <t>2310 - FABRICANTE PRODUCTOR O ENVASADOR DE CONCENTRADOS POLVOS Y JARABES PARA PREPARAR BEBIDAS ENERGETIZANTES.</t>
  </si>
  <si>
    <t>2311 - FABRICANTE PRODUCTOR O ENVASADOR DE BEBIDAS ENERGETIZANTES.</t>
  </si>
  <si>
    <t>DATOS GENERALES</t>
  </si>
  <si>
    <t>1000 INGRESOS POR INTERESES DEVENGADOS</t>
  </si>
  <si>
    <t>1100 INGRESOS POR ARRENDAMIENTO</t>
  </si>
  <si>
    <t>1200 INGRESO POR ENAJENACION DE ACCIONES</t>
  </si>
  <si>
    <t>1300 INGRESOS POR VENTA DE ACTIVO FIJO</t>
  </si>
  <si>
    <t>1301 INGRESOS POR VENTA DE TERRENOS</t>
  </si>
  <si>
    <t>1302 INGRESOS POR CONDONACION DE DEUDAS</t>
  </si>
  <si>
    <t>1303 GANANCIA REALIZADA POR FUSION</t>
  </si>
  <si>
    <t>1304 GANANCIA REALIZADA POR ESCISION</t>
  </si>
  <si>
    <t>1305 GANANCIA QUE PROVENGA DE REDUCCION DE CAPITAL DE SOCIEDADES MERCANTILES RESIDENTES EN EL EXTRANJERO</t>
  </si>
  <si>
    <t>1306 GANANCIA QUE PROVENGA DE LIQUIDACION DE SOCIEDADES MERCANTILES RESIDENTES EN EL EXTRANJERO</t>
  </si>
  <si>
    <t>1307 INGRESOS POR RECUPERACION DE CREDITOS INCOBRABLES</t>
  </si>
  <si>
    <t>1308 INGRESOS POR CANTIDADES PERCIBIDAS PARA EFECTUAR GASTOS POR CUENTA DE PARTES RELACIONADAS</t>
  </si>
  <si>
    <t>1309 AJUSTE ANUAL POR INFLACION RELATIVO A LOS CREDITOS Y DEUDAS CON PARTES RELACIONADAS</t>
  </si>
  <si>
    <t>1310 UTILIDAD EN CAMBIOS GENERADA DE SALDOS Y OPERACIONES CON PARTES RELACIONADAS</t>
  </si>
  <si>
    <t>1311 CANTIDADES RECIBIDAS EN EFECTIVO, EN MONEDA NACIONAL O EXTRANJERA POR CONCEPTO DE PRESTAMOS, APORTACIONES PARA FUTUROS AUMENTOS DE CAPITAL MAYORES A $600,000 CUANDO NO SE CUMPLA CON LO PREVISTO EN EL ARTICULO 86-A DE LA L.I.S.R.</t>
  </si>
  <si>
    <t>1312 INGRESOS POR DIVIDENDOS</t>
  </si>
  <si>
    <t>1313 GANANCIA ACUMULABLE EN OPERACIONES FINANCIERAS DERIVADAS</t>
  </si>
  <si>
    <t>1314 INTERES A FAVOR O ACUMULABLE QUE SE DETERMINE POR REALIZAR OPERACIONES FINANCIERAS DERIVADAS</t>
  </si>
  <si>
    <t>1315 ACUMULACION DE INGRESOS PERCIBIDOS POR OPERACIONES FINANCIERAS REFERIDAS A UN SUBYACENTE QUE NO COTICE EN UN MERCADO RECONOCIDO</t>
  </si>
  <si>
    <t>1316 INGRESOS POR VENTA DE INTANGIBLES</t>
  </si>
  <si>
    <t>1317 INGRESOS POR VENTA DE OTROS CARGOS Y GASTOS DIFERIDOS</t>
  </si>
  <si>
    <t>1318 ANTICIPOS DE CLIENTES</t>
  </si>
  <si>
    <t>1319 INGRESOS ATRIBUIBLES A ESTABLECIMIENTOS PERMANENTES</t>
  </si>
  <si>
    <t>1400 OTROS INGRESOS (ESPECIFICAR)</t>
  </si>
  <si>
    <t>1500 COMPRA NETA DE INVENTARIOS PARA PRODUCCION TERMINADOS</t>
  </si>
  <si>
    <t>1501 COMPRA NETA DE INVENTARIOS PARA PRODUCCION SEMITERMINADOS</t>
  </si>
  <si>
    <t>1502 COSTO DE PRODUCCION Y VENTA DE ARTICULOS PRODUCIDOS</t>
  </si>
  <si>
    <t>1600 COMPRA NETA DE INVENTARIOS ADQUIRIDOS PARA DISTRIBUCION</t>
  </si>
  <si>
    <t>1601 COSTO DE VENTAS DE ARTICULOS DE DISTRIBUCION</t>
  </si>
  <si>
    <t>1700 INVERSIONES EN ACTIVO FIJO, CARGOS Y GASTOS DIFERIDOS</t>
  </si>
  <si>
    <t>1701 DEPRECIACION FISCAL</t>
  </si>
  <si>
    <t>1702 DEDUCCION INMEDIATA</t>
  </si>
  <si>
    <t>1703 AMORTIZACION FISCAL</t>
  </si>
  <si>
    <t>1704 COSTO FISCAL EN VENTA DE ACTIVO FIJO</t>
  </si>
  <si>
    <t>1705 COSTO FISCAL EN VENTA DE TITULOS VALOR</t>
  </si>
  <si>
    <t>1706 COSTO FISCAL EN VENTA DE INTANGIBLES</t>
  </si>
  <si>
    <t>1707 COSTO FISCAL EN VENTA DE OTROS CARGOS Y GASTOS DIFERIDOS</t>
  </si>
  <si>
    <t>1708 COSTO FISCAL EN VENTA DE TERRENO</t>
  </si>
  <si>
    <t>1800 REGALIAS</t>
  </si>
  <si>
    <t>1900 ASISTENCIA TECNICA</t>
  </si>
  <si>
    <t>2000 HONORARIOS</t>
  </si>
  <si>
    <t>2100 ARRENDAMIENTO</t>
  </si>
  <si>
    <t>2200 GARANTIAS</t>
  </si>
  <si>
    <t>2300 PUBLICIDAD</t>
  </si>
  <si>
    <t>2400 SERVICIOS DE MAQUILA</t>
  </si>
  <si>
    <t>2500 OTROS SERVICIOS PRESTADOS</t>
  </si>
  <si>
    <t>2600 SERVICIOS FINANCIEROS</t>
  </si>
  <si>
    <t>2700 COMISIONES</t>
  </si>
  <si>
    <t>2800 INTERESES DEVENGADOS A CARGO</t>
  </si>
  <si>
    <t>2900 POR PRIMAS PAGADAS POR SEGURO Y REASEGURO</t>
  </si>
  <si>
    <t>2901 REASEGURO CAUTIVO</t>
  </si>
  <si>
    <t>3000 COSTO FISCAL EN VENTA DE ACCIONES</t>
  </si>
  <si>
    <t>3001 GASTOS A PRORRATA DE ESTABLECIMIENTOS PERMANENTES</t>
  </si>
  <si>
    <t>3002 DEVOLUCIONES, REBAJAS Y DESCUENTOS SOBRE VENTA DE INVENTARIOS PRODUCIDOS TERMINADOS</t>
  </si>
  <si>
    <t>3003 DEVOLUCIONES, REBAJAS Y DESCUENTOS SOBRE VENTA DE INVENTARIOS PRODUCIDOS SEMITERMINADOS</t>
  </si>
  <si>
    <t>3004 DEVOLUCIONES, REBAJAS Y DESCUENTOS SOBRE VENTA DE INVENTARIOS ADQUIRIDOS PARA DISTRIBUCION</t>
  </si>
  <si>
    <t>3005 DEVOLUCIONES, REBAJAS Y DESCUENTOS SOBRE VENTA DE INVENTARIOS ADQUIRIDOS (MATERIAS PRIMAS)</t>
  </si>
  <si>
    <t>3006 DEVOLUCIONES, REBAJAS Y DESCUENTOS SOBRE VENTA DE INVENTARIOS ADQUIRIDOS (ARTICULOS SEMITERMINADOS)</t>
  </si>
  <si>
    <t>3007 CREDITOS INCOBRABLES, PERDIDAS POR CASO FORTUITO, FUERZA MAYOR O POR ENAJENACION DE BIENES DISTINTOS DE INVENTARIO</t>
  </si>
  <si>
    <t>3008 AJUSTE ANUAL POR INFLACION RELATIVO A LOS CREDITOS Y DEUDAS CON PARTES RELACIONADAS</t>
  </si>
  <si>
    <t>3009 PERDIDA EN CAMBIOS GENERADA DE SALDOS Y OPERACIONES CON PARTES RELACIONADAS</t>
  </si>
  <si>
    <t>3010 ANTICIPOS DE GASTOS</t>
  </si>
  <si>
    <t>3100 OTROS PAGOS (ESPECIFICAR)</t>
  </si>
  <si>
    <t>PC PRECIO COMPARABLE NO CONTROLADO</t>
  </si>
  <si>
    <t>PR PRECIO DE REVENTA</t>
  </si>
  <si>
    <t>CA COSTO ADICIONADO</t>
  </si>
  <si>
    <t>PU PARTICION DE UTILIDADES</t>
  </si>
  <si>
    <t>RPU RESIDUAL DE PARTICION DE UTILIDADES</t>
  </si>
  <si>
    <t>MTU MARGENES TRANSACCIONALES DE UTILIDADES DE OPERACION</t>
  </si>
  <si>
    <t>AF AFGANISTAN (EMIRATO ISLAMICO DE)</t>
  </si>
  <si>
    <t>AL ALBANIA (REPUBLICA DE)</t>
  </si>
  <si>
    <t>DE ALEMANIA (REPUBLICA FEDERAL DE)</t>
  </si>
  <si>
    <t>AD ANDORRA (PRINCIPADO DE)</t>
  </si>
  <si>
    <t>AO ANGOLA (REPUBLICA DE)</t>
  </si>
  <si>
    <t>AI ANGUILA</t>
  </si>
  <si>
    <t>AQ ANTARTIDA</t>
  </si>
  <si>
    <t>AG ANTIGUA Y BARBUDA (COMUNIDAD BRITANICA DE NACIONES)</t>
  </si>
  <si>
    <t>AN ANTILLAS NEERLANDESAS (TERRITORIO HOLANDES DE ULTRAMAR)</t>
  </si>
  <si>
    <t>SA ARABIA SAUDITA (REINO DE)</t>
  </si>
  <si>
    <t>DZ ARGELIA (REPUBLICA DEMOCRATICA Y POPULAR DE)</t>
  </si>
  <si>
    <t>AR ARGENTINA (REPUBLICA)</t>
  </si>
  <si>
    <t>AM ARMENIA (REPUBLICA DE)</t>
  </si>
  <si>
    <t>AW ARUBA (TERRITORIO HOLANDES DE ULTRAMAR)</t>
  </si>
  <si>
    <t>AU AUSTRALIA (COMUNIDAD DE)</t>
  </si>
  <si>
    <t>AT AUSTRIA (REPUBLICA DE)</t>
  </si>
  <si>
    <t>AZ AZERBAIJAN (REPUBLICA AZERBAIJANI)</t>
  </si>
  <si>
    <t>BS BAHAMAS (COMUNIDAD DE LAS)</t>
  </si>
  <si>
    <t>BH BAHREIN (ESTADO DE)</t>
  </si>
  <si>
    <t>BD BANGLADESH (REPUBLICA POPULAR DE)</t>
  </si>
  <si>
    <t>BB BARBADOS (COMUNIDAD BRITANICA DE NACIONES)</t>
  </si>
  <si>
    <t>BE BELGICA (REINO DE)</t>
  </si>
  <si>
    <t>BZ BELICE</t>
  </si>
  <si>
    <t>BJ BENIN (REPUBLICA DE)</t>
  </si>
  <si>
    <t>BM BERMUDAS</t>
  </si>
  <si>
    <t>BY BIELORRUSIA (REPUBLICA DE)</t>
  </si>
  <si>
    <t>BO BOLIVIA (REPUBLICA DE)</t>
  </si>
  <si>
    <t>BA BOSNIA Y HERZEGOVINA</t>
  </si>
  <si>
    <t>BW BOTSWANA (REPUBLICA DE)</t>
  </si>
  <si>
    <t>BR BRASIL (REPUBLICA FEDERATIVA DE)</t>
  </si>
  <si>
    <t>BN BRUNEI (ESTADO DE) (RESIDENCIA DE PAZ)</t>
  </si>
  <si>
    <t>BG BULGARIA (REPUBLICA DE)</t>
  </si>
  <si>
    <t>BF BURKINA FASO</t>
  </si>
  <si>
    <t>BI BURUNDI (REPUBLICA DE)</t>
  </si>
  <si>
    <t>BT BUTAN (REINO DE)</t>
  </si>
  <si>
    <t>CV CABO VERDE (REPUBLICA DE)</t>
  </si>
  <si>
    <t>TD CHAD (REPUBLICA DEL)</t>
  </si>
  <si>
    <t>KY CAIMAN (ISLAS)</t>
  </si>
  <si>
    <t>KH CAMBOYA (REINO DE)</t>
  </si>
  <si>
    <t>CM CAMERUN (REPUBLICA DEL)</t>
  </si>
  <si>
    <t>CA CANADA</t>
  </si>
  <si>
    <t>CL CHILE (REPUBLICA DE)</t>
  </si>
  <si>
    <t>CN CHINA (REPUBLICA POPULAR)</t>
  </si>
  <si>
    <t>CY CHIPRE (REPUBLICA DE)</t>
  </si>
  <si>
    <t>VA CIUDAD DEL VATICANO (ESTADO DE LA)</t>
  </si>
  <si>
    <t>CC COCOS (KEELING, ISLAS AUSTRALIANAS)</t>
  </si>
  <si>
    <t>CO COLOMBIA (REPUBLICA DE)</t>
  </si>
  <si>
    <t>KM COMORAS (ISLAS)</t>
  </si>
  <si>
    <t>CG CONGO (REPUBLICA DEL)</t>
  </si>
  <si>
    <t>CK COOK (ISLAS)</t>
  </si>
  <si>
    <t>KP COREA (REPUBLICA POPULAR DEMOCRATICA DE) (COREA DEL NORTE)</t>
  </si>
  <si>
    <t>KR COREA (REPUBLICA DE) (COREA DEL SUR)</t>
  </si>
  <si>
    <t>CI COSTA DE MARFIL (REPUBLICA DE LA)</t>
  </si>
  <si>
    <t>CR COSTA RICA (REPUBLICA DE)</t>
  </si>
  <si>
    <t>HR CROACIA (REPUBLICA DE)</t>
  </si>
  <si>
    <t>CU CUBA (REPUBLICA DE)</t>
  </si>
  <si>
    <t>DK DINAMARCA (REINO DE)</t>
  </si>
  <si>
    <t>DJ DJIBOUTI (REPUBLICA DE)</t>
  </si>
  <si>
    <t>DM DOMINICA (COMUNIDAD DE)</t>
  </si>
  <si>
    <t>EC ECUADOR (REPUBLICA DEL)</t>
  </si>
  <si>
    <t>EG EGIPTO (REPUBLICA ARABE DE)</t>
  </si>
  <si>
    <t>SV EL SALVADOR (REPUBLICA DE)</t>
  </si>
  <si>
    <t>AE EMIRATOS ARABES UNIDOS</t>
  </si>
  <si>
    <t>ER ERITREA (ESTADO DE)</t>
  </si>
  <si>
    <t>SI ESLOVENIA (REPUBLICA DE)</t>
  </si>
  <si>
    <t>ES ESPAÑA (REINO DE)</t>
  </si>
  <si>
    <t>FM ESTADO FEDERADO DE MICRONESIA</t>
  </si>
  <si>
    <t>US ESTADOS UNIDOS DE AMERICA</t>
  </si>
  <si>
    <t>EE ESTONIA (REPUBLICA DE)</t>
  </si>
  <si>
    <t>ET ETIOPIA (REPUBLICA DEMOCRATICA FEDERAL)</t>
  </si>
  <si>
    <t>FJ FIDJI (REPUBLICA DE)</t>
  </si>
  <si>
    <t>PH FILIPINAS (REPUBLICA DE LAS)</t>
  </si>
  <si>
    <t>FI FINLANDIA (REPUBLICA DE)</t>
  </si>
  <si>
    <t>FR FRANCIA (REPUBLICA FRANCESA)</t>
  </si>
  <si>
    <t>GA GABONESA (REPUBLICA)</t>
  </si>
  <si>
    <t>GM GAMBIA (REPUBLICA DE LA)</t>
  </si>
  <si>
    <t>GE GEORGIA (REPUBLICA DE)</t>
  </si>
  <si>
    <t>GH GHANA (REPUBLICA DE)</t>
  </si>
  <si>
    <t>GI GIBRALTAR (R.U.)</t>
  </si>
  <si>
    <t>GD GRANADA</t>
  </si>
  <si>
    <t>GR GRECIA (REPUBLICA HELENICA)</t>
  </si>
  <si>
    <t>GL GROENLANDIA (DINAMARCA)</t>
  </si>
  <si>
    <t>GP GUADALUPE (DEPARTAMENTO DE)</t>
  </si>
  <si>
    <t>GU GUAM (E.U.A.)</t>
  </si>
  <si>
    <t>GT GUATEMALA (REPUBLICA DE)</t>
  </si>
  <si>
    <t>GG GUERNSEY</t>
  </si>
  <si>
    <t>GW GUINEA-BISSAU (REPUBLICA DE)</t>
  </si>
  <si>
    <t>GQ GUINEA ECUATORIAL (REPUBLICA DE)</t>
  </si>
  <si>
    <t>GN GUINEA (REPUBLICA DE)</t>
  </si>
  <si>
    <t>GF GUYANA FRANCESA</t>
  </si>
  <si>
    <t>GY GUYANA (REPUBLICA COOPERATIVA DE)</t>
  </si>
  <si>
    <t>HT HAITI (REPUBLICA DE)</t>
  </si>
  <si>
    <t>HN HONDURAS (REPUBLICA DE)</t>
  </si>
  <si>
    <t>HK HONG KONG (REGION ADMINISTRATIVA ESPECIAL DE LA REPUBLICA)</t>
  </si>
  <si>
    <t>HU HUNGRIA (REPUBLICA DE)</t>
  </si>
  <si>
    <t>IN INDIA (REPUBLICA DE)</t>
  </si>
  <si>
    <t>ID INDONESIA (REPUBLICA DE)</t>
  </si>
  <si>
    <t>IQ IRAK (REPUBLICA DE)</t>
  </si>
  <si>
    <t>IR IRAN (REPUBLICA ISLAMICA DEL)</t>
  </si>
  <si>
    <t>IE IRLANDA (REPUBLICA DE)</t>
  </si>
  <si>
    <t>IS ISLANDIA (REPUBLICA DE)</t>
  </si>
  <si>
    <t>BV ISLA BOUVET</t>
  </si>
  <si>
    <t>IM ISLA DE MAN</t>
  </si>
  <si>
    <t>AX ISLAS ALAND</t>
  </si>
  <si>
    <t>FO ISLAS FEROE</t>
  </si>
  <si>
    <t>GS ISLAS GEORGIA Y SANDWICH DEL SUR</t>
  </si>
  <si>
    <t>HM ISLAS HEARD Y MCDONALD</t>
  </si>
  <si>
    <t>FK ISLAS MALVINAS (R.U.)</t>
  </si>
  <si>
    <t>MP ISLAS MARIANAS SEPTENTRIONALES</t>
  </si>
  <si>
    <t>MH ISLAS MARSHALL</t>
  </si>
  <si>
    <t>UM ISLAS MENORES DE ULTRAMAR DE ESTADOS UNIDOS DE AMERICA</t>
  </si>
  <si>
    <t>SB ISLAS SALOMON (COMUNIDAD BRITANICA DE NACIONES)</t>
  </si>
  <si>
    <t>SJ ISLAS SVALBARD Y JAN MAYEN (NORUEGA)</t>
  </si>
  <si>
    <t>TK ISLAS TOKELAU</t>
  </si>
  <si>
    <t>WF ISLAS WALLIS Y FUTUNA</t>
  </si>
  <si>
    <t>IL ISRAEL (ESTADO DE)</t>
  </si>
  <si>
    <t>IT ITALIA (REPUBLICA ITALIANA)</t>
  </si>
  <si>
    <t>JM JAMAICA</t>
  </si>
  <si>
    <t>JP JAPON</t>
  </si>
  <si>
    <t>JE JERSEY</t>
  </si>
  <si>
    <t>JO JORDANIA (REINO HACHEMITA DE)</t>
  </si>
  <si>
    <t>KZ KAZAKHSTAN (REPUBLICA DE)</t>
  </si>
  <si>
    <t>KE KENYA (REPUBLICA DE)</t>
  </si>
  <si>
    <t>KI KIRIBATI (REPUBLICA DE)</t>
  </si>
  <si>
    <t>KW KUWAIT (ESTADO DE)</t>
  </si>
  <si>
    <t>KG KYRGYZSTAN (REPUBLICA KIRGYZIA)</t>
  </si>
  <si>
    <t>LS LESOTHO (REINO DE)</t>
  </si>
  <si>
    <t>LV LETONIA (REPUBLICA DE)</t>
  </si>
  <si>
    <t>LB LIBANO (REPUBLICA DE)</t>
  </si>
  <si>
    <t>LR LIBERIA (REPUBLICA DE)</t>
  </si>
  <si>
    <t>LY LIBIA (JAMAHIRIYA LIBIA ARABE POPULAR SOCIALISTA)</t>
  </si>
  <si>
    <t>LI LIECHTENSTEIN (PRINCIPADO DE)</t>
  </si>
  <si>
    <t>LT LITUANIA (REPUBLICA DE)</t>
  </si>
  <si>
    <t>LU LUXEMBURGO (GRAN DUCADO DE)</t>
  </si>
  <si>
    <t>MO MACAO</t>
  </si>
  <si>
    <t>MK MACEDONIA (ANTIGUA REPUBLICA YUGOSLAVA DE)</t>
  </si>
  <si>
    <t>MG MADAGASCAR (REPUBLICA DE)</t>
  </si>
  <si>
    <t>MY MALASIA</t>
  </si>
  <si>
    <t>MW MALAWI (REPUBLICA DE)</t>
  </si>
  <si>
    <t>MV MALDIVAS (REPUBLICA DE)</t>
  </si>
  <si>
    <t>ML MALI (REPUBLICA DE)</t>
  </si>
  <si>
    <t>MT MALTA (REPUBLICA DE)</t>
  </si>
  <si>
    <t>MA MARRUECOS (REINO DE)</t>
  </si>
  <si>
    <t>MQ MARTINICA (DEPARTAMENTO DE) (FRANCIA)</t>
  </si>
  <si>
    <t>MU MAURICIO (REPUBLICA DE)</t>
  </si>
  <si>
    <t>MR MAURITANIA (REPUBLICA ISLAMICA DE)</t>
  </si>
  <si>
    <t>YT MAYOTTE</t>
  </si>
  <si>
    <t>MX MEXICO (ESTADOS UNIDOS MEXICANOS)</t>
  </si>
  <si>
    <t>MD MOLDAVIA (REPUBLICA DE)</t>
  </si>
  <si>
    <t>MC MONACO (PRINCIPADO DE)</t>
  </si>
  <si>
    <t>MN MONGOLIA</t>
  </si>
  <si>
    <t>MS MONSERRAT (ISLA)</t>
  </si>
  <si>
    <t>ME MONTENEGRO</t>
  </si>
  <si>
    <t>MZ MOZAMBIQUE (REPUBLICA DE)</t>
  </si>
  <si>
    <t>MM MYANMAR (UNION DE)</t>
  </si>
  <si>
    <t>NA NAMIBIA (REPUBLICA DE)</t>
  </si>
  <si>
    <t>NR NAURU</t>
  </si>
  <si>
    <t>CX NAVIDAD (CHRISTMAS) (ISLAS)</t>
  </si>
  <si>
    <t>NP NEPAL (REINO DE)</t>
  </si>
  <si>
    <t>NI NICARAGUA (REPUBLICA DE)</t>
  </si>
  <si>
    <t>NE NIGER (REPUBLICA DE)</t>
  </si>
  <si>
    <t>NG NIGERIA (REPUBLICA FEDERAL DE)</t>
  </si>
  <si>
    <t>NU NIVE (ISLA)</t>
  </si>
  <si>
    <t>NF NORFOLK (ISLA)</t>
  </si>
  <si>
    <t>NO NORUEGA (REINO DE)</t>
  </si>
  <si>
    <t>NC NUEVA CALEDONIA (TERRITORIO FRANCES DE ULTRAMAR)</t>
  </si>
  <si>
    <t>NZ NUEVA ZELANDIA</t>
  </si>
  <si>
    <t>OM OMAN (SULTANATO DE)</t>
  </si>
  <si>
    <t>PIK PACIFICO, ISLAS DEL (ADMON. E.U.A.)</t>
  </si>
  <si>
    <t>NL PAISES BAJOS (REINO DE LOS) (HOLANDA)</t>
  </si>
  <si>
    <t>PK PAKISTAN (REPUBLICA ISLAMICA DE)</t>
  </si>
  <si>
    <t>PW PALAU (REPUBLICA DE)</t>
  </si>
  <si>
    <t>PS PALESTINA</t>
  </si>
  <si>
    <t>PA PANAMA (REPUBLICA DE)</t>
  </si>
  <si>
    <t>PG PAPUA NUEVA GUINEA (ESTADO INDEPENDIENTE DE)</t>
  </si>
  <si>
    <t>PY PARAGUAY (REPUBLICA DEL)</t>
  </si>
  <si>
    <t>PE PERU (REPUBLICA DEL)</t>
  </si>
  <si>
    <t>PN PITCAIRNS (ISLAS DEPENDENCIA BRITANICA)</t>
  </si>
  <si>
    <t>PF POLINESIA FRANCESA</t>
  </si>
  <si>
    <t>PL POLONIA (REPUBLICA DE)</t>
  </si>
  <si>
    <t>PT PORTUGAL (REPUBLICA PORTUGUESA)</t>
  </si>
  <si>
    <t>PR PUERTO RICO (ESTADO LIBRE ASOCIADO DE LA COMUNIDAD DE)</t>
  </si>
  <si>
    <t>QA QATAR (ESTADO DE)</t>
  </si>
  <si>
    <t>GB REINO UNIDO DE LA GRAN BRETAÑA E IRLANDA DEL NORTE</t>
  </si>
  <si>
    <t>CZ REPUBLICA CHECA</t>
  </si>
  <si>
    <t>CF REPUBLICA CENTROAFRICANA</t>
  </si>
  <si>
    <t>LA REPUBLICA DEMOCRATICA POPULAR LAOS</t>
  </si>
  <si>
    <t>RS REPUBLICA DE SERBIA</t>
  </si>
  <si>
    <t>DO REPUBLICA DOMINICANA</t>
  </si>
  <si>
    <t>SK REPUBLICA ESLOVACA</t>
  </si>
  <si>
    <t>CD REPUBLICA POPULAR DEL CONGO</t>
  </si>
  <si>
    <t>RW REPUBLICA RUANDESA</t>
  </si>
  <si>
    <t>RE REUNION (DEPARTAMENTO DE LA) (FRANCIA)</t>
  </si>
  <si>
    <t>RO RUMANIA</t>
  </si>
  <si>
    <t>RU RUSIA (FEDERACION RUSA)</t>
  </si>
  <si>
    <t>EH SAHARA OCCIDENTAL (REPUBLICA ARABE SAHARAVI DEMOCRATICA)</t>
  </si>
  <si>
    <t>WS SAMOA (ESTADO INDEPENDIENTE DE)</t>
  </si>
  <si>
    <t>AS SAMOA AMERICANA</t>
  </si>
  <si>
    <t>BL SAN BARTOLOME</t>
  </si>
  <si>
    <t>KN SAN CRISTOBAL Y NIEVES (FEDERACION DE) (SAN KITTS-NEVIS)</t>
  </si>
  <si>
    <t>SM SAN MARINO (SERENISIMA REPUBLICA DE)</t>
  </si>
  <si>
    <t>MF SAN MARTIN</t>
  </si>
  <si>
    <t>PM SAN PEDRO Y MIQUELON</t>
  </si>
  <si>
    <t>VC SAN VICENTE Y LAS GRANADINAS</t>
  </si>
  <si>
    <t>SH SANTA ELENA</t>
  </si>
  <si>
    <t>LC SANTA LUCIA</t>
  </si>
  <si>
    <t>ST SANTO TOME Y PRINCIPE (REPUBLICA DEMOCRATICA DE)</t>
  </si>
  <si>
    <t>SN SENEGAL (REPUBLICA DEL)</t>
  </si>
  <si>
    <t>SC SEYCHELLES (REPUBLICA DE LAS)</t>
  </si>
  <si>
    <t>SL SIERRA LEONA (REPUBLICA DE)</t>
  </si>
  <si>
    <t>SG SINGAPUR (REPUBLICA DE)</t>
  </si>
  <si>
    <t>SY SIRIA (REPUBLICA ARABE)</t>
  </si>
  <si>
    <t>SO SOMALIA</t>
  </si>
  <si>
    <t>LK SRI LANKA (REPUBLICA DEMOCRATICA SOCIALISTA DE)</t>
  </si>
  <si>
    <t>ZA SUDAFRICA (REPUBLICA DE)</t>
  </si>
  <si>
    <t>SD SUDAN (REPUBLICA DEL)</t>
  </si>
  <si>
    <t>SE SUECIA (REINO DE)</t>
  </si>
  <si>
    <t>CH SUIZA (CONFEDERACION)</t>
  </si>
  <si>
    <t>SR SURINAME (REPUBLICA DE)</t>
  </si>
  <si>
    <t>SZ SWAZILANDIA (REINO DE)</t>
  </si>
  <si>
    <t>TJ TADJIKISTAN (REPUBLICA DE)</t>
  </si>
  <si>
    <t>TH TAILANDIA (REINO DE)</t>
  </si>
  <si>
    <t>TW TAIWAN (REPUBLICA DE CHINA)</t>
  </si>
  <si>
    <t>TZ TANZANIA (REPUBLICA UNIDA DE)</t>
  </si>
  <si>
    <t>IO TERRITORIOS BRITANICOS DEL OCEANO INDICO</t>
  </si>
  <si>
    <t>TF TERRITORIOS FRANCESES, AUSTRALES Y ANTARTICOS</t>
  </si>
  <si>
    <t>TL TIMOR ORIENTAL</t>
  </si>
  <si>
    <t>TG TOGO (REPUBLICA TOGOLESA)</t>
  </si>
  <si>
    <t>TO TONGA (REINO DE)</t>
  </si>
  <si>
    <t>TT TRINIDAD Y TOBAGO (REPUBLICA DE)</t>
  </si>
  <si>
    <t>TN TUNEZ (REPUBLICA DE)</t>
  </si>
  <si>
    <t>TC TURCAS Y CAICOS (ISLAS)</t>
  </si>
  <si>
    <t>TM TURKMENISTAN (REPUBLICA DE)</t>
  </si>
  <si>
    <t>TR TURQUIA (REPUBLICA DE)</t>
  </si>
  <si>
    <t>TV TUVALU (COMUNIDAD BRITANICA DE NACIONES)</t>
  </si>
  <si>
    <t>UA UCRANIA</t>
  </si>
  <si>
    <t>UG UGANDA (REPUBLICA DE)</t>
  </si>
  <si>
    <t>UY URUGUAY (REPUBLICA ORIENTAL DEL)</t>
  </si>
  <si>
    <t>UZ UZBEJISTAN (REPUBLICA DE)</t>
  </si>
  <si>
    <t>VU VANUATU</t>
  </si>
  <si>
    <t>VE VENEZUELA (REPUBLICA DE)</t>
  </si>
  <si>
    <t>VN VIETNAM (REPUBLICA SOCIALISTA DE)</t>
  </si>
  <si>
    <t>VG VIRGENES. ISLAS (BRITANICAS)</t>
  </si>
  <si>
    <t>VI VIRGENES. ISLAS (NORTEAMERICANAS)</t>
  </si>
  <si>
    <t>YE YEMEN (REPUBLICA DE)</t>
  </si>
  <si>
    <t>ZM ZAMBIA (REPUBLICA DE)</t>
  </si>
  <si>
    <t>ZW ZIMBABWE (REPUBLICA DE)</t>
  </si>
  <si>
    <t>FRANCO</t>
  </si>
  <si>
    <t>LEK</t>
  </si>
  <si>
    <t>EURO</t>
  </si>
  <si>
    <t>FLORIN</t>
  </si>
  <si>
    <t>RIYAL</t>
  </si>
  <si>
    <t>DINAR</t>
  </si>
  <si>
    <t>PESO</t>
  </si>
  <si>
    <t>DOLAR</t>
  </si>
  <si>
    <t>BOLIVIANO</t>
  </si>
  <si>
    <t>REAL</t>
  </si>
  <si>
    <t>LEV</t>
  </si>
  <si>
    <t>YUAN</t>
  </si>
  <si>
    <t>WON</t>
  </si>
  <si>
    <t>COLON</t>
  </si>
  <si>
    <t>CORONA</t>
  </si>
  <si>
    <t>LIBRA</t>
  </si>
  <si>
    <t>DIRHAM</t>
  </si>
  <si>
    <t>BIRR</t>
  </si>
  <si>
    <t>RUBLO</t>
  </si>
  <si>
    <t>CEDI</t>
  </si>
  <si>
    <t>LIBRA ESTERLINA</t>
  </si>
  <si>
    <t>QUETZAL</t>
  </si>
  <si>
    <t>GOURDE</t>
  </si>
  <si>
    <t>LEMPIRA</t>
  </si>
  <si>
    <t>FORINT</t>
  </si>
  <si>
    <t>RUPIA</t>
  </si>
  <si>
    <t>SHEKEL</t>
  </si>
  <si>
    <t>YEN</t>
  </si>
  <si>
    <t>CHELIN</t>
  </si>
  <si>
    <t>LITAS</t>
  </si>
  <si>
    <t>RINGGIT</t>
  </si>
  <si>
    <t>LIRA</t>
  </si>
  <si>
    <t>CORDOBA</t>
  </si>
  <si>
    <t>NAIRA</t>
  </si>
  <si>
    <t>BALBOA</t>
  </si>
  <si>
    <t>GUARANI</t>
  </si>
  <si>
    <t>N. SOL</t>
  </si>
  <si>
    <t>ZLOTY</t>
  </si>
  <si>
    <t>LEU</t>
  </si>
  <si>
    <t>BAHT</t>
  </si>
  <si>
    <t>NUEVO DOLAR</t>
  </si>
  <si>
    <t>HRYVNA</t>
  </si>
  <si>
    <t>RAND</t>
  </si>
  <si>
    <t>BOLIVAR</t>
  </si>
  <si>
    <t>DONG</t>
  </si>
  <si>
    <t>RIAL</t>
  </si>
  <si>
    <t>OTRAS MONEDAS</t>
  </si>
  <si>
    <t>01 SUELDOS Y SALARIOS (EXCEPTO POR SERVICIOS GUBERNAMENTALES)</t>
  </si>
  <si>
    <t>02 SERVICIOS PERSONALES INDEPENDIENTES (EXCEPTO HONORARIOS A MIEMBROS DEL CONSEJO Y POR SERVICIOS GUBERNAMENTALES)</t>
  </si>
  <si>
    <t>03 HONORARIOS A MIEMBROS DEL CONSEJO</t>
  </si>
  <si>
    <t>04 INTERESES (ART.195. FRACCION I LISR)</t>
  </si>
  <si>
    <t>05 INTERESES (ART.195, FRACCION II LISR)</t>
  </si>
  <si>
    <t>06 INTERESES (ART.195, FRACCION III LISR)</t>
  </si>
  <si>
    <t>07 INTERESES (ART.195, FRACCION IV LISR)</t>
  </si>
  <si>
    <t>08 INTERESES (OTROS)</t>
  </si>
  <si>
    <t>09 DIVIDENDOS PAGADOS A LAS PERSONAS MORALES QUE SEAN PROPIETARIAS DE MAS DEL 10% DE LAS ACCIONES REPRESENTATIVAS DEL CAPITAL SOCIAL</t>
  </si>
  <si>
    <t>10 DIVIDENDOS PAGADOS A OTRAS PERSONAS</t>
  </si>
  <si>
    <t>11 REGALIAS POR EL USO O GOCE TEMPORAL DE CARROS DE FERROCARRIL (ART. 200, FRACCION I LISR)</t>
  </si>
  <si>
    <t>12 REGALIAS (DISTINTAS DE LAS COMPRENDIDAS EN LA FRACCION I EXCEPTO ASISTENCIA TECNICA DEL ART. 200 FRACCION II LISR)</t>
  </si>
  <si>
    <t>13 OTRAS REGALIAS</t>
  </si>
  <si>
    <t>14 ASISTENCIA TECNICA (ART. 200 FRACCION II LISR)</t>
  </si>
  <si>
    <t>15 GANANCIAS DE CAPITAL (ENAJENACION DE INMUEBLES)</t>
  </si>
  <si>
    <t>16 GANANCIAS DE CAPITAL (ENAJENACION DE ACCIONES O TITULOS VALOR)</t>
  </si>
  <si>
    <t>17 GANANCIAS DE CAPITAL (OTROS)</t>
  </si>
  <si>
    <t>18 REMUNERACIONES POR SERVICIOS GUBERNAMENTALES (SUELDOS Y SALARIOS)</t>
  </si>
  <si>
    <t>19 REMUNERACIONES POR SERVICIOS GUBERNAMENTALES (PENSIONES)</t>
  </si>
  <si>
    <t>20 REMUNERACIONES POR SERVICIOS GUBERNAMENTALES (OTROS)</t>
  </si>
  <si>
    <t>21 PENSIONES ALIMENTICIAS</t>
  </si>
  <si>
    <t>22 ARTISTAS, DEPORTISTAS Y ESPECTACULOS PUBLICOS</t>
  </si>
  <si>
    <t>23 BIENES INMUEBLES (AGRICULTURA)</t>
  </si>
  <si>
    <t>24 BIENES INMUEBLES (REGALIAS POR USO DE RECURSOS NATURALES)</t>
  </si>
  <si>
    <t>25 BIENES INMUEBLES (USO O GOCE TEMPORAL)</t>
  </si>
  <si>
    <t>26 BIENES INMUEBLES (DESTINADOS A HOSPEDAJE)</t>
  </si>
  <si>
    <t>27 BIENES INMUEBLES (OTROS)</t>
  </si>
  <si>
    <t>28 CONSTRUCCION, INSTALACION, MANTENIMIENTO Y MONTAJE</t>
  </si>
  <si>
    <t>29 COMISIONES</t>
  </si>
  <si>
    <t>30 INGRESOS DERIVADOS DE CONTRATOS DE SERVICIO TURISTICO DE TIEMPOS COMPARTIDOS</t>
  </si>
  <si>
    <t>31 INGRESOS POR PRIMAS PAGADAS O CEDIDAS A REASEGURADORAS</t>
  </si>
  <si>
    <t>32 INGRESOS POR PRIMAS PAGADAS O CEDIDAS A REASEGURADORAS CAUTIVAS</t>
  </si>
  <si>
    <t>40 OTROS ESPECIFICAR</t>
  </si>
  <si>
    <t>A ACEPTACIONES BANCARIAS</t>
  </si>
  <si>
    <t>B CARTAS DE CREDITO</t>
  </si>
  <si>
    <t>C CREDITO PUENTE</t>
  </si>
  <si>
    <t>D DIRECTO</t>
  </si>
  <si>
    <t>E HABILITACION O AVIO</t>
  </si>
  <si>
    <t>F HIPOTECARIO</t>
  </si>
  <si>
    <t>G LINEAS GLOBALES</t>
  </si>
  <si>
    <t>H PRENDARIO</t>
  </si>
  <si>
    <t>I PROTOCOLOS</t>
  </si>
  <si>
    <t>J QUIROGRAFARIOS</t>
  </si>
  <si>
    <t>K REFACCIONARIO</t>
  </si>
  <si>
    <t>L REVOLVENTE</t>
  </si>
  <si>
    <t>M SINDICADO</t>
  </si>
  <si>
    <t>N OTROS ESPECIFICAR</t>
  </si>
  <si>
    <t>INGRESOS POR CONCEPT</t>
  </si>
  <si>
    <t>INGRESOS DERIVADOS D</t>
  </si>
  <si>
    <t>OTROS INGRESOS DERIV</t>
  </si>
  <si>
    <t>INGRESOS POR LA INVE</t>
  </si>
  <si>
    <t>PARTICIPACION EN FID</t>
  </si>
  <si>
    <t>INGRESOS POR VENTA D</t>
  </si>
  <si>
    <t>HOJA DE TRABAJO PARA LA CAPTURA DEL DICTAMEN FISCAL 2012</t>
  </si>
  <si>
    <t>ESTADOS FINANCIEROS GENERAL</t>
  </si>
  <si>
    <t>www.dsoft.mx</t>
  </si>
  <si>
    <t>Soporte</t>
  </si>
  <si>
    <t>Consultas</t>
  </si>
  <si>
    <t>Manual en línea</t>
  </si>
  <si>
    <t>Información y Ventas</t>
  </si>
  <si>
    <t>Teléfonos</t>
  </si>
  <si>
    <t>01 (55) 5677 3812 al 14</t>
  </si>
  <si>
    <t>01 (55) 5684 3683</t>
  </si>
  <si>
    <t>01 (55) 5679 5836</t>
  </si>
  <si>
    <t>01 (55) 6264 5665</t>
  </si>
  <si>
    <t>Email</t>
  </si>
  <si>
    <t>ventas@dsoft.mx</t>
  </si>
  <si>
    <t>contacto@dsoft.mx</t>
  </si>
  <si>
    <t>Siguenos</t>
  </si>
  <si>
    <t>01B000000</t>
  </si>
  <si>
    <t>01B001000</t>
  </si>
  <si>
    <t>01B002000</t>
  </si>
  <si>
    <t>01B003000</t>
  </si>
  <si>
    <t>NUMERO DE REGISTRO:</t>
  </si>
  <si>
    <t>01B003010</t>
  </si>
  <si>
    <t>01B004000</t>
  </si>
  <si>
    <t>01B005000</t>
  </si>
  <si>
    <t>01B006000</t>
  </si>
  <si>
    <t>01B007000</t>
  </si>
  <si>
    <t>01B008000</t>
  </si>
  <si>
    <t>01B009000</t>
  </si>
  <si>
    <t>01B010000</t>
  </si>
  <si>
    <t>TELEFONO DEL CPR O DESPACHO:</t>
  </si>
  <si>
    <t>01B011000</t>
  </si>
  <si>
    <t>01B012000</t>
  </si>
  <si>
    <t>COLEGIO AL QUE PERTENECE:</t>
  </si>
  <si>
    <t>01B013000</t>
  </si>
  <si>
    <t>NOMBRE DEL DESPACHO:</t>
  </si>
  <si>
    <t>01B014000</t>
  </si>
  <si>
    <t>RFC DEL DESPACHO:</t>
  </si>
  <si>
    <t>01B015000</t>
  </si>
  <si>
    <t>NUMERO DE REGISTRO DEL DESPACHO:</t>
  </si>
  <si>
    <t>DATOS DE IDENTIFICACIÓN DEL CONTADOR PÚBLICO</t>
  </si>
  <si>
    <t>Contribuyente/A|Contador/B|Representante/C|Generales/D|ANEXO 1/1|ANEXO 2/2|ANEXO 3/3|ANEXO 4/4|ANEXO 5/5|ANEXO 6/6|ANEXO 7/7|ANEXO 8/8|ANEXO 9/9|ANEXO 10/10|ANEXO 11/11|ANEXO 12/12|ANEXO 13/13|ANEXO 14/14|ANEXO 15/15|ANEXO 16/16|ANEXO 17/17|ANEXO 18/18|ANEXO 19/19|ANEXO 20/20|ANEXO 21/21|ANEXO 22/22|ANEXO 23/23|ANEXO 24/24|ANEXO 25/25|ANEXO 26/26|ANEXO 27/27|ANEXO 28/28|ANEXO 29/29|ANEXO 30/30|ANEXO 31/31|ANEXO 32/32|ANEXO 33/33|ANEXO 34/34|ANEXO 35/35|ANEXO 36/36|ANEXO 37/37|ANEXO 38/38|CDF/39|MPT/40</t>
  </si>
  <si>
    <t>DSOFT, S.A. de C.V.</t>
  </si>
  <si>
    <t>0</t>
  </si>
  <si>
    <t>3.00</t>
  </si>
  <si>
    <t>0100 INGRESOS TOTALES POR VENTA DE INVENTARIOS PRODUCIDOS TERMINADOS</t>
  </si>
  <si>
    <t>0101 INGRESOS TOTALES POR VENTA DE INVENTARIOS PRODUCIDOS SEMITERMINADOS</t>
  </si>
  <si>
    <t>0200 INGRESOS TOTALES POR VENTA DE INVENTARIOS ADQUIRIDOS PARA DISTRIBUCION</t>
  </si>
  <si>
    <t>0201 INGRESOS TOTALES POR VENTA DE INVENTARIOS ADQUIRIDOS (MATERIAS PRIMAS)</t>
  </si>
  <si>
    <t>0202 INGRESOS TOTALES POR VENTA DE INVENTARIOS ADQUIRIDOS (ARTICULOS SEMITERMINADOS)</t>
  </si>
  <si>
    <t>0300 INGRESOS POR PRESTACION DE SERVICIOS EN GENERAL</t>
  </si>
  <si>
    <t>0301 INGRESOS POR PRESTACION DE SERVICIOS TECNICOS</t>
  </si>
  <si>
    <t>0400 INGRESOS POR MAQUILA</t>
  </si>
  <si>
    <t>0500 INGRESOS POR SERVICIOS ADMINISTRATIVOS</t>
  </si>
  <si>
    <t>0600 INGRESOS POR SEGUROS Y REASEGUROS</t>
  </si>
  <si>
    <t>0700 INGRESOS POR COMISIONES</t>
  </si>
  <si>
    <t>0800 INGRESOS POR REGALIAS</t>
  </si>
  <si>
    <t>0900 INGRESOS POR ASISTENCIA TECNICA</t>
  </si>
  <si>
    <t>Area de Asignación de Indices</t>
  </si>
  <si>
    <t>Area de Colocación de Balanza</t>
  </si>
  <si>
    <t>F</t>
  </si>
  <si>
    <t>V</t>
  </si>
  <si>
    <t>A</t>
  </si>
  <si>
    <t>G</t>
  </si>
  <si>
    <t>Indice</t>
  </si>
  <si>
    <t>Concepto</t>
  </si>
  <si>
    <t>No.Cuenta</t>
  </si>
  <si>
    <t>N</t>
  </si>
  <si>
    <t>Descripción</t>
  </si>
  <si>
    <t>Saldo Final</t>
  </si>
  <si>
    <t>Partes Relacionadas</t>
  </si>
  <si>
    <t>Fab</t>
  </si>
  <si>
    <t>Vta</t>
  </si>
  <si>
    <t>Admon</t>
  </si>
  <si>
    <t>Gral</t>
  </si>
  <si>
    <t>RESUMEN DE BALANZA DE COMPROBACION PARA SIPRED</t>
  </si>
  <si>
    <t>Bal y Rdo</t>
  </si>
  <si>
    <t>Fabricación</t>
  </si>
  <si>
    <t>Venta</t>
  </si>
  <si>
    <t>Admon.</t>
  </si>
  <si>
    <t>Generales</t>
  </si>
  <si>
    <t>Total</t>
  </si>
  <si>
    <t xml:space="preserve"> EFECTIVO E INVERSIONES TEMPORALES</t>
  </si>
  <si>
    <t>01010003000100</t>
  </si>
  <si>
    <t>OTROS INSTRUMENTOS FINANCIEROS DEFINIR</t>
  </si>
  <si>
    <t>IMPUESTO AL VALOR AGREGADO  POR RECUPERAR</t>
  </si>
  <si>
    <t xml:space="preserve">IMPUESTO SOBRE LA RENTA POR RECUPERAR </t>
  </si>
  <si>
    <t>IMPUESTO EMPRESARIAL A LA TASA UNICA POR RECUPERAR</t>
  </si>
  <si>
    <t>01010015000100</t>
  </si>
  <si>
    <t>OTRAS CUENTAS POR COBRAR DEFINIR</t>
  </si>
  <si>
    <t>01010022000100</t>
  </si>
  <si>
    <t>OTROS INVENTARIOS DEFINIR</t>
  </si>
  <si>
    <t>01010029000100</t>
  </si>
  <si>
    <t>ANTICIPO A PROVEEDORES A LARGO PLAZO</t>
  </si>
  <si>
    <t>01010036000100</t>
  </si>
  <si>
    <t>01010046000100</t>
  </si>
  <si>
    <t>01010053000100</t>
  </si>
  <si>
    <t>01010060000100</t>
  </si>
  <si>
    <t>PERDIDA POR DETERIORO INTANGIBLES</t>
  </si>
  <si>
    <t>01010068000100</t>
  </si>
  <si>
    <t>PERDIDA POR DETERIORO OTROS ACTIVOS</t>
  </si>
  <si>
    <t>01010075000100</t>
  </si>
  <si>
    <t xml:space="preserve">         PASIVO</t>
  </si>
  <si>
    <t xml:space="preserve"> PROVEEDORES</t>
  </si>
  <si>
    <t>IMPUESTOS POR PAGAR</t>
  </si>
  <si>
    <t>IMPUESTO SOBRE PRODUCCION Y SERVICIOS</t>
  </si>
  <si>
    <t>01010100000100</t>
  </si>
  <si>
    <t>OTROS DEFINIR</t>
  </si>
  <si>
    <t>COMPAÑIAS AFILIADAS NACIONALES</t>
  </si>
  <si>
    <t>COMPAÑIAS AFILIADAS EXTRANJERAS</t>
  </si>
  <si>
    <t>01010108000100</t>
  </si>
  <si>
    <t>IMPUESTO ESPECIAL SOBRE PRODUCCION Y SERVICIO NO COBRADO</t>
  </si>
  <si>
    <t>CAPITAL SOCIAL PROVENIENTE DE CAPITALIZACION</t>
  </si>
  <si>
    <t>01010144000100</t>
  </si>
  <si>
    <t>OTRAS CUENTAS DE CAPITAL ACREEDORAS DEFINIR</t>
  </si>
  <si>
    <t>01010145000100</t>
  </si>
  <si>
    <t>INGRESOS</t>
  </si>
  <si>
    <t>VENTAS Y DEVOLUCIONES</t>
  </si>
  <si>
    <t>VENTAS TOTALES AL EXTRANJERO DE INVENTARIOS PRODUCIDOS</t>
  </si>
  <si>
    <t>VENTAS TOTALES NACIONALES DE INVENTARIOS ADQUIRIDOS PARA SU DISTRIBUCION</t>
  </si>
  <si>
    <t>VENTAS TOTALES AL EXTRANJERO DE INVENTARIOS ADQUIRIDOS PARA SU DISTRIBUCION</t>
  </si>
  <si>
    <t>01020032000100</t>
  </si>
  <si>
    <t>01020036000100</t>
  </si>
  <si>
    <t>OPERACIONES DISCONTINUADAS DEFINIR</t>
  </si>
  <si>
    <t>COSTO DE VENTAS CON SISTEMA DE COSTEO ABSORBENTE SOBRE LA BASE DE COSTOS HISTORICOS O PREDETERMINADOS</t>
  </si>
  <si>
    <t>OTROS CONCEPTOS DE COSTO DE VENTAS DEFINIR</t>
  </si>
  <si>
    <t>01060023000100</t>
  </si>
  <si>
    <t>OTROS CONCEPTOS NO DEDUCIBLES DEFINIR</t>
  </si>
  <si>
    <t>DEPRECIACION FISCAL DE INVERSIONES RELACIONADAS CON LA PRODUCCION</t>
  </si>
  <si>
    <t>01060025000100</t>
  </si>
  <si>
    <t>OTROS CONCEPTOS DEDUCIBLES DEFINIR</t>
  </si>
  <si>
    <t>COSTO DE VENTAS CON SISTEMA DE COSTEO DIRECTO SOBRE LA BASE DE COSTOS HISTORICOS</t>
  </si>
  <si>
    <t>01060045000100</t>
  </si>
  <si>
    <t>01060053000100</t>
  </si>
  <si>
    <t>01060055000100</t>
  </si>
  <si>
    <t>CONFORME A OTRO SISTEMA DISTNTO A LOS ANTERIORES</t>
  </si>
  <si>
    <t>01060058000100</t>
  </si>
  <si>
    <t>01060065000100</t>
  </si>
  <si>
    <t>UTILIDAD EN VENTA DE ACTIVO FIJO</t>
  </si>
  <si>
    <t>01050023000100</t>
  </si>
  <si>
    <t>01050023000200</t>
  </si>
  <si>
    <t xml:space="preserve">OTROS </t>
  </si>
  <si>
    <t>01080010000100</t>
  </si>
  <si>
    <t>01080010000200</t>
  </si>
  <si>
    <t xml:space="preserve">COSTO CONTABLE  EN VENTA DE ACTIVO FIJO </t>
  </si>
  <si>
    <t>INTERESES A FAVOR NACIONALES</t>
  </si>
  <si>
    <t>INTERESES A FAVOR EXTRANJEROS</t>
  </si>
  <si>
    <t>INTERESES A CARGO NACIONALES</t>
  </si>
  <si>
    <t>INTERESES A CARGO EXTRANJEROS</t>
  </si>
  <si>
    <t>01090028000100</t>
  </si>
  <si>
    <t>OTROS A FAVOR DESCRIBIR</t>
  </si>
  <si>
    <t>01090030000100</t>
  </si>
  <si>
    <t>OTROS A CARGO DESCRIBIR</t>
  </si>
  <si>
    <t>OTRAS PRESTACIONES AL PERSONAL</t>
  </si>
  <si>
    <t>01070013000100</t>
  </si>
  <si>
    <t xml:space="preserve">OTRAS PRESTACIONES DEFINIR </t>
  </si>
  <si>
    <t>01070019000100</t>
  </si>
  <si>
    <t>OTROS IMPUESTOS Y APORTACIONES DEFINIR</t>
  </si>
  <si>
    <t>REGALIAS SUJETAS AL 5%</t>
  </si>
  <si>
    <t>REGALIAS SUJETAS AL 25%</t>
  </si>
  <si>
    <t>REGALIAS SUJETAS AL 28%</t>
  </si>
  <si>
    <t>01070069000100</t>
  </si>
  <si>
    <t>01070069000200</t>
  </si>
  <si>
    <t>01070069000300</t>
  </si>
  <si>
    <t>01070069000400</t>
  </si>
  <si>
    <t>01070069000500</t>
  </si>
  <si>
    <t>01070069000600</t>
  </si>
  <si>
    <t>SUMAS</t>
  </si>
  <si>
    <t>DEDUCCIONES</t>
  </si>
  <si>
    <t>CRUCES</t>
  </si>
  <si>
    <t>IMPORTES</t>
  </si>
  <si>
    <t>EN GASTO CONTABILIDAD</t>
  </si>
  <si>
    <t>EN GASTO AMORTIZACION</t>
  </si>
  <si>
    <t>SUMA DEPRECIACION Y AMORTIZACION</t>
  </si>
  <si>
    <t>EN CONCILIACION DEPRECIACION</t>
  </si>
  <si>
    <t>EN CONCILIACION AMORTIZACION</t>
  </si>
  <si>
    <t>EN BALANCE</t>
  </si>
  <si>
    <t>ADQUISICIÓN DE BIENES</t>
  </si>
  <si>
    <t>EN ANEXO 4</t>
  </si>
  <si>
    <t>EN ANEXO 34</t>
  </si>
  <si>
    <t>MONITOR DE DIFERENCIAS</t>
  </si>
  <si>
    <t>Tipo</t>
  </si>
  <si>
    <t>IMPUESTO SOBRE NOMINA</t>
  </si>
  <si>
    <t>BIENES</t>
  </si>
  <si>
    <t>CONTRIBUCIONES</t>
  </si>
  <si>
    <t>APROVECHAMIENTOS</t>
  </si>
  <si>
    <t>DEVOLUCIONES</t>
  </si>
  <si>
    <t>CRED INC F Y FM</t>
  </si>
  <si>
    <t>INVERSIONES</t>
  </si>
  <si>
    <t>SUELDOS</t>
  </si>
  <si>
    <t>SEGURIDAD SOCIAL</t>
  </si>
  <si>
    <t>Meses de
Uso</t>
  </si>
  <si>
    <t>Baja
 en</t>
  </si>
  <si>
    <t>Adquirido
 en</t>
  </si>
  <si>
    <t>(TB) Tabla para meses de uso en el ejercicio en Alta</t>
  </si>
  <si>
    <t>(TA) Tabla para meses de uso en el ejercicio en Alta</t>
  </si>
  <si>
    <t>Junio</t>
  </si>
  <si>
    <t>Diciembre</t>
  </si>
  <si>
    <t>Mayo</t>
  </si>
  <si>
    <t>Noviembre</t>
  </si>
  <si>
    <t>Octubre</t>
  </si>
  <si>
    <t>Abril</t>
  </si>
  <si>
    <t>Septiembre</t>
  </si>
  <si>
    <t>Marzo</t>
  </si>
  <si>
    <t>Agosto</t>
  </si>
  <si>
    <t>Febrero</t>
  </si>
  <si>
    <t>Julio</t>
  </si>
  <si>
    <t>Enero</t>
  </si>
  <si>
    <t>Indicador en Baja</t>
  </si>
  <si>
    <t>Indice a
Utilizar</t>
  </si>
  <si>
    <t>Indicador en Alta</t>
  </si>
  <si>
    <t>(TUB) Tabla en BAJA del ultimo mes de la primera mitad del periodo en que se utilizo</t>
  </si>
  <si>
    <t>(TUA) Tabla en ALTA del ultimo mes de la primera mitad del periodo en que se utilizo</t>
  </si>
  <si>
    <t>Correccion de Fecha Baja</t>
  </si>
  <si>
    <t>Correccion de Fecha Alta</t>
  </si>
  <si>
    <t>UTILIDAD O 
PERDIDA
FISCAL</t>
  </si>
  <si>
    <t>COSTO
FISCAL ACTUALIZADO</t>
  </si>
  <si>
    <t>FACTOR</t>
  </si>
  <si>
    <t>INPC
ACTUAL</t>
  </si>
  <si>
    <t>INPC 
ANTERIOR</t>
  </si>
  <si>
    <t>COSTO FISCAL</t>
  </si>
  <si>
    <t>DEPRECIACIÓN ACUMULADA FISCAL</t>
  </si>
  <si>
    <t>UTILIDAD O 
PERDIDA
CONTABLE</t>
  </si>
  <si>
    <t>COSTO 
CONTABLE</t>
  </si>
  <si>
    <t>DEPRECIACIÓN
ACUMULADA</t>
  </si>
  <si>
    <t>PRECIO DE
VENTA</t>
  </si>
  <si>
    <t>FECHA DE 
VENTA</t>
  </si>
  <si>
    <t>Observación o
Comentario</t>
  </si>
  <si>
    <t>Dep. Actualiz.
Parcial</t>
  </si>
  <si>
    <t>Depreciación Actualizada</t>
  </si>
  <si>
    <t>Factor de 
Ajuste ISR</t>
  </si>
  <si>
    <t xml:space="preserve"> I.N.P.C. 
UMPMPU</t>
  </si>
  <si>
    <t>Fecha: INPC 1ª Mitad Baja</t>
  </si>
  <si>
    <t>Fecha: INPC 1ª Mitad Alta</t>
  </si>
  <si>
    <t>Fecha: INPC 1ª Mitad Normal</t>
  </si>
  <si>
    <t xml:space="preserve"> I.N.P.C. 
Adquisición</t>
  </si>
  <si>
    <t>Depreciación Acumulada Al final</t>
  </si>
  <si>
    <t>Depreciación Contable Historica</t>
  </si>
  <si>
    <t>La Depreciación es de:</t>
  </si>
  <si>
    <t>Depreciación
Contable
Mensual</t>
  </si>
  <si>
    <t>Importe por
Depreciar</t>
  </si>
  <si>
    <t>Depreciación Acumulada al Inicio</t>
  </si>
  <si>
    <t>Meses
Transc.
Al Final</t>
  </si>
  <si>
    <t>Meses
Transc.
Al Inicio</t>
  </si>
  <si>
    <t>Meses en
que se
Deprecia</t>
  </si>
  <si>
    <t>Meses de 
uso en el 
Ejercicio</t>
  </si>
  <si>
    <t>Meses de Uso en baja</t>
  </si>
  <si>
    <t>Meses de Uso en Alta</t>
  </si>
  <si>
    <t>Meses de Uso Normal</t>
  </si>
  <si>
    <t>Fecha de
Venta o Baja</t>
  </si>
  <si>
    <t>%
Deducible</t>
  </si>
  <si>
    <t>% de 
Dep.</t>
  </si>
  <si>
    <t>MOI
Deducible</t>
  </si>
  <si>
    <t>MOI</t>
  </si>
  <si>
    <t>Fecha de
Adquisición</t>
  </si>
  <si>
    <t>Descripción del Activo</t>
  </si>
  <si>
    <t>Id</t>
  </si>
  <si>
    <t>CÁLCULO DE UTILIDAD O PÉRDIDA EN VENTA DE ACTIVO FIJO</t>
  </si>
  <si>
    <t>AL</t>
  </si>
  <si>
    <t>CALCULO DE DEPRECIACIONES CONTABLES Y FISCALES DEL</t>
  </si>
  <si>
    <t>=SI(ESERROR(BUSCARV(FECHA.MES(AK5,-1),INPC,2)),0,BUSCARV(FECHA.MES(AK5,-1),INPC,2))</t>
  </si>
  <si>
    <t>=SI(AH5&gt;0,FECHA.MES(AH5,(BUSCARV(MES(AH5),TUB,3))),0)</t>
  </si>
  <si>
    <t>=SI(O(AG5&lt;=INI,AH5&gt;0),0,FECHA.MES(AG5,(BUSCARV(MES(AG5),TUA,3))))</t>
  </si>
  <si>
    <t>=SI(O(AG5&gt;=INI,AH5&gt;0),0,FECHA.MES(INI,5))</t>
  </si>
  <si>
    <t>EJERCICIO</t>
  </si>
  <si>
    <t>R</t>
  </si>
  <si>
    <t>PTU</t>
  </si>
  <si>
    <t>01010026000200</t>
  </si>
  <si>
    <t>01040017000100</t>
  </si>
  <si>
    <t>01070069000700</t>
  </si>
  <si>
    <t>VARIOS</t>
  </si>
  <si>
    <t>01010075000200</t>
  </si>
  <si>
    <t>01070069000800</t>
  </si>
  <si>
    <t>01070069000900</t>
  </si>
  <si>
    <t>OTRAS DEUDAS POR PAGAR</t>
  </si>
  <si>
    <t>MITAD</t>
  </si>
  <si>
    <t>DOBLE</t>
  </si>
  <si>
    <t>DIFERENCIA EN FLUJO DE EFECTIVO</t>
  </si>
  <si>
    <t>VARIACIONES EN EL CAPITAL</t>
  </si>
  <si>
    <t>VS. ISR</t>
  </si>
  <si>
    <t>VS. RETENC</t>
  </si>
  <si>
    <t>COMP</t>
  </si>
  <si>
    <t>DEV</t>
  </si>
  <si>
    <t>ESTIMACION</t>
  </si>
  <si>
    <t>EST PAG BANCO</t>
  </si>
  <si>
    <t>LCC JULIO DANIEL REYES RIVERO</t>
  </si>
  <si>
    <t>danielreyes@me.com</t>
  </si>
  <si>
    <t>Tel. 01 (771) 715 1056</t>
  </si>
  <si>
    <t>Hoja de Trabajo Adaptada Por:</t>
  </si>
  <si>
    <t>@Sipred</t>
  </si>
  <si>
    <t>OTROS GASTOS FINANCIEROS</t>
  </si>
  <si>
    <t xml:space="preserve">ROPA Y UNIFOMES </t>
  </si>
  <si>
    <t xml:space="preserve">CURSOS Y CAPACITAICON </t>
  </si>
  <si>
    <t xml:space="preserve">COSTO DE VENTAS </t>
  </si>
  <si>
    <t>EFECTOS DE REEXPRESION</t>
  </si>
  <si>
    <t>DEPRECIACION ACUMULADA EQ INALAMBRICO</t>
  </si>
  <si>
    <t>EQ. INALAMBRICO</t>
  </si>
  <si>
    <t>DEPOSITOS EN GARANTIA</t>
  </si>
  <si>
    <t>GASTOS DE INSTALACION</t>
  </si>
  <si>
    <t>ARRENDAMIENTO DE EQUIPO</t>
  </si>
  <si>
    <t>GUTIERREZ PEREZ CARLOS</t>
  </si>
  <si>
    <t>GUPC790406HDFTRR03</t>
  </si>
  <si>
    <t>16886</t>
  </si>
  <si>
    <t>PAGOS PROVISIONALES DE IMPUESTOS</t>
  </si>
  <si>
    <t>POR DEFINIR</t>
  </si>
  <si>
    <t>ACREEDORES NACIONALES</t>
  </si>
  <si>
    <t>DOCTOS NACIONALES</t>
  </si>
  <si>
    <t>IMPUESTOS RETENIDOS</t>
  </si>
  <si>
    <t>MULTIMETRO MANUAL</t>
  </si>
  <si>
    <t>HERRAMIENTA*</t>
  </si>
  <si>
    <t>COMPROBADOR DE BATERIA</t>
  </si>
  <si>
    <t>HERRAMIENTA H Y P</t>
  </si>
  <si>
    <t>HERRAM 15AF91DFA858D7469CD507FDE93BA124  KOVI</t>
  </si>
  <si>
    <t xml:space="preserve">F- 4095 CANCEL DE REGISTRO PD 20 29/04/2017 </t>
  </si>
  <si>
    <t>HERRAM A10114F59CD14665901432A9070633B4</t>
  </si>
  <si>
    <t>HERRAM 3FF817C592974500937830D57B102414</t>
  </si>
  <si>
    <t>HERRAM A44EFD63681A4726B6076F815F17BD56</t>
  </si>
  <si>
    <t>HERRAM FBC88693B2C943E793F9489148CF0B1A</t>
  </si>
  <si>
    <t>HERRAM 73B8D1C644D9 C040AD34220A24C047D1</t>
  </si>
  <si>
    <t>HERRAM 05A2F9FC02FA4EFC944A07CBD166231B</t>
  </si>
  <si>
    <t>ASPIRADORA 67240F9747F85DB2062F2V080EC86D59</t>
  </si>
  <si>
    <t>ASPIRADORA 6D80DA0361689B21AD5334F823F3CCBD</t>
  </si>
  <si>
    <t>EQ TALLER</t>
  </si>
  <si>
    <t>CARRITO HERRAMIENTAS</t>
  </si>
  <si>
    <t>HERRAM CORTE,ADAPTADOR,MOTORES FSI,HERRAM HIBRIDO</t>
  </si>
  <si>
    <t>ADAPTADOR,CONTRASOPORTE,EXTRACTOR DE INERCIA</t>
  </si>
  <si>
    <t>TORNILLO</t>
  </si>
  <si>
    <t>MANOMETRO, SUJETAR</t>
  </si>
  <si>
    <t xml:space="preserve">LAVADOR INYEC </t>
  </si>
  <si>
    <t>HERR TALLERF/</t>
  </si>
  <si>
    <t>ASPIRADORA, HIDROLAV</t>
  </si>
  <si>
    <t>EQ TRANSPORTE</t>
  </si>
  <si>
    <t>GOL BLANCO 2017 SERIE 082244</t>
  </si>
  <si>
    <t>PASSAR V6 AZUL 2017</t>
  </si>
  <si>
    <t>2155-01</t>
  </si>
  <si>
    <t>2155-02</t>
  </si>
  <si>
    <t>2155-03</t>
  </si>
  <si>
    <t>2155-04</t>
  </si>
  <si>
    <t>2155-05</t>
  </si>
  <si>
    <t>2155-06</t>
  </si>
  <si>
    <t>2155-07</t>
  </si>
  <si>
    <t>2155-08</t>
  </si>
  <si>
    <t>2155-09</t>
  </si>
  <si>
    <t>2155-10</t>
  </si>
  <si>
    <t>2155-11</t>
  </si>
  <si>
    <t>2155-13</t>
  </si>
  <si>
    <t>2155-15</t>
  </si>
  <si>
    <t>6200-06</t>
  </si>
  <si>
    <t>6200-07</t>
  </si>
  <si>
    <t>6200-09</t>
  </si>
  <si>
    <t>6200-11</t>
  </si>
  <si>
    <t>6200-12</t>
  </si>
  <si>
    <t>6200-13</t>
  </si>
  <si>
    <t>6200-14</t>
  </si>
  <si>
    <t>6200-15</t>
  </si>
  <si>
    <t>6200-16</t>
  </si>
  <si>
    <t>6200-17</t>
  </si>
  <si>
    <t>6200-18</t>
  </si>
  <si>
    <t>6200-21</t>
  </si>
  <si>
    <t>6200-28</t>
  </si>
  <si>
    <t>7502-04</t>
  </si>
  <si>
    <t>I.S.P.T. RETENIDO</t>
  </si>
  <si>
    <t>5% INFONAVIT</t>
  </si>
  <si>
    <t>IMSS CUOTAS PATRONALES</t>
  </si>
  <si>
    <t>2% SAR</t>
  </si>
  <si>
    <t>10% ISR RETENIDO SOBRE HONORARIOS</t>
  </si>
  <si>
    <t>4% IVA RETENIDO</t>
  </si>
  <si>
    <t>10 % ISR RETENIDO A PROVE EXTRANJE</t>
  </si>
  <si>
    <t>IVA X PAGAR</t>
  </si>
  <si>
    <t>IMSS  CUOTA TRABAJADOR</t>
  </si>
  <si>
    <t>10% ISR RETENIDO EN ARRENDAMIENTO</t>
  </si>
  <si>
    <t>SUELDO GERENTE DE TIENDA</t>
  </si>
  <si>
    <t>SUELDO SUPERVISORES</t>
  </si>
  <si>
    <t>SUELDOS EMPLEADOS GENERALES</t>
  </si>
  <si>
    <t>BONO DE PRODUCTIVIDAD</t>
  </si>
  <si>
    <t>DIA FESTIVO</t>
  </si>
  <si>
    <t>AGUINALDO</t>
  </si>
  <si>
    <t>PRIMA DOMINICAL</t>
  </si>
  <si>
    <t>PRIMAS DE ANTIGUEDAD</t>
  </si>
  <si>
    <t>SUELDO SUBGERENTES DE TIENDA</t>
  </si>
  <si>
    <t>CTA</t>
  </si>
  <si>
    <t>ISR ASIMILABLE A SALARIO</t>
  </si>
  <si>
    <t>SALARIOS NO DEDUCIBLES QUE SON EXENTOS PARA EL TRABAJADOR</t>
  </si>
  <si>
    <t>OK</t>
  </si>
  <si>
    <t>SEPARADO</t>
  </si>
  <si>
    <t>6200-29</t>
  </si>
  <si>
    <t>SAT</t>
  </si>
  <si>
    <t>GUPC7904061W5</t>
  </si>
  <si>
    <t>Venistiano Carranza</t>
  </si>
  <si>
    <t>COL. 20 DE NOVIEMBRE</t>
  </si>
  <si>
    <t>15300</t>
  </si>
  <si>
    <t>VULCANIZACION 45</t>
  </si>
  <si>
    <t>Ciudad de Mexico</t>
  </si>
  <si>
    <t>5526142460</t>
  </si>
  <si>
    <t>carlosgtz79@yahoo.com.mx</t>
  </si>
  <si>
    <t>COLEGIO DE CONTADORES PUBLICOS DE CUAUTLA</t>
  </si>
  <si>
    <t>GUTIERREZ ENRIQUEZ CONSULTORES S.C.</t>
  </si>
  <si>
    <t>GEC0610136LA</t>
  </si>
  <si>
    <t>CORRESPONDIENTE AL MES DE: DICIEMBRE</t>
  </si>
  <si>
    <t>IMPUESTO SOBRE LA RENTA POR ASIMILADOS A SALARIOS</t>
  </si>
  <si>
    <t>CORRESPONDIENTE AL BIMESTRE DE: Noviembre - Diciembre</t>
  </si>
  <si>
    <t>BALANZA</t>
  </si>
  <si>
    <t>2155-12</t>
  </si>
  <si>
    <t>ISR X PAGAR</t>
  </si>
  <si>
    <t>SUMAS:</t>
  </si>
  <si>
    <t>VACIADO</t>
  </si>
  <si>
    <t>DIFERENCIAS</t>
  </si>
  <si>
    <t>OBSERVACIONES</t>
  </si>
  <si>
    <t>Dif</t>
  </si>
  <si>
    <t>DESCRIPCIÓN</t>
  </si>
  <si>
    <t>8.- ANALISIS COMPARATIVO DE LAS
SUBCUENTAS DEL RESULTADO INTEGRAL
DE FINANCIAMIENTO</t>
  </si>
  <si>
    <t>10.- RELACION DE CONTRIBUCIONES POR PAGAR</t>
  </si>
  <si>
    <t>MENOS</t>
  </si>
  <si>
    <t>COMPLEMENTARIA: ENERO 2019</t>
  </si>
  <si>
    <t>COMPLEMENTARIA: MARZO 2019</t>
  </si>
  <si>
    <t>COMPLEMENTARIA: MAYO 2019</t>
  </si>
  <si>
    <t>COMPLEMENTARIA: AGOSTO 2019</t>
  </si>
  <si>
    <t>COMPLEMENTARIA: SEP 2019</t>
  </si>
  <si>
    <t>COMPLEMENTARIA: OCT 2019</t>
  </si>
  <si>
    <t>COMPLEMENTARIA: NOV 2019</t>
  </si>
  <si>
    <t>CORRESPONDIENTE AL MES DE: Diciembre CDMX</t>
  </si>
  <si>
    <t>CORRESPONDIENTE AL MES DE: Diciembre Estado de Mexico</t>
  </si>
  <si>
    <t>CORRESPONDIENTE AL MES DE:  Complementaria Enero</t>
  </si>
  <si>
    <t>CORRESPONDIENTE AL MES DE: Complementaria Febrero</t>
  </si>
  <si>
    <t>CORRESPONDIENTE AL MES DE: complementaria marzo</t>
  </si>
  <si>
    <t>CORRESPONDIENTE AL MES DE: complementaria julio</t>
  </si>
  <si>
    <t>CORRESPONDIENTE AL MES DE: complementaria agosto</t>
  </si>
  <si>
    <t>CORRESPONDIENTE AL MES DE: complementaria sep</t>
  </si>
  <si>
    <t>CORRESPONDIENTE AL MES DE DIC: C60262110 0</t>
  </si>
  <si>
    <t>RETIRO</t>
  </si>
  <si>
    <t>IMSS Y CYV</t>
  </si>
  <si>
    <t>CORRESPONDIENTE AL MES DE DIC: C6754521105</t>
  </si>
  <si>
    <t>CORRESPONDIENTE AL BIMESTRE DE: DICIEMBRE</t>
  </si>
  <si>
    <t>CORRESPONDIENTE AL MES DE DIC: C4155437104</t>
  </si>
  <si>
    <t>OTRAS REMUNERACIONES (PTU causada)</t>
  </si>
  <si>
    <t>SEGUROS POR ANTICIPADO</t>
  </si>
  <si>
    <t>Actualizar hacia arriba</t>
  </si>
  <si>
    <t>2/3 IVA RETENIDO</t>
  </si>
  <si>
    <t>SUELDOS, SALARIOS Y PRESTACIONES</t>
  </si>
  <si>
    <t>6200-01</t>
  </si>
  <si>
    <t>SUELDO GTES ADMON</t>
  </si>
  <si>
    <t>6200-02</t>
  </si>
  <si>
    <t>SUELDO GTE DE DISTRITO</t>
  </si>
  <si>
    <t>6200-05</t>
  </si>
  <si>
    <t>SUELDOS EJECUTIVOS</t>
  </si>
  <si>
    <t>6200-10</t>
  </si>
  <si>
    <t>SUELDOS ADMINISTRATIVOS</t>
  </si>
  <si>
    <t>Anexo 1</t>
  </si>
  <si>
    <t>ANEXO 1</t>
  </si>
  <si>
    <t>SUELDO ADMINISTRATIVO TIENDA</t>
  </si>
  <si>
    <t>ok</t>
  </si>
  <si>
    <t>19-01-2021</t>
  </si>
  <si>
    <t>7883004451</t>
  </si>
  <si>
    <t xml:space="preserve">CORRESPONDIENTE AL MES DE DIC: </t>
  </si>
  <si>
    <t>EN ANEXO 10</t>
  </si>
  <si>
    <t>INSTITUTO MEXICANO DEL SEGURO SOCIAL</t>
  </si>
  <si>
    <t xml:space="preserve">NOMBRE O RAZON SOCIAL </t>
  </si>
  <si>
    <t>PERIODO QUE REGULARIZA:</t>
  </si>
  <si>
    <t>PERIODO DEL:</t>
  </si>
  <si>
    <t>AL:</t>
  </si>
  <si>
    <t>REGISTRO(S) PATRONAL(ES):</t>
  </si>
  <si>
    <t>DETERMINACION DE LA BASE DE COTIZACIÓN OMITIDA</t>
  </si>
  <si>
    <t>SUELDOS Y SALARIOS REGISTRADOS EN BALANZA DE COMPROBACIÓN O AUXILIAR DE NÓMINA</t>
  </si>
  <si>
    <t>SUELDOS Y SALARIOS MANIFESTADOS EN LA DECLARACIÓN ANUAL DE ISR</t>
  </si>
  <si>
    <t>BASE MAYOR</t>
  </si>
  <si>
    <t>MAS</t>
  </si>
  <si>
    <t xml:space="preserve"> VARIABLES DEL 6o. BIMESTRE DEL EJERCICIO INMEDIATO ANTERIOR</t>
  </si>
  <si>
    <t>VARIABLES DEL 6o. BIMESTRE DEL EJERCICIO O DEL ULTIMO BIMESTRE DEL PERIODO ADICIONAL</t>
  </si>
  <si>
    <t>TIEMPO EXTRA DOBLE</t>
  </si>
  <si>
    <t>FONDO DE AHORRO</t>
  </si>
  <si>
    <t>DESPENSA (40% SOBRE SMGDF)</t>
  </si>
  <si>
    <t>ALIMENTACION</t>
  </si>
  <si>
    <t>HABITACION</t>
  </si>
  <si>
    <t xml:space="preserve">PTU </t>
  </si>
  <si>
    <t>PREMIO DE ASISTENCIA</t>
  </si>
  <si>
    <t>PREMIO DE PUNTUALIDAD</t>
  </si>
  <si>
    <t>HONORARIOS PERSONAS FISICAS</t>
  </si>
  <si>
    <t>HONORARIOS ASIMILABLES A SALARIOS</t>
  </si>
  <si>
    <t>MAQUILAS (PERSONAS MORALES)</t>
  </si>
  <si>
    <t>EXCEDENTES DE SALARIOS TOPADO Y FINIQUITOS</t>
  </si>
  <si>
    <r>
      <t>IGUAL A:</t>
    </r>
    <r>
      <rPr>
        <sz val="11"/>
        <color theme="1"/>
        <rFont val="Calibri"/>
        <family val="2"/>
        <scheme val="minor"/>
      </rPr>
      <t xml:space="preserve">  </t>
    </r>
    <r>
      <rPr>
        <sz val="10"/>
        <rFont val="Arial"/>
        <family val="2"/>
      </rPr>
      <t>BASE DE COTIZACION AUTODETERMINADA</t>
    </r>
  </si>
  <si>
    <r>
      <t xml:space="preserve">MENOS: </t>
    </r>
    <r>
      <rPr>
        <sz val="10"/>
        <rFont val="Arial"/>
        <family val="2"/>
      </rPr>
      <t xml:space="preserve">BASE DE COTIZACION PAGADA </t>
    </r>
  </si>
  <si>
    <r>
      <t xml:space="preserve">IGUAL A: </t>
    </r>
    <r>
      <rPr>
        <sz val="10"/>
        <rFont val="Arial"/>
        <family val="2"/>
      </rPr>
      <t>BASE DE COTIZACION OMITIDA</t>
    </r>
    <r>
      <rPr>
        <b/>
        <sz val="10"/>
        <rFont val="Arial"/>
        <family val="2"/>
      </rPr>
      <t xml:space="preserve"> </t>
    </r>
  </si>
  <si>
    <t>CONCEPTOS QUE INTEGRAN LA BASE DE COTIZACIÓN OMITIDA:</t>
  </si>
  <si>
    <r>
      <t>ANEXAR</t>
    </r>
    <r>
      <rPr>
        <sz val="8"/>
        <rFont val="Arial"/>
        <family val="2"/>
      </rPr>
      <t xml:space="preserve"> COPIA DE LA DECLARACIÓN ANUAL DE ISR (POR EJERCICIO)</t>
    </r>
  </si>
  <si>
    <t>NOMBRE Y FIRMA DEL PATRON O REPRESENTANTE LEGAL</t>
  </si>
  <si>
    <t>Porcentaje</t>
  </si>
  <si>
    <t xml:space="preserve">DIA FESTIVO </t>
  </si>
  <si>
    <t xml:space="preserve">TOTAL SUELDOS Y SALARIOS </t>
  </si>
  <si>
    <t>2022</t>
  </si>
  <si>
    <t>ACUMULABLES O DEDUCIBLES PARA ISR 2022</t>
  </si>
  <si>
    <t>SALDOS AL 31 DE DICIEMBRE DE 2022</t>
  </si>
  <si>
    <t>PERDIDA NETA  DE 2022</t>
  </si>
  <si>
    <t>UTILIDAD NETA DE 2022</t>
  </si>
  <si>
    <t>APLICACION DE LA UTILIDAD DEL EJERCICIO 2021</t>
  </si>
  <si>
    <t>SALDOS AL 31 DE DICIEMBRE DE 2021</t>
  </si>
  <si>
    <t>DEDUCIBLES PARA ISR 2022</t>
  </si>
  <si>
    <t>NO DEDUCIBLES PARA ISR 2022</t>
  </si>
  <si>
    <t>IVA RETENIDO NO DECLARADO</t>
  </si>
  <si>
    <t>01010100000200</t>
  </si>
  <si>
    <t>APORTACIONES CyV</t>
  </si>
  <si>
    <t>SERVICIOS ADMINISTRATIVOS, FINANCIEROS Y CONTABLES</t>
  </si>
  <si>
    <t>OTROS CONCEPTOS NO DEDUCIBLES (COSTO ESTIMADO)</t>
  </si>
  <si>
    <t>OTROS CONCEPTOS DEDUCIBLES (COSTO ETIMADO DEL EJERCICIO)</t>
  </si>
  <si>
    <t>01/01/2022</t>
  </si>
  <si>
    <t>31/12/2022</t>
  </si>
  <si>
    <t>2023</t>
  </si>
  <si>
    <t>SALDOS AL 31 DE DICIEMBRE DE 2023</t>
  </si>
  <si>
    <t>PERDIDA NETA  DE 2023</t>
  </si>
  <si>
    <t>UTILIDAD NETA DE 2023</t>
  </si>
  <si>
    <t>APLICACION DE LA UTILIDAD DEL EJERCICIO 2022</t>
  </si>
  <si>
    <t>DEDUCIBLES PARA ISR 2023</t>
  </si>
  <si>
    <t>NO DEDUCIBLES PARA ISR 2023</t>
  </si>
  <si>
    <t>ACUMULABLES O DEDUCIBLES PARA ISR 2023</t>
  </si>
  <si>
    <t>NO ACUMULABLES O NO_x000D_
AFECTOS AL ISR_x000D_
(INGRESOS) NO DEDUCIBLES_x000D_
(GASTOS)_x000D_
PARA ISR 2023</t>
  </si>
  <si>
    <t>NO ACUMULABLES O NO AFECTOS AL ISR (INGRESOS) NO DEDUCIBLES (GASTOS) 
PARA ISR 2022</t>
  </si>
  <si>
    <t>01/01/2023</t>
  </si>
  <si>
    <t>31/12/2023</t>
  </si>
  <si>
    <t>DELEGACION REGIONAL ESTADO DE MEXICO PONIENTE</t>
  </si>
  <si>
    <t>SUBDELEGACIÓN TLALNEPANTLA DE BAZ</t>
  </si>
  <si>
    <t>, S.A. DE C.V.</t>
  </si>
  <si>
    <t>FOLIO DE CORRECCIÓN:</t>
  </si>
  <si>
    <t>2025</t>
  </si>
  <si>
    <t>2024</t>
  </si>
  <si>
    <t>DIFERENCIA EN BALANCE 2025</t>
  </si>
  <si>
    <t>DIFERENCIA EN BALANCE 2024</t>
  </si>
  <si>
    <t>205</t>
  </si>
  <si>
    <t>2025
OPERATIVOS O PROPIOS DE LA_x000D_
ACTIVIDAD</t>
  </si>
  <si>
    <t>2025
NO OPERATIVOS_x000D_
(OTROS INGRESOS)</t>
  </si>
  <si>
    <t xml:space="preserve">2024
OPERATIVOS O PROPIOS DE LA ACTIVIDAD
</t>
  </si>
  <si>
    <t xml:space="preserve">2024
NO OPERATIVOS
(OTROS INGRESOS)
</t>
  </si>
  <si>
    <t>2025
TOTAL</t>
  </si>
  <si>
    <t xml:space="preserve">2024
TOTAL
</t>
  </si>
  <si>
    <t>GASTOS DE
FABRICACION 2025</t>
  </si>
  <si>
    <t>GASTOS DE 
FABRICACION 2024</t>
  </si>
  <si>
    <t>GASTOS DE
VENTA 2025</t>
  </si>
  <si>
    <t>GASTOS DE 
VENTA 2024</t>
  </si>
  <si>
    <t>GASTOS DE
ADMINISTRACION 2025</t>
  </si>
  <si>
    <t>GASTOS DE 
ADMINISTRACION 2024</t>
  </si>
  <si>
    <t>GASTOS
GENERALES 2025</t>
  </si>
  <si>
    <t>GASTOS 
GENERALES 2024</t>
  </si>
  <si>
    <t>TOTAL 2025</t>
  </si>
  <si>
    <t>TOTAL 2024</t>
  </si>
  <si>
    <t>TOTAL DEDUCIBLES_x000D_
PARA ISR 2025</t>
  </si>
  <si>
    <t>TOTAL DEDUCIBLES
PARA ISR 2024</t>
  </si>
  <si>
    <t>TOTAL NO_x000D_ DEDUCIBLES_x000D_
PARA ISR 2025</t>
  </si>
  <si>
    <t>TOTAL NO DEDUCIBLES 
PARA ISR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</si>
</sst>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1" formatCode="_-* #,##0_-;\-* #,##0_-;_-* &quot;-&quot;_-;_-@_-"/>
    <numFmt numFmtId="43" formatCode="_-* #,##0.00_-;\-* #,##0.00_-;_-* &quot;-&quot;??_-;_-@_-"/>
    <numFmt numFmtId="164" formatCode="_(&quot;$&quot;* #,##0.00_);_(&quot;$&quot;* \(#,##0.00\);_(&quot;$&quot;* &quot;-&quot;??_);_(@_)"/>
    <numFmt numFmtId="165" formatCode="_(* #,##0.00_);_(* \(#,##0.00\);_(* &quot;-&quot;??_);_(@_)"/>
    <numFmt numFmtId="166" formatCode="&quot;$&quot;#,##0.00_);\(&quot;$&quot;#,##0.00\)"/>
    <numFmt numFmtId="167" formatCode="#,##0.0000"/>
    <numFmt numFmtId="168" formatCode="000000"/>
    <numFmt numFmtId="169" formatCode="General_)"/>
    <numFmt numFmtId="170" formatCode="_-[$€-2]* #,##0.00_-;\-[$€-2]* #,##0.00_-;_-[$€-2]* &quot;-&quot;??_-"/>
    <numFmt numFmtId="171" formatCode="mmm\-yyyy"/>
    <numFmt numFmtId="172" formatCode="0.0000"/>
    <numFmt numFmtId="173" formatCode="_-* #,##0_-;\-* #,##0_-;_-* &quot;-&quot;??_-;_-@_-"/>
    <numFmt numFmtId="175" formatCode="#,##0.00_ ;[Red]\-#,##0.00\ "/>
    <numFmt numFmtId="179" formatCode="_-* #,##0.0000_-;\-* #,##0.0000_-;_-* &quot;-&quot;????_-;_-@_-"/>
    <numFmt numFmtId="180" formatCode="dd/mm/yyyy;@"/>
    <numFmt numFmtId="181" formatCode="0.000"/>
    <numFmt numFmtId="182" formatCode="mmm/yy"/>
    <numFmt numFmtId="183" formatCode="&quot;Al Mes: &quot;\ 00"/>
    <numFmt numFmtId="186" formatCode="_(* #,##0_);_(* \(#,##0\);_(* &quot;-&quot;??_);_(@_)"/>
    <numFmt numFmtId="191" formatCode="_([$€-2]* #,##0.00_);_([$€-2]* \(#,##0.00\);_([$€-2]* &quot;-&quot;??_)"/>
    <numFmt numFmtId="194" formatCode="#,##0.00;[Red]#,##0.00"/>
    <numFmt numFmtId="195" formatCode="_(* #,##0.00_);_(* \(#,##0.00\);_(* &quot;-&quot;_);_(@_)"/>
    <numFmt numFmtId="196" formatCode="_-* #,##0.00\ _p_t_a_-;\-* #,##0.00\ _p_t_a_-;_-* &quot;-&quot;??\ _p_t_a_-;_-@_-"/>
  </numFmts>
  <fonts count="83">
    <font>
      <sz val="11"/>
      <color theme="1"/>
      <name val="Calibri"/>
      <family val="2"/>
      <scheme val="minor"/>
    </font>
    <font>
      <sz val="8"/>
      <color theme="1"/>
      <name val="Arial"/>
      <family val="2"/>
    </font>
    <font>
      <sz val="8"/>
      <color rgb="FFFFFFFF"/>
      <name val="Arial"/>
      <family val="2"/>
    </font>
    <font>
      <sz val="8"/>
      <name val="Arial"/>
      <family val="2"/>
    </font>
    <font>
      <b/>
      <sz val="8"/>
      <name val="Arial"/>
      <family val="2"/>
    </font>
    <font>
      <b/>
      <sz val="9"/>
      <color indexed="81"/>
      <name val="Tahoma"/>
      <family val="2"/>
    </font>
    <font>
      <sz val="8"/>
      <color rgb="FF000000"/>
      <name val="Arial"/>
      <family val="2"/>
    </font>
    <font>
      <b/>
      <sz val="8"/>
      <color theme="1"/>
      <name val="Arial"/>
      <family val="2"/>
    </font>
    <font>
      <sz val="10"/>
      <name val="Verdana"/>
      <family val="2"/>
    </font>
    <font>
      <sz val="8"/>
      <color rgb="FF7030A0"/>
      <name val="Arial"/>
      <family val="2"/>
    </font>
    <font>
      <b/>
      <sz val="11"/>
      <color theme="1"/>
      <name val="Calibri"/>
      <family val="2"/>
      <scheme val="minor"/>
    </font>
    <font>
      <u/>
      <sz val="11"/>
      <color theme="10"/>
      <name val="Calibri"/>
      <family val="2"/>
      <scheme val="minor"/>
    </font>
    <font>
      <b/>
      <sz val="16"/>
      <color theme="1"/>
      <name val="Calibri"/>
      <family val="2"/>
      <scheme val="minor"/>
    </font>
    <font>
      <b/>
      <i/>
      <sz val="11"/>
      <color theme="1"/>
      <name val="Calibri"/>
      <family val="2"/>
      <scheme val="minor"/>
    </font>
    <font>
      <b/>
      <sz val="16"/>
      <color theme="0" tint="-0.34998626667073579"/>
      <name val="Calibri"/>
      <family val="2"/>
    </font>
    <font>
      <sz val="8"/>
      <color theme="1"/>
      <name val="Calibri"/>
      <family val="2"/>
      <scheme val="minor"/>
    </font>
    <font>
      <u/>
      <sz val="10"/>
      <color indexed="12"/>
      <name val="Arial"/>
      <family val="2"/>
    </font>
    <font>
      <sz val="8"/>
      <color rgb="FFC00000"/>
      <name val="Arial"/>
      <family val="2"/>
    </font>
    <font>
      <sz val="11"/>
      <color theme="1"/>
      <name val="Calibri"/>
      <family val="2"/>
      <scheme val="minor"/>
    </font>
    <font>
      <sz val="10"/>
      <name val="Arial"/>
      <family val="2"/>
    </font>
    <font>
      <b/>
      <sz val="8"/>
      <color indexed="12"/>
      <name val="Arial"/>
      <family val="2"/>
    </font>
    <font>
      <b/>
      <sz val="10"/>
      <name val="Arial"/>
      <family val="2"/>
    </font>
    <font>
      <sz val="8"/>
      <color indexed="12"/>
      <name val="Arial"/>
      <family val="2"/>
    </font>
    <font>
      <sz val="8"/>
      <color theme="4" tint="0.79998168889431442"/>
      <name val="Arial"/>
      <family val="2"/>
    </font>
    <font>
      <sz val="10"/>
      <color indexed="8"/>
      <name val="Tahoma"/>
      <family val="2"/>
    </font>
    <font>
      <sz val="14"/>
      <color indexed="9"/>
      <name val="Arial"/>
      <family val="2"/>
    </font>
    <font>
      <b/>
      <sz val="8"/>
      <color indexed="8"/>
      <name val="Tahoma"/>
      <family val="2"/>
    </font>
    <font>
      <b/>
      <sz val="8"/>
      <color rgb="FF7030A0"/>
      <name val="Arial"/>
      <family val="2"/>
    </font>
    <font>
      <b/>
      <sz val="7"/>
      <name val="Arial"/>
      <family val="2"/>
    </font>
    <font>
      <sz val="9"/>
      <color theme="0" tint="-0.14999847407452621"/>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8"/>
      <color rgb="FF0000FF"/>
      <name val="Arial"/>
      <family val="2"/>
    </font>
    <font>
      <b/>
      <sz val="11"/>
      <color indexed="56"/>
      <name val="Calibri"/>
      <family val="2"/>
    </font>
    <font>
      <sz val="11"/>
      <color indexed="62"/>
      <name val="Calibri"/>
      <family val="2"/>
    </font>
    <font>
      <sz val="11"/>
      <color indexed="2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sz val="8"/>
      <color indexed="9"/>
      <name val="Arial"/>
      <family val="2"/>
    </font>
    <font>
      <sz val="11"/>
      <name val="Calibri"/>
      <family val="2"/>
      <scheme val="minor"/>
    </font>
    <font>
      <sz val="8"/>
      <color indexed="8"/>
      <name val="Tahoma"/>
      <family val="2"/>
    </font>
    <font>
      <sz val="10"/>
      <name val="Arial"/>
      <family val="2"/>
    </font>
    <font>
      <sz val="9"/>
      <name val="Arial"/>
      <family val="2"/>
    </font>
    <font>
      <sz val="8"/>
      <color indexed="8"/>
      <name val="Arial"/>
      <family val="2"/>
    </font>
    <font>
      <b/>
      <sz val="8"/>
      <color indexed="8"/>
      <name val="Arial"/>
      <family val="2"/>
    </font>
    <font>
      <sz val="10"/>
      <name val="UNIVERS (W1)"/>
    </font>
    <font>
      <sz val="8"/>
      <name val="Univers (W1)"/>
      <family val="2"/>
    </font>
    <font>
      <b/>
      <sz val="12"/>
      <name val="Arial"/>
      <family val="2"/>
    </font>
    <font>
      <sz val="8"/>
      <color rgb="FF0070C0"/>
      <name val="Arial"/>
      <family val="2"/>
    </font>
    <font>
      <sz val="11"/>
      <color rgb="FF0000FF"/>
      <name val="Calibri"/>
      <family val="2"/>
      <scheme val="minor"/>
    </font>
    <font>
      <sz val="9"/>
      <color indexed="81"/>
      <name val="Tahoma"/>
      <family val="2"/>
    </font>
    <font>
      <sz val="8"/>
      <name val="Calibri"/>
      <family val="2"/>
      <scheme val="minor"/>
    </font>
    <font>
      <b/>
      <sz val="8"/>
      <color rgb="FFFF0000"/>
      <name val="Calibri"/>
      <family val="2"/>
      <scheme val="minor"/>
    </font>
    <font>
      <sz val="10"/>
      <name val="Arial"/>
      <family val="2"/>
    </font>
    <font>
      <sz val="8"/>
      <color theme="1"/>
      <name val="Calibri"/>
      <family val="2"/>
    </font>
    <font>
      <sz val="8"/>
      <color indexed="10"/>
      <name val="MS Sans Serif"/>
      <family val="2"/>
    </font>
    <font>
      <u/>
      <sz val="11"/>
      <color theme="10"/>
      <name val="Calibri"/>
      <family val="2"/>
    </font>
    <font>
      <sz val="10"/>
      <color theme="1"/>
      <name val="Calibri"/>
      <family val="2"/>
    </font>
    <font>
      <sz val="11"/>
      <color rgb="FF000000"/>
      <name val="Calibri"/>
      <family val="2"/>
      <scheme val="minor"/>
    </font>
    <font>
      <sz val="10"/>
      <name val="Arial"/>
      <family val="2"/>
    </font>
    <font>
      <b/>
      <sz val="14"/>
      <color theme="1"/>
      <name val="Calibri"/>
      <family val="2"/>
      <scheme val="minor"/>
    </font>
    <font>
      <sz val="8"/>
      <color theme="1" tint="4.9989318521683403E-2"/>
      <name val="Arial"/>
      <family val="2"/>
    </font>
    <font>
      <sz val="8"/>
      <color rgb="FFFF0000"/>
      <name val="Arial"/>
      <family val="2"/>
    </font>
    <font>
      <b/>
      <sz val="9"/>
      <color theme="1"/>
      <name val="Arial"/>
      <family val="2"/>
    </font>
    <font>
      <sz val="10"/>
      <name val="Arial"/>
      <family val="2"/>
    </font>
    <font>
      <b/>
      <sz val="12"/>
      <color theme="1"/>
      <name val="Calibri"/>
      <family val="2"/>
      <scheme val="minor"/>
    </font>
    <font>
      <b/>
      <sz val="16"/>
      <name val="Arial"/>
      <family val="2"/>
    </font>
    <font>
      <sz val="11"/>
      <name val="Arial"/>
      <family val="2"/>
    </font>
    <font>
      <b/>
      <sz val="11"/>
      <color indexed="8"/>
      <name val="Arial"/>
      <family val="2"/>
    </font>
    <font>
      <b/>
      <sz val="11"/>
      <name val="Arial"/>
      <family val="2"/>
    </font>
    <font>
      <b/>
      <sz val="10"/>
      <color indexed="8"/>
      <name val="Arial"/>
      <family val="2"/>
    </font>
    <font>
      <sz val="8"/>
      <color theme="3" tint="0.39997558519241921"/>
      <name val="Arial"/>
      <family val="2"/>
    </font>
    <font>
      <sz val="10"/>
      <name val="Arial"/>
      <family val="2"/>
    </font>
    <font>
      <sz val="10"/>
      <color theme="1"/>
      <name val="Calibri"/>
      <family val="2"/>
      <scheme val="minor"/>
    </font>
    <font>
      <sz val="9"/>
      <color theme="1"/>
      <name val="Calibri"/>
      <family val="2"/>
      <scheme val="minor"/>
    </font>
  </fonts>
  <fills count="71">
    <fill>
      <patternFill patternType="none"/>
    </fill>
    <fill>
      <patternFill patternType="gray125"/>
    </fill>
    <fill>
      <patternFill patternType="solid">
        <fgColor rgb="FFFFFFFF"/>
        <bgColor indexed="64"/>
      </patternFill>
    </fill>
    <fill>
      <patternFill patternType="solid">
        <fgColor theme="0" tint="-0.249977111117893"/>
        <bgColor indexed="64"/>
      </patternFill>
    </fill>
    <fill>
      <patternFill patternType="solid">
        <fgColor rgb="FFD3D3D3"/>
        <bgColor indexed="64"/>
      </patternFill>
    </fill>
    <fill>
      <patternFill patternType="solid">
        <fgColor rgb="FFFFFF00"/>
        <bgColor indexed="64"/>
      </patternFill>
    </fill>
    <fill>
      <patternFill patternType="solid">
        <fgColor rgb="FFFFC000"/>
        <bgColor indexed="64"/>
      </patternFill>
    </fill>
    <fill>
      <patternFill patternType="solid">
        <fgColor rgb="FFFFFFCC"/>
        <bgColor indexed="64"/>
      </patternFill>
    </fill>
    <fill>
      <patternFill patternType="solid">
        <fgColor theme="8" tint="0.79998168889431442"/>
        <bgColor indexed="64"/>
      </patternFill>
    </fill>
    <fill>
      <patternFill patternType="solid">
        <fgColor rgb="FF92D050"/>
        <bgColor indexed="64"/>
      </patternFill>
    </fill>
    <fill>
      <patternFill patternType="solid">
        <fgColor theme="9" tint="0.79998168889431442"/>
        <bgColor indexed="64"/>
      </patternFill>
    </fill>
    <fill>
      <patternFill patternType="solid">
        <fgColor rgb="FF00B050"/>
        <bgColor indexed="64"/>
      </patternFill>
    </fill>
    <fill>
      <patternFill patternType="solid">
        <fgColor rgb="FF00B0F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0"/>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indexed="31"/>
        <bgColor indexed="64"/>
      </patternFill>
    </fill>
    <fill>
      <patternFill patternType="solid">
        <fgColor indexed="9"/>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14"/>
        <bgColor indexed="64"/>
      </patternFill>
    </fill>
    <fill>
      <patternFill patternType="solid">
        <fgColor indexed="47"/>
        <bgColor indexed="64"/>
      </patternFill>
    </fill>
    <fill>
      <patternFill patternType="solid">
        <fgColor theme="6" tint="0.59999389629810485"/>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6"/>
      </patternFill>
    </fill>
    <fill>
      <patternFill patternType="solid">
        <fgColor indexed="23"/>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theme="2" tint="-9.9978637043366805E-2"/>
        <bgColor indexed="64"/>
      </patternFill>
    </fill>
    <fill>
      <patternFill patternType="solid">
        <fgColor theme="8" tint="0.59999389629810485"/>
        <bgColor indexed="64"/>
      </patternFill>
    </fill>
    <fill>
      <patternFill patternType="solid">
        <fgColor theme="6" tint="0.79998168889431442"/>
        <bgColor indexed="64"/>
      </patternFill>
    </fill>
    <fill>
      <patternFill patternType="solid">
        <fgColor indexed="29"/>
        <bgColor indexed="64"/>
      </patternFill>
    </fill>
    <fill>
      <patternFill patternType="solid">
        <fgColor theme="6" tint="0.39997558519241921"/>
        <bgColor indexed="64"/>
      </patternFill>
    </fill>
    <fill>
      <patternFill patternType="solid">
        <fgColor theme="0" tint="-0.34998626667073579"/>
        <bgColor indexed="64"/>
      </patternFill>
    </fill>
    <fill>
      <patternFill patternType="solid">
        <fgColor indexed="22"/>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4" tint="0.79998168889431442"/>
        <bgColor indexed="65"/>
      </patternFill>
    </fill>
    <fill>
      <patternFill patternType="solid">
        <fgColor rgb="FFFFFF99"/>
        <bgColor indexed="64"/>
      </patternFill>
    </fill>
    <fill>
      <patternFill patternType="solid">
        <fgColor rgb="FFFF99CC"/>
        <bgColor indexed="64"/>
      </patternFill>
    </fill>
    <fill>
      <patternFill patternType="solid">
        <fgColor rgb="FF66FFCC"/>
        <bgColor indexed="64"/>
      </patternFill>
    </fill>
    <fill>
      <patternFill patternType="solid">
        <fgColor rgb="FFCCFF33"/>
        <bgColor indexed="64"/>
      </patternFill>
    </fill>
    <fill>
      <patternFill patternType="solid">
        <fgColor theme="3" tint="0.39997558519241921"/>
        <bgColor indexed="64"/>
      </patternFill>
    </fill>
  </fills>
  <borders count="79">
    <border>
      <left/>
      <right/>
      <top/>
      <bottom/>
      <diagonal/>
    </border>
    <border>
      <left style="hair">
        <color indexed="64"/>
      </left>
      <right style="hair">
        <color indexed="64"/>
      </right>
      <top style="hair">
        <color indexed="64"/>
      </top>
      <bottom style="hair">
        <color indexed="64"/>
      </bottom>
      <diagonal/>
    </border>
    <border>
      <left/>
      <right/>
      <top/>
      <bottom style="thick">
        <color auto="1"/>
      </bottom>
      <diagonal/>
    </border>
    <border>
      <left/>
      <right/>
      <top/>
      <bottom style="thin">
        <color theme="0" tint="-0.34998626667073579"/>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diagonal/>
    </border>
    <border>
      <left/>
      <right/>
      <top style="thin">
        <color indexed="64"/>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style="thin">
        <color indexed="64"/>
      </left>
      <right/>
      <top style="thin">
        <color indexed="64"/>
      </top>
      <bottom/>
      <diagonal/>
    </border>
    <border>
      <left style="hair">
        <color indexed="64"/>
      </left>
      <right style="hair">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double">
        <color indexed="64"/>
      </bottom>
      <diagonal/>
    </border>
    <border>
      <left style="hair">
        <color indexed="64"/>
      </left>
      <right style="hair">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medium">
        <color indexed="64"/>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double">
        <color indexed="64"/>
      </left>
      <right/>
      <top/>
      <bottom style="thin">
        <color indexed="64"/>
      </bottom>
      <diagonal/>
    </border>
    <border>
      <left style="thin">
        <color indexed="64"/>
      </left>
      <right style="double">
        <color indexed="64"/>
      </right>
      <top/>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style="thin">
        <color indexed="64"/>
      </right>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double">
        <color indexed="64"/>
      </right>
      <top style="double">
        <color indexed="64"/>
      </top>
      <bottom style="thin">
        <color indexed="64"/>
      </bottom>
      <diagonal/>
    </border>
    <border>
      <left style="thin">
        <color indexed="64"/>
      </left>
      <right style="double">
        <color indexed="64"/>
      </right>
      <top style="thin">
        <color indexed="64"/>
      </top>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double">
        <color indexed="64"/>
      </right>
      <top/>
      <bottom style="double">
        <color indexed="64"/>
      </bottom>
      <diagonal/>
    </border>
    <border>
      <left style="double">
        <color indexed="64"/>
      </left>
      <right/>
      <top style="double">
        <color indexed="64"/>
      </top>
      <bottom style="double">
        <color indexed="64"/>
      </bottom>
      <diagonal/>
    </border>
    <border>
      <left/>
      <right style="thin">
        <color indexed="64"/>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diagonal/>
    </border>
    <border>
      <left/>
      <right style="thin">
        <color indexed="64"/>
      </right>
      <top style="thin">
        <color indexed="64"/>
      </top>
      <bottom/>
      <diagonal/>
    </border>
    <border>
      <left style="thin">
        <color indexed="64"/>
      </left>
      <right style="double">
        <color indexed="64"/>
      </right>
      <top/>
      <bottom style="medium">
        <color indexed="64"/>
      </bottom>
      <diagonal/>
    </border>
    <border>
      <left/>
      <right/>
      <top style="medium">
        <color indexed="64"/>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s>
  <cellStyleXfs count="731">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applyNumberFormat="0" applyFill="0" applyBorder="0" applyAlignment="0" applyProtection="0"/>
    <xf numFmtId="0" fontId="16" fillId="0" borderId="0" applyNumberFormat="0" applyFill="0" applyBorder="0" applyAlignment="0" applyProtection="0">
      <alignment vertical="top"/>
      <protection locked="0"/>
    </xf>
    <xf numFmtId="165" fontId="18" fillId="0" borderId="0" applyFont="0" applyFill="0" applyBorder="0" applyAlignment="0" applyProtection="0"/>
    <xf numFmtId="169" fontId="19" fillId="0" borderId="0" applyFont="0" applyFill="0" applyBorder="0" applyAlignment="0" applyProtection="0"/>
    <xf numFmtId="165" fontId="19" fillId="0" borderId="0" applyFont="0" applyFill="0" applyBorder="0" applyAlignment="0" applyProtection="0"/>
    <xf numFmtId="0" fontId="24" fillId="0" borderId="0"/>
    <xf numFmtId="169" fontId="19" fillId="0" borderId="0" applyFont="0" applyFill="0" applyBorder="0" applyAlignment="0" applyProtection="0"/>
    <xf numFmtId="49" fontId="4" fillId="20" borderId="1" applyNumberFormat="0" applyAlignment="0"/>
    <xf numFmtId="3" fontId="3" fillId="20" borderId="1" applyNumberFormat="0" applyAlignment="0"/>
    <xf numFmtId="169" fontId="19" fillId="0" borderId="0" applyFont="0" applyFill="0" applyBorder="0" applyAlignment="0" applyProtection="0"/>
    <xf numFmtId="0" fontId="19" fillId="0" borderId="0"/>
    <xf numFmtId="165" fontId="19" fillId="0" borderId="0" applyFont="0" applyFill="0" applyBorder="0" applyAlignment="0" applyProtection="0"/>
    <xf numFmtId="0" fontId="30" fillId="28"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1" borderId="0" applyNumberFormat="0" applyBorder="0" applyAlignment="0" applyProtection="0"/>
    <xf numFmtId="0" fontId="30" fillId="32"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5" borderId="0" applyNumberFormat="0" applyBorder="0" applyAlignment="0" applyProtection="0"/>
    <xf numFmtId="0" fontId="30" fillId="36" borderId="0" applyNumberFormat="0" applyBorder="0" applyAlignment="0" applyProtection="0"/>
    <xf numFmtId="0" fontId="30" fillId="31"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1" fillId="38" borderId="0" applyNumberFormat="0" applyBorder="0" applyAlignment="0" applyProtection="0"/>
    <xf numFmtId="0" fontId="31" fillId="35" borderId="0" applyNumberFormat="0" applyBorder="0" applyAlignment="0" applyProtection="0"/>
    <xf numFmtId="0" fontId="31" fillId="36" borderId="0" applyNumberFormat="0" applyBorder="0" applyAlignment="0" applyProtection="0"/>
    <xf numFmtId="0" fontId="31" fillId="39" borderId="0" applyNumberFormat="0" applyBorder="0" applyAlignment="0" applyProtection="0"/>
    <xf numFmtId="0" fontId="31" fillId="40" borderId="0" applyNumberFormat="0" applyBorder="0" applyAlignment="0" applyProtection="0"/>
    <xf numFmtId="0" fontId="31" fillId="41" borderId="0" applyNumberFormat="0" applyBorder="0" applyAlignment="0" applyProtection="0"/>
    <xf numFmtId="0" fontId="32" fillId="30" borderId="0" applyNumberFormat="0" applyBorder="0" applyAlignment="0" applyProtection="0"/>
    <xf numFmtId="0" fontId="33" fillId="42" borderId="15" applyNumberFormat="0" applyAlignment="0" applyProtection="0"/>
    <xf numFmtId="0" fontId="34" fillId="43" borderId="16" applyNumberFormat="0" applyAlignment="0" applyProtection="0"/>
    <xf numFmtId="0" fontId="35" fillId="0" borderId="17" applyNumberFormat="0" applyFill="0" applyAlignment="0" applyProtection="0"/>
    <xf numFmtId="0" fontId="36" fillId="18" borderId="0">
      <alignment horizontal="justify"/>
    </xf>
    <xf numFmtId="0" fontId="37" fillId="0" borderId="0" applyNumberFormat="0" applyFill="0" applyBorder="0" applyAlignment="0" applyProtection="0"/>
    <xf numFmtId="0" fontId="31" fillId="44" borderId="0" applyNumberFormat="0" applyBorder="0" applyAlignment="0" applyProtection="0"/>
    <xf numFmtId="0" fontId="31" fillId="45" borderId="0" applyNumberFormat="0" applyBorder="0" applyAlignment="0" applyProtection="0"/>
    <xf numFmtId="0" fontId="31" fillId="46" borderId="0" applyNumberFormat="0" applyBorder="0" applyAlignment="0" applyProtection="0"/>
    <xf numFmtId="0" fontId="31" fillId="39" borderId="0" applyNumberFormat="0" applyBorder="0" applyAlignment="0" applyProtection="0"/>
    <xf numFmtId="0" fontId="31" fillId="40" borderId="0" applyNumberFormat="0" applyBorder="0" applyAlignment="0" applyProtection="0"/>
    <xf numFmtId="0" fontId="31" fillId="47" borderId="0" applyNumberFormat="0" applyBorder="0" applyAlignment="0" applyProtection="0"/>
    <xf numFmtId="0" fontId="38" fillId="33" borderId="15" applyNumberFormat="0" applyAlignment="0" applyProtection="0"/>
    <xf numFmtId="0" fontId="19" fillId="0" borderId="0"/>
    <xf numFmtId="170" fontId="19" fillId="0" borderId="0" applyFont="0" applyFill="0" applyBorder="0" applyAlignment="0" applyProtection="0"/>
    <xf numFmtId="0" fontId="19" fillId="0" borderId="0"/>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39" fillId="29" borderId="0" applyNumberFormat="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9"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9"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0" borderId="0"/>
    <xf numFmtId="0" fontId="19" fillId="0" borderId="0"/>
    <xf numFmtId="0" fontId="19" fillId="0" borderId="0"/>
    <xf numFmtId="0" fontId="8" fillId="0" borderId="0"/>
    <xf numFmtId="0" fontId="19" fillId="0" borderId="0"/>
    <xf numFmtId="0" fontId="8" fillId="0" borderId="0"/>
    <xf numFmtId="0" fontId="8" fillId="0" borderId="0"/>
    <xf numFmtId="0" fontId="19" fillId="0" borderId="0"/>
    <xf numFmtId="0" fontId="8" fillId="0" borderId="0"/>
    <xf numFmtId="0" fontId="8" fillId="0" borderId="0"/>
    <xf numFmtId="0" fontId="19" fillId="0" borderId="0"/>
    <xf numFmtId="0" fontId="8" fillId="0" borderId="0"/>
    <xf numFmtId="0" fontId="8" fillId="0" borderId="0"/>
    <xf numFmtId="0" fontId="19" fillId="0" borderId="0"/>
    <xf numFmtId="0" fontId="8" fillId="0" borderId="0"/>
    <xf numFmtId="0" fontId="8" fillId="0" borderId="0"/>
    <xf numFmtId="0" fontId="19" fillId="0" borderId="0"/>
    <xf numFmtId="0" fontId="8" fillId="0" borderId="0"/>
    <xf numFmtId="0" fontId="8" fillId="0" borderId="0"/>
    <xf numFmtId="0" fontId="19" fillId="0" borderId="0"/>
    <xf numFmtId="0" fontId="8" fillId="0" borderId="0"/>
    <xf numFmtId="0" fontId="8" fillId="0" borderId="0"/>
    <xf numFmtId="0" fontId="19" fillId="0" borderId="0"/>
    <xf numFmtId="0" fontId="8" fillId="0" borderId="0"/>
    <xf numFmtId="0" fontId="8" fillId="0" borderId="0"/>
    <xf numFmtId="0" fontId="19" fillId="0" borderId="0"/>
    <xf numFmtId="0" fontId="19" fillId="0" borderId="0"/>
    <xf numFmtId="0" fontId="8" fillId="0" borderId="0"/>
    <xf numFmtId="0" fontId="19" fillId="0" borderId="0"/>
    <xf numFmtId="0" fontId="8" fillId="0" borderId="0"/>
    <xf numFmtId="0" fontId="8" fillId="0" borderId="0"/>
    <xf numFmtId="0" fontId="19" fillId="0" borderId="0"/>
    <xf numFmtId="0" fontId="8" fillId="0" borderId="0"/>
    <xf numFmtId="0" fontId="8" fillId="0" borderId="0"/>
    <xf numFmtId="0" fontId="19" fillId="0" borderId="0"/>
    <xf numFmtId="0" fontId="8" fillId="0" borderId="0"/>
    <xf numFmtId="0" fontId="8" fillId="0" borderId="0"/>
    <xf numFmtId="0" fontId="19" fillId="0" borderId="0"/>
    <xf numFmtId="0" fontId="8" fillId="0" borderId="0"/>
    <xf numFmtId="0" fontId="8" fillId="0" borderId="0"/>
    <xf numFmtId="0" fontId="19" fillId="0" borderId="0"/>
    <xf numFmtId="0" fontId="8" fillId="0" borderId="0"/>
    <xf numFmtId="0" fontId="19" fillId="0" borderId="0"/>
    <xf numFmtId="0" fontId="19" fillId="0" borderId="0"/>
    <xf numFmtId="0" fontId="19" fillId="0" borderId="0"/>
    <xf numFmtId="0" fontId="19" fillId="0" borderId="0"/>
    <xf numFmtId="0" fontId="18" fillId="0" borderId="0"/>
    <xf numFmtId="0" fontId="18" fillId="0" borderId="0"/>
    <xf numFmtId="0" fontId="18" fillId="0" borderId="0"/>
    <xf numFmtId="0" fontId="18" fillId="0" borderId="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0" fontId="19" fillId="48" borderId="18" applyNumberFormat="0" applyFont="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40" fillId="42" borderId="19" applyNumberFormat="0" applyAlignment="0" applyProtection="0"/>
    <xf numFmtId="3" fontId="4" fillId="0" borderId="1" applyNumberFormat="0" applyAlignment="0"/>
    <xf numFmtId="0" fontId="41" fillId="0" borderId="0" applyNumberFormat="0" applyFill="0" applyBorder="0" applyAlignment="0" applyProtection="0"/>
    <xf numFmtId="0" fontId="42" fillId="0" borderId="0" applyNumberFormat="0" applyFill="0" applyBorder="0" applyAlignment="0" applyProtection="0"/>
    <xf numFmtId="0" fontId="43" fillId="0" borderId="20" applyNumberFormat="0" applyFill="0" applyAlignment="0" applyProtection="0"/>
    <xf numFmtId="0" fontId="44" fillId="0" borderId="21" applyNumberFormat="0" applyFill="0" applyAlignment="0" applyProtection="0"/>
    <xf numFmtId="0" fontId="37" fillId="0" borderId="22" applyNumberFormat="0" applyFill="0" applyAlignment="0" applyProtection="0"/>
    <xf numFmtId="0" fontId="45" fillId="0" borderId="0" applyNumberFormat="0" applyFill="0" applyBorder="0" applyAlignment="0" applyProtection="0"/>
    <xf numFmtId="165" fontId="19" fillId="0" borderId="0" applyFont="0" applyFill="0" applyBorder="0" applyAlignment="0" applyProtection="0"/>
    <xf numFmtId="9" fontId="19" fillId="0" borderId="0" applyFont="0" applyFill="0" applyBorder="0" applyAlignment="0" applyProtection="0"/>
    <xf numFmtId="0" fontId="49" fillId="0" borderId="0"/>
    <xf numFmtId="0" fontId="53" fillId="0" borderId="0"/>
    <xf numFmtId="165" fontId="30"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9" fillId="0" borderId="0"/>
    <xf numFmtId="0" fontId="19" fillId="0" borderId="0"/>
    <xf numFmtId="0" fontId="61" fillId="0" borderId="0"/>
    <xf numFmtId="165" fontId="18" fillId="0" borderId="0" applyFont="0" applyFill="0" applyBorder="0" applyAlignment="0" applyProtection="0"/>
    <xf numFmtId="165" fontId="19" fillId="0" borderId="0" applyFont="0" applyFill="0" applyBorder="0" applyAlignment="0" applyProtection="0"/>
    <xf numFmtId="165" fontId="62" fillId="0" borderId="0" applyFont="0" applyFill="0" applyBorder="0" applyAlignment="0" applyProtection="0"/>
    <xf numFmtId="164" fontId="19" fillId="0" borderId="0" applyFont="0" applyFill="0" applyBorder="0" applyAlignment="0" applyProtection="0"/>
    <xf numFmtId="165" fontId="19" fillId="0" borderId="0" applyFont="0" applyFill="0" applyBorder="0" applyAlignment="0" applyProtection="0"/>
    <xf numFmtId="0" fontId="63" fillId="0" borderId="0" pivotButton="1"/>
    <xf numFmtId="0" fontId="18" fillId="0" borderId="0"/>
    <xf numFmtId="0" fontId="64" fillId="0" borderId="0" applyNumberFormat="0" applyFill="0" applyBorder="0" applyAlignment="0" applyProtection="0">
      <alignment vertical="top"/>
      <protection locked="0"/>
    </xf>
    <xf numFmtId="0" fontId="18" fillId="0" borderId="0"/>
    <xf numFmtId="165" fontId="18"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9" fontId="18" fillId="0" borderId="0" applyFont="0" applyFill="0" applyBorder="0" applyAlignment="0" applyProtection="0"/>
    <xf numFmtId="0" fontId="19" fillId="0" borderId="0"/>
    <xf numFmtId="0" fontId="30" fillId="0" borderId="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9"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65" borderId="0" applyNumberFormat="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62" fillId="0" borderId="0" applyFont="0" applyFill="0" applyBorder="0" applyAlignment="0" applyProtection="0"/>
    <xf numFmtId="164" fontId="19" fillId="0" borderId="0" applyFont="0" applyFill="0" applyBorder="0" applyAlignment="0" applyProtection="0"/>
    <xf numFmtId="165" fontId="19" fillId="0" borderId="0" applyFont="0" applyFill="0" applyBorder="0" applyAlignment="0" applyProtection="0"/>
    <xf numFmtId="0" fontId="18" fillId="65" borderId="0" applyNumberFormat="0" applyBorder="0" applyAlignment="0" applyProtection="0"/>
    <xf numFmtId="0" fontId="18" fillId="0" borderId="0"/>
    <xf numFmtId="0" fontId="18" fillId="0" borderId="0"/>
    <xf numFmtId="165" fontId="18" fillId="0" borderId="0" applyFont="0" applyFill="0" applyBorder="0" applyAlignment="0" applyProtection="0"/>
    <xf numFmtId="165" fontId="19" fillId="0" borderId="0" applyFont="0" applyFill="0" applyBorder="0" applyAlignment="0" applyProtection="0"/>
    <xf numFmtId="0" fontId="18" fillId="0" borderId="0"/>
    <xf numFmtId="165" fontId="18" fillId="0" borderId="0" applyFont="0" applyFill="0" applyBorder="0" applyAlignment="0" applyProtection="0"/>
    <xf numFmtId="9"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0" borderId="0"/>
    <xf numFmtId="165" fontId="18" fillId="0" borderId="0" applyFont="0" applyFill="0" applyBorder="0" applyAlignment="0" applyProtection="0"/>
    <xf numFmtId="9"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65" borderId="0" applyNumberFormat="0" applyBorder="0" applyAlignment="0" applyProtection="0"/>
    <xf numFmtId="165" fontId="18" fillId="0" borderId="0" applyFont="0" applyFill="0" applyBorder="0" applyAlignment="0" applyProtection="0"/>
    <xf numFmtId="0" fontId="18" fillId="0" borderId="0"/>
    <xf numFmtId="0" fontId="62" fillId="0" borderId="0"/>
    <xf numFmtId="0" fontId="62" fillId="0" borderId="0"/>
    <xf numFmtId="0" fontId="19" fillId="0" borderId="0"/>
    <xf numFmtId="0" fontId="62" fillId="0" borderId="0"/>
    <xf numFmtId="165" fontId="65" fillId="0" borderId="0" applyFont="0" applyFill="0" applyBorder="0" applyAlignment="0" applyProtection="0"/>
    <xf numFmtId="0" fontId="64" fillId="0" borderId="0" applyNumberFormat="0" applyFill="0" applyBorder="0" applyAlignment="0" applyProtection="0">
      <alignment vertical="top"/>
      <protection locked="0"/>
    </xf>
    <xf numFmtId="165" fontId="19" fillId="0" borderId="0" applyFont="0" applyFill="0" applyBorder="0" applyAlignment="0" applyProtection="0"/>
    <xf numFmtId="191" fontId="30" fillId="0" borderId="0"/>
    <xf numFmtId="165" fontId="19" fillId="0" borderId="0" applyFont="0" applyFill="0" applyBorder="0" applyAlignment="0" applyProtection="0"/>
    <xf numFmtId="165" fontId="19" fillId="0" borderId="0" applyFont="0" applyFill="0" applyBorder="0" applyAlignment="0" applyProtection="0"/>
    <xf numFmtId="0" fontId="47" fillId="0" borderId="0"/>
    <xf numFmtId="0" fontId="66" fillId="0" borderId="0"/>
    <xf numFmtId="165" fontId="18" fillId="0" borderId="0" applyFont="0" applyFill="0" applyBorder="0" applyAlignment="0" applyProtection="0"/>
    <xf numFmtId="165" fontId="19" fillId="0" borderId="0" applyFont="0" applyFill="0" applyBorder="0" applyAlignment="0" applyProtection="0"/>
    <xf numFmtId="165" fontId="62" fillId="0" borderId="0" applyFont="0" applyFill="0" applyBorder="0" applyAlignment="0" applyProtection="0"/>
    <xf numFmtId="164" fontId="19" fillId="0" borderId="0" applyFont="0" applyFill="0" applyBorder="0" applyAlignment="0" applyProtection="0"/>
    <xf numFmtId="165" fontId="19" fillId="0" borderId="0" applyFont="0" applyFill="0" applyBorder="0" applyAlignment="0" applyProtection="0"/>
    <xf numFmtId="0" fontId="18" fillId="65" borderId="0" applyNumberFormat="0" applyBorder="0" applyAlignment="0" applyProtection="0"/>
    <xf numFmtId="0" fontId="18" fillId="0" borderId="0"/>
    <xf numFmtId="0" fontId="18" fillId="0" borderId="0"/>
    <xf numFmtId="165" fontId="18" fillId="0" borderId="0" applyFont="0" applyFill="0" applyBorder="0" applyAlignment="0" applyProtection="0"/>
    <xf numFmtId="165" fontId="19" fillId="0" borderId="0" applyFont="0" applyFill="0" applyBorder="0" applyAlignment="0" applyProtection="0"/>
    <xf numFmtId="0" fontId="18" fillId="0" borderId="0"/>
    <xf numFmtId="165" fontId="18" fillId="0" borderId="0" applyFont="0" applyFill="0" applyBorder="0" applyAlignment="0" applyProtection="0"/>
    <xf numFmtId="9"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0" borderId="0"/>
    <xf numFmtId="165" fontId="18" fillId="0" borderId="0" applyFont="0" applyFill="0" applyBorder="0" applyAlignment="0" applyProtection="0"/>
    <xf numFmtId="9"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65" borderId="0" applyNumberFormat="0" applyBorder="0" applyAlignment="0" applyProtection="0"/>
    <xf numFmtId="165" fontId="18" fillId="0" borderId="0" applyFont="0" applyFill="0" applyBorder="0" applyAlignment="0" applyProtection="0"/>
    <xf numFmtId="0" fontId="18" fillId="0" borderId="0"/>
    <xf numFmtId="0" fontId="18" fillId="0" borderId="0"/>
    <xf numFmtId="165" fontId="18"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62" fillId="0" borderId="0" applyFont="0" applyFill="0" applyBorder="0" applyAlignment="0" applyProtection="0"/>
    <xf numFmtId="164" fontId="19" fillId="0" borderId="0" applyFont="0" applyFill="0" applyBorder="0" applyAlignment="0" applyProtection="0"/>
    <xf numFmtId="165" fontId="19" fillId="0" borderId="0" applyFont="0" applyFill="0" applyBorder="0" applyAlignment="0" applyProtection="0"/>
    <xf numFmtId="0" fontId="18" fillId="65" borderId="0" applyNumberFormat="0" applyBorder="0" applyAlignment="0" applyProtection="0"/>
    <xf numFmtId="0" fontId="18" fillId="0" borderId="0"/>
    <xf numFmtId="0" fontId="18" fillId="0" borderId="0"/>
    <xf numFmtId="165" fontId="18" fillId="0" borderId="0" applyFont="0" applyFill="0" applyBorder="0" applyAlignment="0" applyProtection="0"/>
    <xf numFmtId="165" fontId="19" fillId="0" borderId="0" applyFont="0" applyFill="0" applyBorder="0" applyAlignment="0" applyProtection="0"/>
    <xf numFmtId="0" fontId="18" fillId="0" borderId="0"/>
    <xf numFmtId="165" fontId="18" fillId="0" borderId="0" applyFont="0" applyFill="0" applyBorder="0" applyAlignment="0" applyProtection="0"/>
    <xf numFmtId="9"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0" borderId="0"/>
    <xf numFmtId="165" fontId="18" fillId="0" borderId="0" applyFont="0" applyFill="0" applyBorder="0" applyAlignment="0" applyProtection="0"/>
    <xf numFmtId="9"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65" borderId="0" applyNumberFormat="0" applyBorder="0" applyAlignment="0" applyProtection="0"/>
    <xf numFmtId="165" fontId="18" fillId="0" borderId="0" applyFont="0" applyFill="0" applyBorder="0" applyAlignment="0" applyProtection="0"/>
    <xf numFmtId="0" fontId="18" fillId="0" borderId="0"/>
    <xf numFmtId="165" fontId="65"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applyNumberFormat="0" applyFill="0" applyBorder="0" applyAlignment="0" applyProtection="0"/>
    <xf numFmtId="0" fontId="16" fillId="0" borderId="0" applyNumberFormat="0" applyFill="0" applyBorder="0" applyAlignment="0" applyProtection="0">
      <alignment vertical="top"/>
      <protection locked="0"/>
    </xf>
    <xf numFmtId="165" fontId="18"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0" fontId="30" fillId="28" borderId="0" applyNumberFormat="0" applyBorder="0" applyAlignment="0" applyProtection="0"/>
    <xf numFmtId="169"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9"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8" fillId="0" borderId="0"/>
    <xf numFmtId="0" fontId="19" fillId="0" borderId="0"/>
    <xf numFmtId="0" fontId="19" fillId="0" borderId="0"/>
    <xf numFmtId="0" fontId="19" fillId="0" borderId="0"/>
    <xf numFmtId="0" fontId="18" fillId="0" borderId="0"/>
    <xf numFmtId="0" fontId="18" fillId="0" borderId="0"/>
    <xf numFmtId="0" fontId="18" fillId="0" borderId="0"/>
    <xf numFmtId="0" fontId="18" fillId="0" borderId="0"/>
    <xf numFmtId="165" fontId="30"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19" fillId="0" borderId="0" applyFont="0" applyFill="0" applyBorder="0" applyAlignment="0" applyProtection="0"/>
    <xf numFmtId="164" fontId="19" fillId="0" borderId="0" applyFont="0" applyFill="0" applyBorder="0" applyAlignment="0" applyProtection="0"/>
    <xf numFmtId="0" fontId="67" fillId="0" borderId="0"/>
    <xf numFmtId="165" fontId="18" fillId="0" borderId="0" applyFont="0" applyFill="0" applyBorder="0" applyAlignment="0" applyProtection="0"/>
    <xf numFmtId="0" fontId="19" fillId="48" borderId="40" applyNumberFormat="0" applyFont="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40" fillId="42" borderId="38" applyNumberFormat="0" applyAlignment="0" applyProtection="0"/>
    <xf numFmtId="165" fontId="30"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9" fillId="0" borderId="0"/>
    <xf numFmtId="165" fontId="18" fillId="0" borderId="0" applyFont="0" applyFill="0" applyBorder="0" applyAlignment="0" applyProtection="0"/>
    <xf numFmtId="165" fontId="19" fillId="0" borderId="0" applyFont="0" applyFill="0" applyBorder="0" applyAlignment="0" applyProtection="0"/>
    <xf numFmtId="165" fontId="62"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62" fillId="0" borderId="0" applyFont="0" applyFill="0" applyBorder="0" applyAlignment="0" applyProtection="0"/>
    <xf numFmtId="164" fontId="19" fillId="0" borderId="0" applyFont="0" applyFill="0" applyBorder="0" applyAlignment="0" applyProtection="0"/>
    <xf numFmtId="165" fontId="19" fillId="0" borderId="0" applyFont="0" applyFill="0" applyBorder="0" applyAlignment="0" applyProtection="0"/>
    <xf numFmtId="0" fontId="19" fillId="48" borderId="40" applyNumberFormat="0" applyFont="0" applyAlignment="0" applyProtection="0"/>
    <xf numFmtId="165" fontId="18"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65"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62" fillId="0" borderId="0" applyFont="0" applyFill="0" applyBorder="0" applyAlignment="0" applyProtection="0"/>
    <xf numFmtId="164"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0" fontId="38" fillId="33" borderId="39" applyNumberFormat="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62" fillId="0" borderId="0" applyFont="0" applyFill="0" applyBorder="0" applyAlignment="0" applyProtection="0"/>
    <xf numFmtId="164" fontId="19" fillId="0" borderId="0" applyFont="0" applyFill="0" applyBorder="0" applyAlignment="0" applyProtection="0"/>
    <xf numFmtId="165" fontId="19" fillId="0" borderId="0" applyFont="0" applyFill="0" applyBorder="0" applyAlignment="0" applyProtection="0"/>
    <xf numFmtId="0" fontId="19" fillId="48" borderId="40" applyNumberFormat="0" applyFont="0" applyAlignment="0" applyProtection="0"/>
    <xf numFmtId="165" fontId="18"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8" fillId="0" borderId="0" applyFont="0" applyFill="0" applyBorder="0" applyAlignment="0" applyProtection="0"/>
    <xf numFmtId="165" fontId="65"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19" fillId="48" borderId="40" applyNumberFormat="0" applyFont="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30" fillId="0" borderId="0" applyFont="0" applyFill="0" applyBorder="0" applyAlignment="0" applyProtection="0"/>
    <xf numFmtId="165" fontId="18"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0" fontId="40" fillId="42" borderId="41" applyNumberFormat="0" applyAlignment="0" applyProtection="0"/>
    <xf numFmtId="0" fontId="33" fillId="42" borderId="39" applyNumberFormat="0" applyAlignment="0" applyProtection="0"/>
    <xf numFmtId="0" fontId="19" fillId="48" borderId="40" applyNumberFormat="0" applyFont="0" applyAlignment="0" applyProtection="0"/>
    <xf numFmtId="0" fontId="19" fillId="48" borderId="40" applyNumberFormat="0" applyFont="0" applyAlignment="0" applyProtection="0"/>
    <xf numFmtId="0" fontId="19" fillId="48" borderId="40" applyNumberFormat="0" applyFont="0" applyAlignment="0" applyProtection="0"/>
    <xf numFmtId="0" fontId="19" fillId="48" borderId="40" applyNumberFormat="0" applyFont="0" applyAlignment="0" applyProtection="0"/>
    <xf numFmtId="0" fontId="19" fillId="48" borderId="40" applyNumberFormat="0" applyFont="0" applyAlignment="0" applyProtection="0"/>
    <xf numFmtId="0" fontId="19" fillId="48" borderId="40" applyNumberFormat="0" applyFont="0" applyAlignment="0" applyProtection="0"/>
    <xf numFmtId="0" fontId="19" fillId="48" borderId="40" applyNumberFormat="0" applyFont="0" applyAlignment="0" applyProtection="0"/>
    <xf numFmtId="0" fontId="19" fillId="48" borderId="40" applyNumberFormat="0" applyFont="0" applyAlignment="0" applyProtection="0"/>
    <xf numFmtId="0" fontId="19" fillId="48" borderId="40" applyNumberFormat="0" applyFont="0" applyAlignment="0" applyProtection="0"/>
    <xf numFmtId="165" fontId="19" fillId="0" borderId="0" applyFont="0" applyFill="0" applyBorder="0" applyAlignment="0" applyProtection="0"/>
    <xf numFmtId="164" fontId="19" fillId="0" borderId="0" applyFont="0" applyFill="0" applyBorder="0" applyAlignment="0" applyProtection="0"/>
    <xf numFmtId="165" fontId="18" fillId="0" borderId="0" applyFont="0" applyFill="0" applyBorder="0" applyAlignment="0" applyProtection="0"/>
    <xf numFmtId="0" fontId="72" fillId="0" borderId="0"/>
    <xf numFmtId="165" fontId="19" fillId="0" borderId="0" applyFont="0" applyFill="0" applyBorder="0" applyAlignment="0" applyProtection="0"/>
    <xf numFmtId="0" fontId="18" fillId="0" borderId="0"/>
    <xf numFmtId="165" fontId="18" fillId="0" borderId="0" applyFont="0" applyFill="0" applyBorder="0" applyAlignment="0" applyProtection="0"/>
    <xf numFmtId="0" fontId="47" fillId="0" borderId="0"/>
    <xf numFmtId="0" fontId="47" fillId="0" borderId="0"/>
    <xf numFmtId="0" fontId="47" fillId="0" borderId="0"/>
    <xf numFmtId="0" fontId="47" fillId="0" borderId="0"/>
    <xf numFmtId="43" fontId="18" fillId="0" borderId="0" applyFont="0" applyFill="0" applyBorder="0" applyAlignment="0" applyProtection="0"/>
    <xf numFmtId="9" fontId="18" fillId="0" borderId="0" applyFont="0" applyFill="0" applyBorder="0" applyAlignment="0" applyProtection="0"/>
    <xf numFmtId="43" fontId="30" fillId="0" borderId="0" applyFont="0" applyFill="0" applyBorder="0" applyAlignment="0" applyProtection="0"/>
    <xf numFmtId="41" fontId="30" fillId="0" borderId="0" applyFont="0" applyFill="0" applyBorder="0" applyAlignment="0" applyProtection="0"/>
    <xf numFmtId="0" fontId="80" fillId="0" borderId="0"/>
  </cellStyleXfs>
  <cellXfs count="645">
    <xf numFmtId="0" fontId="0" fillId="0" borderId="0" xfId="0"/>
    <xf numFmtId="49" fontId="0" fillId="0" borderId="0" xfId="0" applyNumberFormat="1" applyProtection="1">
      <protection locked="0"/>
    </xf>
    <xf numFmtId="49" fontId="1" fillId="4" borderId="0" xfId="0" applyNumberFormat="1" applyFont="1" applyFill="1" applyAlignment="1">
      <alignment wrapText="1"/>
    </xf>
    <xf numFmtId="49" fontId="1" fillId="4" borderId="0" xfId="0" applyNumberFormat="1" applyFont="1" applyFill="1"/>
    <xf numFmtId="49" fontId="1" fillId="4" borderId="0" xfId="0" applyNumberFormat="1" applyFont="1" applyFill="1" applyAlignment="1">
      <alignment vertical="top" wrapText="1"/>
    </xf>
    <xf numFmtId="49" fontId="1" fillId="4" borderId="0" xfId="0" applyNumberFormat="1" applyFont="1" applyFill="1" applyAlignment="1">
      <alignment horizontal="center" wrapText="1"/>
    </xf>
    <xf numFmtId="49" fontId="1" fillId="0" borderId="0" xfId="0" applyNumberFormat="1" applyFont="1" applyProtection="1">
      <protection locked="0"/>
    </xf>
    <xf numFmtId="49" fontId="1" fillId="2" borderId="1" xfId="0" applyNumberFormat="1" applyFont="1" applyFill="1" applyBorder="1"/>
    <xf numFmtId="49" fontId="1" fillId="2" borderId="1" xfId="0" applyNumberFormat="1" applyFont="1" applyFill="1" applyBorder="1" applyAlignment="1">
      <alignment horizontal="center" vertical="top"/>
    </xf>
    <xf numFmtId="49" fontId="1" fillId="2" borderId="1" xfId="0" applyNumberFormat="1" applyFont="1" applyFill="1" applyBorder="1" applyAlignment="1">
      <alignment vertical="top"/>
    </xf>
    <xf numFmtId="49" fontId="1" fillId="2" borderId="1" xfId="0" applyNumberFormat="1" applyFont="1" applyFill="1" applyBorder="1" applyAlignment="1" applyProtection="1">
      <alignment vertical="top" wrapText="1"/>
      <protection locked="0"/>
    </xf>
    <xf numFmtId="49" fontId="1" fillId="2" borderId="1" xfId="0" applyNumberFormat="1" applyFont="1" applyFill="1" applyBorder="1" applyAlignment="1">
      <alignment vertical="top" wrapText="1"/>
    </xf>
    <xf numFmtId="0" fontId="1" fillId="2" borderId="1" xfId="0" applyFont="1" applyFill="1" applyBorder="1" applyAlignment="1" applyProtection="1">
      <alignment vertical="top" wrapText="1"/>
      <protection locked="0"/>
    </xf>
    <xf numFmtId="49" fontId="1" fillId="3" borderId="1" xfId="0" applyNumberFormat="1" applyFont="1" applyFill="1" applyBorder="1" applyAlignment="1">
      <alignment vertical="top" wrapText="1"/>
    </xf>
    <xf numFmtId="49" fontId="2" fillId="2" borderId="1" xfId="0" quotePrefix="1" applyNumberFormat="1" applyFont="1" applyFill="1" applyBorder="1"/>
    <xf numFmtId="49" fontId="1" fillId="4" borderId="1" xfId="0" applyNumberFormat="1" applyFont="1" applyFill="1" applyBorder="1" applyAlignment="1">
      <alignment horizontal="center"/>
    </xf>
    <xf numFmtId="49" fontId="1" fillId="2" borderId="1" xfId="0" applyNumberFormat="1" applyFont="1" applyFill="1" applyBorder="1" applyAlignment="1">
      <alignment horizontal="left" vertical="top" wrapText="1"/>
    </xf>
    <xf numFmtId="49" fontId="2" fillId="2" borderId="1" xfId="0" quotePrefix="1" applyNumberFormat="1" applyFont="1" applyFill="1" applyBorder="1" applyAlignment="1">
      <alignment horizontal="center" vertical="top"/>
    </xf>
    <xf numFmtId="49" fontId="1" fillId="2" borderId="1" xfId="0" applyNumberFormat="1" applyFont="1" applyFill="1" applyBorder="1" applyAlignment="1">
      <alignment horizontal="center" vertical="top" wrapText="1"/>
    </xf>
    <xf numFmtId="49" fontId="1" fillId="2" borderId="1" xfId="0" quotePrefix="1" applyNumberFormat="1" applyFont="1" applyFill="1" applyBorder="1" applyAlignment="1">
      <alignment horizontal="center" vertical="top"/>
    </xf>
    <xf numFmtId="49" fontId="1" fillId="4" borderId="1" xfId="0" applyNumberFormat="1" applyFont="1" applyFill="1" applyBorder="1" applyAlignment="1">
      <alignment horizontal="center" vertical="top"/>
    </xf>
    <xf numFmtId="49" fontId="1" fillId="4" borderId="1" xfId="0" applyNumberFormat="1" applyFont="1" applyFill="1" applyBorder="1" applyAlignment="1">
      <alignment horizontal="center" vertical="top" wrapText="1"/>
    </xf>
    <xf numFmtId="49" fontId="1" fillId="2" borderId="1" xfId="0" applyNumberFormat="1" applyFont="1" applyFill="1" applyBorder="1" applyAlignment="1">
      <alignment wrapText="1"/>
    </xf>
    <xf numFmtId="49" fontId="1" fillId="0" borderId="1" xfId="0" applyNumberFormat="1" applyFont="1" applyBorder="1" applyAlignment="1">
      <alignment wrapText="1"/>
    </xf>
    <xf numFmtId="49" fontId="1" fillId="0" borderId="1" xfId="0" applyNumberFormat="1" applyFont="1" applyBorder="1" applyAlignment="1">
      <alignment vertical="top" wrapText="1"/>
    </xf>
    <xf numFmtId="49" fontId="1" fillId="0" borderId="1" xfId="0" applyNumberFormat="1" applyFont="1" applyBorder="1" applyAlignment="1">
      <alignment horizontal="left" vertical="top" wrapText="1"/>
    </xf>
    <xf numFmtId="49" fontId="3" fillId="0" borderId="1" xfId="0" applyNumberFormat="1" applyFont="1" applyBorder="1" applyAlignment="1">
      <alignment horizontal="center" vertical="top" wrapText="1"/>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xf>
    <xf numFmtId="49" fontId="1" fillId="2" borderId="1" xfId="0" applyNumberFormat="1" applyFont="1" applyFill="1" applyBorder="1" applyAlignment="1">
      <alignment horizontal="center" wrapText="1"/>
    </xf>
    <xf numFmtId="49" fontId="1" fillId="13" borderId="1" xfId="0" applyNumberFormat="1" applyFont="1" applyFill="1" applyBorder="1" applyAlignment="1">
      <alignment vertical="top" wrapText="1"/>
    </xf>
    <xf numFmtId="0" fontId="6" fillId="0" borderId="1" xfId="0" applyFont="1" applyBorder="1" applyAlignment="1">
      <alignment horizontal="left" vertical="top" wrapText="1"/>
    </xf>
    <xf numFmtId="49" fontId="1" fillId="0" borderId="1" xfId="0" applyNumberFormat="1" applyFont="1" applyBorder="1" applyAlignment="1">
      <alignment horizontal="center" vertical="top" wrapText="1"/>
    </xf>
    <xf numFmtId="0" fontId="6" fillId="0" borderId="1" xfId="0" applyFont="1" applyBorder="1" applyAlignment="1">
      <alignment horizontal="left" vertical="top"/>
    </xf>
    <xf numFmtId="0" fontId="1" fillId="0" borderId="1" xfId="0" applyFont="1" applyBorder="1" applyAlignment="1">
      <alignment horizontal="center" vertical="top"/>
    </xf>
    <xf numFmtId="0" fontId="1" fillId="0" borderId="1" xfId="0" applyFont="1" applyBorder="1" applyAlignment="1">
      <alignment horizontal="left" vertical="top" wrapText="1"/>
    </xf>
    <xf numFmtId="49" fontId="3" fillId="2" borderId="1" xfId="0" applyNumberFormat="1" applyFont="1" applyFill="1" applyBorder="1" applyAlignment="1">
      <alignment vertical="top" wrapText="1"/>
    </xf>
    <xf numFmtId="0" fontId="3" fillId="2" borderId="1" xfId="0" applyFont="1" applyFill="1" applyBorder="1" applyAlignment="1" applyProtection="1">
      <alignment vertical="top" wrapText="1"/>
      <protection locked="0"/>
    </xf>
    <xf numFmtId="49" fontId="3" fillId="0" borderId="1" xfId="0" applyNumberFormat="1" applyFont="1" applyBorder="1" applyAlignment="1">
      <alignment vertical="top" wrapText="1"/>
    </xf>
    <xf numFmtId="0" fontId="3" fillId="0" borderId="1" xfId="0" applyFont="1" applyBorder="1" applyAlignment="1" applyProtection="1">
      <alignment vertical="top" wrapText="1"/>
      <protection locked="0"/>
    </xf>
    <xf numFmtId="49" fontId="3" fillId="0" borderId="1" xfId="0" applyNumberFormat="1" applyFont="1" applyBorder="1" applyAlignment="1" applyProtection="1">
      <alignment vertical="top" wrapText="1"/>
      <protection locked="0"/>
    </xf>
    <xf numFmtId="0" fontId="3" fillId="2" borderId="1" xfId="0" applyFont="1" applyFill="1" applyBorder="1" applyAlignment="1">
      <alignment vertical="top" wrapText="1"/>
    </xf>
    <xf numFmtId="49" fontId="3" fillId="2" borderId="1" xfId="0" applyNumberFormat="1" applyFont="1" applyFill="1" applyBorder="1" applyAlignment="1" applyProtection="1">
      <alignment vertical="top" wrapText="1"/>
      <protection locked="0"/>
    </xf>
    <xf numFmtId="49" fontId="3" fillId="2" borderId="1" xfId="0" applyNumberFormat="1" applyFont="1" applyFill="1" applyBorder="1" applyAlignment="1">
      <alignment horizontal="center" vertical="top" wrapText="1"/>
    </xf>
    <xf numFmtId="11" fontId="3" fillId="2" borderId="1" xfId="0" applyNumberFormat="1" applyFont="1" applyFill="1" applyBorder="1" applyAlignment="1">
      <alignment vertical="top" wrapText="1"/>
    </xf>
    <xf numFmtId="49" fontId="3" fillId="0" borderId="1" xfId="0" applyNumberFormat="1" applyFont="1" applyBorder="1" applyAlignment="1">
      <alignment horizontal="left" vertical="top" wrapText="1"/>
    </xf>
    <xf numFmtId="0" fontId="3" fillId="2" borderId="1" xfId="0" applyFont="1" applyFill="1" applyBorder="1" applyAlignment="1">
      <alignment horizontal="justify" vertical="top" wrapText="1"/>
    </xf>
    <xf numFmtId="49" fontId="3" fillId="3" borderId="1" xfId="0" applyNumberFormat="1" applyFont="1" applyFill="1" applyBorder="1" applyAlignment="1">
      <alignment vertical="top" wrapText="1"/>
    </xf>
    <xf numFmtId="49" fontId="4" fillId="2" borderId="1" xfId="0" applyNumberFormat="1" applyFont="1" applyFill="1" applyBorder="1" applyAlignment="1">
      <alignment horizontal="center" vertical="top" wrapText="1"/>
    </xf>
    <xf numFmtId="49" fontId="3" fillId="2" borderId="1" xfId="0" applyNumberFormat="1" applyFont="1" applyFill="1" applyBorder="1" applyAlignment="1" applyProtection="1">
      <alignment horizontal="right" vertical="top" wrapText="1"/>
      <protection locked="0"/>
    </xf>
    <xf numFmtId="0" fontId="3" fillId="0" borderId="1" xfId="0" applyFont="1" applyBorder="1" applyAlignment="1">
      <alignment vertical="top" wrapText="1"/>
    </xf>
    <xf numFmtId="0" fontId="3" fillId="0" borderId="1" xfId="0" applyFont="1" applyBorder="1" applyAlignment="1">
      <alignment horizontal="left" vertical="top" wrapText="1"/>
    </xf>
    <xf numFmtId="0" fontId="3" fillId="2" borderId="1" xfId="0" applyFont="1" applyFill="1" applyBorder="1" applyAlignment="1">
      <alignment horizontal="center" vertical="top" wrapText="1"/>
    </xf>
    <xf numFmtId="0" fontId="4" fillId="0" borderId="1" xfId="0" applyFont="1" applyBorder="1" applyAlignment="1">
      <alignment horizontal="center" vertical="top" wrapText="1"/>
    </xf>
    <xf numFmtId="49" fontId="3" fillId="2" borderId="1" xfId="0" applyNumberFormat="1" applyFont="1" applyFill="1" applyBorder="1" applyAlignment="1">
      <alignment horizontal="left" vertical="top" wrapText="1"/>
    </xf>
    <xf numFmtId="0" fontId="4" fillId="2" borderId="1" xfId="0" applyFont="1" applyFill="1" applyBorder="1" applyAlignment="1">
      <alignment horizontal="center" vertical="top" wrapText="1"/>
    </xf>
    <xf numFmtId="0" fontId="3" fillId="2" borderId="1" xfId="0" applyFont="1" applyFill="1" applyBorder="1" applyAlignment="1">
      <alignment horizontal="left" vertical="top" wrapText="1"/>
    </xf>
    <xf numFmtId="49" fontId="1" fillId="2" borderId="1" xfId="0" applyNumberFormat="1" applyFont="1" applyFill="1" applyBorder="1" applyAlignment="1">
      <alignment horizontal="left" vertical="top"/>
    </xf>
    <xf numFmtId="49" fontId="1" fillId="4" borderId="1" xfId="0" applyNumberFormat="1" applyFont="1" applyFill="1" applyBorder="1" applyAlignment="1">
      <alignment horizontal="center" wrapText="1"/>
    </xf>
    <xf numFmtId="49" fontId="6" fillId="2" borderId="1" xfId="0" applyNumberFormat="1" applyFont="1" applyFill="1" applyBorder="1" applyAlignment="1">
      <alignment horizontal="center" vertical="top" wrapText="1"/>
    </xf>
    <xf numFmtId="49" fontId="1" fillId="7" borderId="1" xfId="0" applyNumberFormat="1" applyFont="1" applyFill="1" applyBorder="1" applyAlignment="1">
      <alignment vertical="top" wrapText="1"/>
    </xf>
    <xf numFmtId="49" fontId="1" fillId="0" borderId="1" xfId="0" applyNumberFormat="1" applyFont="1" applyBorder="1" applyAlignment="1" applyProtection="1">
      <alignment vertical="top" wrapText="1"/>
      <protection locked="0"/>
    </xf>
    <xf numFmtId="49" fontId="6" fillId="2" borderId="1" xfId="0" applyNumberFormat="1" applyFont="1" applyFill="1" applyBorder="1" applyAlignment="1">
      <alignment vertical="top"/>
    </xf>
    <xf numFmtId="49" fontId="6" fillId="2" borderId="1" xfId="0" applyNumberFormat="1" applyFont="1" applyFill="1" applyBorder="1" applyAlignment="1">
      <alignment vertical="top" wrapText="1"/>
    </xf>
    <xf numFmtId="0" fontId="1" fillId="2" borderId="1" xfId="0" applyFont="1" applyFill="1" applyBorder="1" applyAlignment="1">
      <alignment horizontal="center" vertical="top" wrapText="1"/>
    </xf>
    <xf numFmtId="0" fontId="1" fillId="2" borderId="1" xfId="0" applyFont="1" applyFill="1" applyBorder="1" applyAlignment="1">
      <alignment horizontal="left" vertical="top" wrapText="1"/>
    </xf>
    <xf numFmtId="49" fontId="2" fillId="0" borderId="1" xfId="0" quotePrefix="1" applyNumberFormat="1" applyFont="1" applyBorder="1"/>
    <xf numFmtId="0" fontId="6" fillId="2" borderId="1" xfId="0" applyFont="1" applyFill="1" applyBorder="1" applyAlignment="1">
      <alignment vertical="top" wrapText="1"/>
    </xf>
    <xf numFmtId="0" fontId="1" fillId="2" borderId="1" xfId="0" applyFont="1" applyFill="1" applyBorder="1" applyAlignment="1">
      <alignment horizontal="justify" vertical="top" wrapText="1"/>
    </xf>
    <xf numFmtId="49" fontId="6" fillId="2" borderId="1" xfId="0" applyNumberFormat="1" applyFont="1" applyFill="1" applyBorder="1" applyAlignment="1">
      <alignment wrapText="1"/>
    </xf>
    <xf numFmtId="49" fontId="6" fillId="2" borderId="1" xfId="0" applyNumberFormat="1" applyFont="1" applyFill="1" applyBorder="1" applyAlignment="1">
      <alignment horizontal="center" wrapText="1"/>
    </xf>
    <xf numFmtId="49" fontId="1" fillId="7" borderId="1" xfId="0" applyNumberFormat="1" applyFont="1" applyFill="1" applyBorder="1" applyAlignment="1" applyProtection="1">
      <alignment vertical="top" wrapText="1"/>
      <protection locked="0"/>
    </xf>
    <xf numFmtId="49" fontId="1" fillId="2" borderId="1" xfId="0" applyNumberFormat="1" applyFont="1" applyFill="1" applyBorder="1" applyAlignment="1">
      <alignment vertical="center" wrapText="1"/>
    </xf>
    <xf numFmtId="0" fontId="6" fillId="0" borderId="1" xfId="0" applyFont="1" applyBorder="1" applyAlignment="1">
      <alignment vertical="top" wrapText="1"/>
    </xf>
    <xf numFmtId="49" fontId="1" fillId="4" borderId="1" xfId="0" applyNumberFormat="1" applyFont="1" applyFill="1" applyBorder="1" applyAlignment="1">
      <alignment horizontal="center" vertical="center"/>
    </xf>
    <xf numFmtId="49" fontId="6" fillId="13" borderId="1" xfId="0" applyNumberFormat="1" applyFont="1" applyFill="1" applyBorder="1" applyAlignment="1">
      <alignment horizontal="center" vertical="top" wrapText="1"/>
    </xf>
    <xf numFmtId="0" fontId="1" fillId="2" borderId="1" xfId="0" applyFont="1" applyFill="1" applyBorder="1" applyAlignment="1">
      <alignment vertical="top" wrapText="1"/>
    </xf>
    <xf numFmtId="0" fontId="6" fillId="0" borderId="1" xfId="0" applyFont="1" applyBorder="1" applyAlignment="1">
      <alignment horizontal="center" vertical="top"/>
    </xf>
    <xf numFmtId="0" fontId="1" fillId="0" borderId="0" xfId="0" applyFont="1" applyProtection="1">
      <protection locked="0"/>
    </xf>
    <xf numFmtId="3" fontId="1" fillId="2" borderId="1" xfId="0" applyNumberFormat="1" applyFont="1" applyFill="1" applyBorder="1" applyAlignment="1" applyProtection="1">
      <alignment horizontal="right" vertical="top" wrapText="1"/>
      <protection locked="0"/>
    </xf>
    <xf numFmtId="3" fontId="1" fillId="5" borderId="1" xfId="0" applyNumberFormat="1" applyFont="1" applyFill="1" applyBorder="1" applyAlignment="1">
      <alignment horizontal="right" vertical="top" wrapText="1"/>
    </xf>
    <xf numFmtId="3" fontId="1" fillId="6" borderId="1" xfId="0" applyNumberFormat="1" applyFont="1" applyFill="1" applyBorder="1" applyAlignment="1">
      <alignment horizontal="right" vertical="top" wrapText="1"/>
    </xf>
    <xf numFmtId="3" fontId="1" fillId="8" borderId="1" xfId="0" applyNumberFormat="1" applyFont="1" applyFill="1" applyBorder="1" applyAlignment="1" applyProtection="1">
      <alignment horizontal="right" vertical="top" wrapText="1"/>
      <protection locked="0"/>
    </xf>
    <xf numFmtId="3" fontId="1" fillId="0" borderId="1" xfId="0" applyNumberFormat="1" applyFont="1" applyBorder="1" applyAlignment="1" applyProtection="1">
      <alignment horizontal="right" vertical="top" wrapText="1"/>
      <protection locked="0"/>
    </xf>
    <xf numFmtId="3" fontId="1" fillId="7" borderId="1" xfId="0" applyNumberFormat="1" applyFont="1" applyFill="1" applyBorder="1" applyAlignment="1" applyProtection="1">
      <alignment horizontal="right" vertical="top" wrapText="1"/>
      <protection locked="0"/>
    </xf>
    <xf numFmtId="3" fontId="1" fillId="10" borderId="1" xfId="0" applyNumberFormat="1" applyFont="1" applyFill="1" applyBorder="1" applyAlignment="1" applyProtection="1">
      <alignment horizontal="right" vertical="top" wrapText="1"/>
      <protection locked="0"/>
    </xf>
    <xf numFmtId="3" fontId="1" fillId="11" borderId="1" xfId="0" applyNumberFormat="1" applyFont="1" applyFill="1" applyBorder="1" applyAlignment="1" applyProtection="1">
      <alignment horizontal="right" vertical="top" wrapText="1"/>
      <protection locked="0"/>
    </xf>
    <xf numFmtId="167" fontId="1" fillId="2" borderId="1" xfId="0" applyNumberFormat="1" applyFont="1" applyFill="1" applyBorder="1" applyAlignment="1" applyProtection="1">
      <alignment horizontal="right" vertical="top" wrapText="1"/>
      <protection locked="0"/>
    </xf>
    <xf numFmtId="3" fontId="1" fillId="14" borderId="1" xfId="0" applyNumberFormat="1" applyFont="1" applyFill="1" applyBorder="1" applyAlignment="1" applyProtection="1">
      <alignment horizontal="right" vertical="top" wrapText="1"/>
      <protection locked="0"/>
    </xf>
    <xf numFmtId="4" fontId="1" fillId="2" borderId="1" xfId="0" applyNumberFormat="1" applyFont="1" applyFill="1" applyBorder="1" applyAlignment="1" applyProtection="1">
      <alignment horizontal="right" vertical="top" wrapText="1"/>
      <protection locked="0"/>
    </xf>
    <xf numFmtId="167" fontId="1" fillId="0" borderId="1" xfId="0" applyNumberFormat="1" applyFont="1" applyBorder="1" applyAlignment="1" applyProtection="1">
      <alignment horizontal="right" vertical="top" wrapText="1"/>
      <protection locked="0"/>
    </xf>
    <xf numFmtId="167" fontId="1" fillId="7" borderId="1" xfId="0" applyNumberFormat="1" applyFont="1" applyFill="1" applyBorder="1" applyAlignment="1" applyProtection="1">
      <alignment horizontal="right" vertical="top" wrapText="1"/>
      <protection locked="0"/>
    </xf>
    <xf numFmtId="49" fontId="1" fillId="4" borderId="1" xfId="0" applyNumberFormat="1" applyFont="1" applyFill="1" applyBorder="1"/>
    <xf numFmtId="49" fontId="3" fillId="4" borderId="1" xfId="0" applyNumberFormat="1" applyFont="1" applyFill="1" applyBorder="1"/>
    <xf numFmtId="49" fontId="1" fillId="15" borderId="1" xfId="0" applyNumberFormat="1" applyFont="1" applyFill="1" applyBorder="1" applyAlignment="1">
      <alignment vertical="top" wrapText="1"/>
    </xf>
    <xf numFmtId="0" fontId="10" fillId="16" borderId="0" xfId="0" applyFont="1" applyFill="1" applyAlignment="1">
      <alignment horizontal="centerContinuous"/>
    </xf>
    <xf numFmtId="0" fontId="0" fillId="16" borderId="0" xfId="0" applyFill="1" applyAlignment="1">
      <alignment horizontal="centerContinuous"/>
    </xf>
    <xf numFmtId="0" fontId="10" fillId="17" borderId="0" xfId="0" applyFont="1" applyFill="1" applyAlignment="1">
      <alignment horizontal="centerContinuous"/>
    </xf>
    <xf numFmtId="0" fontId="0" fillId="17" borderId="0" xfId="0" applyFill="1" applyAlignment="1">
      <alignment horizontal="centerContinuous"/>
    </xf>
    <xf numFmtId="0" fontId="10" fillId="18" borderId="0" xfId="0" applyFont="1" applyFill="1" applyAlignment="1">
      <alignment horizontal="centerContinuous"/>
    </xf>
    <xf numFmtId="0" fontId="0" fillId="18" borderId="0" xfId="0" applyFill="1" applyAlignment="1">
      <alignment horizontal="centerContinuous"/>
    </xf>
    <xf numFmtId="0" fontId="11" fillId="0" borderId="0" xfId="42" applyAlignment="1">
      <alignment horizontal="centerContinuous"/>
    </xf>
    <xf numFmtId="0" fontId="0" fillId="0" borderId="0" xfId="0" applyAlignment="1">
      <alignment horizontal="centerContinuous"/>
    </xf>
    <xf numFmtId="0" fontId="0" fillId="0" borderId="2" xfId="0" applyBorder="1"/>
    <xf numFmtId="0" fontId="12" fillId="19" borderId="0" xfId="0" applyFont="1" applyFill="1"/>
    <xf numFmtId="0" fontId="0" fillId="19" borderId="0" xfId="0" applyFill="1"/>
    <xf numFmtId="0" fontId="0" fillId="0" borderId="3" xfId="0" applyBorder="1"/>
    <xf numFmtId="0" fontId="11" fillId="0" borderId="0" xfId="42"/>
    <xf numFmtId="0" fontId="13" fillId="0" borderId="0" xfId="0" applyFont="1"/>
    <xf numFmtId="0" fontId="11" fillId="0" borderId="0" xfId="42" applyFill="1" applyBorder="1"/>
    <xf numFmtId="0" fontId="14" fillId="0" borderId="0" xfId="0" applyFont="1"/>
    <xf numFmtId="0" fontId="1" fillId="0" borderId="0" xfId="0" applyFont="1"/>
    <xf numFmtId="49" fontId="17" fillId="2" borderId="1" xfId="0" applyNumberFormat="1" applyFont="1" applyFill="1" applyBorder="1" applyAlignment="1">
      <alignment horizontal="center" vertical="top"/>
    </xf>
    <xf numFmtId="49" fontId="17" fillId="2" borderId="1" xfId="0" applyNumberFormat="1" applyFont="1" applyFill="1" applyBorder="1" applyAlignment="1" applyProtection="1">
      <alignment horizontal="left" vertical="top" wrapText="1"/>
      <protection locked="0"/>
    </xf>
    <xf numFmtId="3" fontId="6" fillId="6" borderId="1" xfId="42" applyNumberFormat="1" applyFont="1" applyFill="1" applyBorder="1" applyAlignment="1" applyProtection="1">
      <alignment horizontal="right" vertical="top" wrapText="1"/>
    </xf>
    <xf numFmtId="3" fontId="9" fillId="0" borderId="1" xfId="42" applyNumberFormat="1" applyFont="1" applyFill="1" applyBorder="1" applyAlignment="1" applyProtection="1">
      <alignment horizontal="right" vertical="top" wrapText="1"/>
      <protection locked="0"/>
    </xf>
    <xf numFmtId="3" fontId="6" fillId="11" borderId="1" xfId="42" applyNumberFormat="1" applyFont="1" applyFill="1" applyBorder="1" applyAlignment="1" applyProtection="1">
      <alignment horizontal="right" vertical="top" wrapText="1"/>
    </xf>
    <xf numFmtId="3" fontId="6" fillId="9" borderId="1" xfId="42" applyNumberFormat="1" applyFont="1" applyFill="1" applyBorder="1" applyAlignment="1" applyProtection="1">
      <alignment horizontal="right" vertical="top" wrapText="1"/>
    </xf>
    <xf numFmtId="49" fontId="17" fillId="2" borderId="1" xfId="0" applyNumberFormat="1" applyFont="1" applyFill="1" applyBorder="1" applyAlignment="1" applyProtection="1">
      <alignment vertical="top" wrapText="1"/>
      <protection locked="0"/>
    </xf>
    <xf numFmtId="3" fontId="6" fillId="2" borderId="1" xfId="42" applyNumberFormat="1" applyFont="1" applyFill="1" applyBorder="1" applyAlignment="1" applyProtection="1">
      <alignment horizontal="right" vertical="top" wrapText="1"/>
      <protection locked="0"/>
    </xf>
    <xf numFmtId="3" fontId="9" fillId="2" borderId="1" xfId="42" applyNumberFormat="1" applyFont="1" applyFill="1" applyBorder="1" applyAlignment="1" applyProtection="1">
      <alignment horizontal="right" vertical="top" wrapText="1"/>
      <protection locked="0"/>
    </xf>
    <xf numFmtId="49" fontId="17" fillId="2" borderId="1" xfId="0" quotePrefix="1" applyNumberFormat="1" applyFont="1" applyFill="1" applyBorder="1" applyAlignment="1">
      <alignment horizontal="center" vertical="top"/>
    </xf>
    <xf numFmtId="3" fontId="6" fillId="11" borderId="1" xfId="42" applyNumberFormat="1" applyFont="1" applyFill="1" applyBorder="1" applyAlignment="1" applyProtection="1">
      <alignment horizontal="right" vertical="top" wrapText="1"/>
      <protection locked="0"/>
    </xf>
    <xf numFmtId="3" fontId="6" fillId="0" borderId="1" xfId="42" applyNumberFormat="1" applyFont="1" applyFill="1" applyBorder="1" applyAlignment="1" applyProtection="1">
      <alignment horizontal="right" vertical="top" wrapText="1"/>
      <protection locked="0"/>
    </xf>
    <xf numFmtId="49" fontId="17" fillId="0" borderId="1" xfId="0" applyNumberFormat="1" applyFont="1" applyBorder="1" applyAlignment="1" applyProtection="1">
      <alignment horizontal="left" vertical="top" wrapText="1"/>
      <protection locked="0"/>
    </xf>
    <xf numFmtId="3" fontId="6" fillId="10" borderId="1" xfId="42" applyNumberFormat="1" applyFont="1" applyFill="1" applyBorder="1" applyAlignment="1" applyProtection="1">
      <alignment horizontal="right" vertical="top" wrapText="1"/>
      <protection locked="0"/>
    </xf>
    <xf numFmtId="3" fontId="9" fillId="10" borderId="1" xfId="42" applyNumberFormat="1" applyFont="1" applyFill="1" applyBorder="1" applyAlignment="1" applyProtection="1">
      <alignment horizontal="right" vertical="top" wrapText="1"/>
      <protection locked="0"/>
    </xf>
    <xf numFmtId="3" fontId="9" fillId="12" borderId="1" xfId="42" applyNumberFormat="1" applyFont="1" applyFill="1" applyBorder="1" applyAlignment="1" applyProtection="1">
      <alignment horizontal="right" vertical="top" wrapText="1"/>
      <protection locked="0"/>
    </xf>
    <xf numFmtId="49" fontId="17" fillId="2" borderId="1" xfId="0" applyNumberFormat="1" applyFont="1" applyFill="1" applyBorder="1" applyAlignment="1" applyProtection="1">
      <alignment vertical="top"/>
      <protection locked="0"/>
    </xf>
    <xf numFmtId="49" fontId="17" fillId="0" borderId="1" xfId="0" applyNumberFormat="1" applyFont="1" applyBorder="1" applyAlignment="1" applyProtection="1">
      <alignment vertical="top" wrapText="1"/>
      <protection locked="0"/>
    </xf>
    <xf numFmtId="49" fontId="17" fillId="0" borderId="1" xfId="0" applyNumberFormat="1" applyFont="1" applyBorder="1" applyAlignment="1" applyProtection="1">
      <alignment vertical="top"/>
      <protection locked="0"/>
    </xf>
    <xf numFmtId="49" fontId="17" fillId="2" borderId="1" xfId="0" applyNumberFormat="1" applyFont="1" applyFill="1" applyBorder="1"/>
    <xf numFmtId="0" fontId="1" fillId="0" borderId="1" xfId="0" applyFont="1" applyBorder="1" applyAlignment="1" applyProtection="1">
      <alignment vertical="top" wrapText="1"/>
      <protection locked="0"/>
    </xf>
    <xf numFmtId="0" fontId="1" fillId="4" borderId="0" xfId="0" applyFont="1" applyFill="1"/>
    <xf numFmtId="49" fontId="1" fillId="4" borderId="0" xfId="0" applyNumberFormat="1" applyFont="1" applyFill="1" applyProtection="1">
      <protection locked="0"/>
    </xf>
    <xf numFmtId="49" fontId="1" fillId="4" borderId="0" xfId="0" applyNumberFormat="1" applyFont="1" applyFill="1" applyAlignment="1">
      <alignment horizontal="center" vertical="top"/>
    </xf>
    <xf numFmtId="49" fontId="0" fillId="0" borderId="0" xfId="0" applyNumberFormat="1"/>
    <xf numFmtId="165" fontId="22" fillId="18" borderId="1" xfId="1" applyNumberFormat="1" applyFont="1" applyFill="1" applyBorder="1" applyAlignment="1">
      <alignment horizontal="left"/>
    </xf>
    <xf numFmtId="168" fontId="4" fillId="16" borderId="10" xfId="1" applyNumberFormat="1" applyFont="1" applyFill="1" applyBorder="1" applyAlignment="1">
      <alignment horizontal="center" vertical="center"/>
    </xf>
    <xf numFmtId="165" fontId="4" fillId="16" borderId="10" xfId="1" applyNumberFormat="1" applyFont="1" applyFill="1" applyBorder="1" applyAlignment="1">
      <alignment horizontal="center" vertical="center"/>
    </xf>
    <xf numFmtId="0" fontId="4" fillId="18" borderId="10" xfId="1" applyFont="1" applyFill="1" applyBorder="1" applyAlignment="1">
      <alignment horizontal="center"/>
    </xf>
    <xf numFmtId="49" fontId="4" fillId="16" borderId="10" xfId="1" applyNumberFormat="1" applyFont="1" applyFill="1" applyBorder="1" applyAlignment="1">
      <alignment horizontal="center" vertical="center"/>
    </xf>
    <xf numFmtId="49" fontId="0" fillId="0" borderId="1" xfId="0" applyNumberFormat="1" applyBorder="1"/>
    <xf numFmtId="0" fontId="0" fillId="0" borderId="1" xfId="0" applyBorder="1"/>
    <xf numFmtId="165" fontId="4" fillId="16" borderId="10" xfId="44" applyFont="1" applyFill="1" applyBorder="1" applyAlignment="1">
      <alignment horizontal="center" vertical="center"/>
    </xf>
    <xf numFmtId="165" fontId="0" fillId="0" borderId="1" xfId="44" applyFont="1" applyBorder="1"/>
    <xf numFmtId="165" fontId="0" fillId="0" borderId="0" xfId="44" applyFont="1"/>
    <xf numFmtId="165" fontId="4" fillId="16" borderId="10" xfId="44" applyFont="1" applyFill="1" applyBorder="1" applyAlignment="1">
      <alignment vertical="center"/>
    </xf>
    <xf numFmtId="165" fontId="4" fillId="18" borderId="10" xfId="44" applyFont="1" applyFill="1" applyBorder="1" applyAlignment="1">
      <alignment horizontal="center"/>
    </xf>
    <xf numFmtId="165" fontId="4" fillId="16" borderId="5" xfId="44" applyFont="1" applyFill="1" applyBorder="1" applyAlignment="1"/>
    <xf numFmtId="165" fontId="21" fillId="16" borderId="10" xfId="44" applyFont="1" applyFill="1" applyBorder="1" applyAlignment="1">
      <alignment horizontal="center"/>
    </xf>
    <xf numFmtId="165" fontId="3" fillId="18" borderId="1" xfId="44" applyFont="1" applyFill="1" applyBorder="1"/>
    <xf numFmtId="0" fontId="0" fillId="0" borderId="1" xfId="0" applyBorder="1" applyAlignment="1">
      <alignment horizontal="center"/>
    </xf>
    <xf numFmtId="0" fontId="0" fillId="0" borderId="0" xfId="0" applyAlignment="1">
      <alignment horizontal="center"/>
    </xf>
    <xf numFmtId="49" fontId="4" fillId="21" borderId="12" xfId="1" applyNumberFormat="1" applyFont="1" applyFill="1" applyBorder="1" applyAlignment="1">
      <alignment horizontal="left" indent="2"/>
    </xf>
    <xf numFmtId="0" fontId="3" fillId="21" borderId="12" xfId="1" applyFont="1" applyFill="1" applyBorder="1"/>
    <xf numFmtId="0" fontId="4" fillId="21" borderId="12" xfId="1" applyFont="1" applyFill="1" applyBorder="1"/>
    <xf numFmtId="0" fontId="3" fillId="0" borderId="0" xfId="1" applyFont="1"/>
    <xf numFmtId="49" fontId="22" fillId="0" borderId="1" xfId="0" applyNumberFormat="1" applyFont="1" applyBorder="1" applyProtection="1">
      <protection locked="0"/>
    </xf>
    <xf numFmtId="49" fontId="4" fillId="21" borderId="0" xfId="1" applyNumberFormat="1" applyFont="1" applyFill="1" applyAlignment="1">
      <alignment horizontal="left" indent="2"/>
    </xf>
    <xf numFmtId="0" fontId="3" fillId="21" borderId="0" xfId="1" applyFont="1" applyFill="1"/>
    <xf numFmtId="165" fontId="3" fillId="21" borderId="0" xfId="44" applyFont="1" applyFill="1" applyBorder="1"/>
    <xf numFmtId="165" fontId="4" fillId="21" borderId="0" xfId="44" applyFont="1" applyFill="1" applyBorder="1"/>
    <xf numFmtId="165" fontId="3" fillId="0" borderId="0" xfId="44" applyFont="1" applyBorder="1"/>
    <xf numFmtId="168" fontId="4" fillId="21" borderId="0" xfId="1" applyNumberFormat="1" applyFont="1" applyFill="1" applyAlignment="1">
      <alignment horizontal="left" indent="2"/>
    </xf>
    <xf numFmtId="49" fontId="3" fillId="0" borderId="0" xfId="1" applyNumberFormat="1" applyFont="1"/>
    <xf numFmtId="0" fontId="25" fillId="18" borderId="0" xfId="47" applyFont="1" applyFill="1" applyAlignment="1" applyProtection="1">
      <alignment vertical="center"/>
      <protection hidden="1"/>
    </xf>
    <xf numFmtId="0" fontId="26" fillId="18" borderId="0" xfId="47" applyFont="1" applyFill="1" applyAlignment="1" applyProtection="1">
      <alignment horizontal="left" vertical="center"/>
      <protection hidden="1"/>
    </xf>
    <xf numFmtId="0" fontId="3" fillId="18" borderId="0" xfId="1" applyFont="1" applyFill="1"/>
    <xf numFmtId="49" fontId="4" fillId="18" borderId="0" xfId="47" applyNumberFormat="1" applyFont="1" applyFill="1" applyAlignment="1" applyProtection="1">
      <alignment vertical="center"/>
      <protection hidden="1"/>
    </xf>
    <xf numFmtId="165" fontId="4" fillId="18" borderId="10" xfId="48" applyNumberFormat="1" applyFont="1" applyFill="1" applyBorder="1" applyAlignment="1">
      <alignment horizontal="center" vertical="center" wrapText="1"/>
    </xf>
    <xf numFmtId="49" fontId="4" fillId="16" borderId="13" xfId="1" applyNumberFormat="1" applyFont="1" applyFill="1" applyBorder="1"/>
    <xf numFmtId="0" fontId="3" fillId="16" borderId="13" xfId="1" applyFont="1" applyFill="1" applyBorder="1"/>
    <xf numFmtId="0" fontId="4" fillId="16" borderId="13" xfId="1" applyFont="1" applyFill="1" applyBorder="1"/>
    <xf numFmtId="0" fontId="3" fillId="16" borderId="14" xfId="1" applyFont="1" applyFill="1" applyBorder="1"/>
    <xf numFmtId="49" fontId="3" fillId="18" borderId="1" xfId="0" applyNumberFormat="1" applyFont="1" applyFill="1" applyBorder="1" applyAlignment="1">
      <alignment horizontal="center"/>
    </xf>
    <xf numFmtId="49" fontId="3" fillId="18" borderId="1" xfId="0" applyNumberFormat="1" applyFont="1" applyFill="1" applyBorder="1"/>
    <xf numFmtId="165" fontId="3" fillId="18" borderId="13" xfId="44" applyFont="1" applyFill="1" applyBorder="1"/>
    <xf numFmtId="165" fontId="3" fillId="18" borderId="1" xfId="44" applyFont="1" applyFill="1" applyBorder="1" applyAlignment="1">
      <alignment horizontal="center"/>
    </xf>
    <xf numFmtId="165" fontId="4" fillId="16" borderId="1" xfId="44" applyFont="1" applyFill="1" applyBorder="1"/>
    <xf numFmtId="49" fontId="22" fillId="18" borderId="1" xfId="0" applyNumberFormat="1" applyFont="1" applyFill="1" applyBorder="1" applyAlignment="1">
      <alignment horizontal="center"/>
    </xf>
    <xf numFmtId="0" fontId="4" fillId="18" borderId="0" xfId="46" applyNumberFormat="1" applyFont="1" applyFill="1" applyBorder="1" applyAlignment="1" applyProtection="1">
      <protection hidden="1"/>
    </xf>
    <xf numFmtId="3" fontId="1" fillId="0" borderId="0" xfId="0" applyNumberFormat="1" applyFont="1" applyProtection="1">
      <protection locked="0"/>
    </xf>
    <xf numFmtId="3" fontId="7" fillId="0" borderId="0" xfId="0" applyNumberFormat="1" applyFont="1" applyAlignment="1" applyProtection="1">
      <alignment horizontal="center"/>
      <protection locked="0"/>
    </xf>
    <xf numFmtId="3" fontId="27" fillId="0" borderId="1" xfId="42" applyNumberFormat="1" applyFont="1" applyFill="1" applyBorder="1" applyAlignment="1" applyProtection="1">
      <alignment horizontal="right" vertical="top" wrapText="1"/>
      <protection locked="0"/>
    </xf>
    <xf numFmtId="3" fontId="1" fillId="18" borderId="1" xfId="0" applyNumberFormat="1" applyFont="1" applyFill="1" applyBorder="1" applyAlignment="1" applyProtection="1">
      <alignment horizontal="right" vertical="center" wrapText="1"/>
      <protection locked="0"/>
    </xf>
    <xf numFmtId="49" fontId="28" fillId="16" borderId="10" xfId="1" applyNumberFormat="1" applyFont="1" applyFill="1" applyBorder="1" applyAlignment="1">
      <alignment horizontal="center" vertical="center" wrapText="1"/>
    </xf>
    <xf numFmtId="168" fontId="3" fillId="0" borderId="0" xfId="1" applyNumberFormat="1" applyFont="1"/>
    <xf numFmtId="165" fontId="3" fillId="0" borderId="0" xfId="51" applyNumberFormat="1" applyFont="1"/>
    <xf numFmtId="0" fontId="4" fillId="16" borderId="0" xfId="1" applyFont="1" applyFill="1"/>
    <xf numFmtId="0" fontId="3" fillId="16" borderId="0" xfId="1" applyFont="1" applyFill="1"/>
    <xf numFmtId="168" fontId="4" fillId="16" borderId="1" xfId="49" applyNumberFormat="1" applyFill="1" applyAlignment="1">
      <alignment horizontal="left" indent="1"/>
    </xf>
    <xf numFmtId="0" fontId="4" fillId="16" borderId="1" xfId="49" applyNumberFormat="1" applyFill="1"/>
    <xf numFmtId="165" fontId="4" fillId="16" borderId="1" xfId="49" applyNumberFormat="1" applyFill="1"/>
    <xf numFmtId="168" fontId="4" fillId="16" borderId="0" xfId="1" applyNumberFormat="1" applyFont="1" applyFill="1"/>
    <xf numFmtId="168" fontId="3" fillId="16" borderId="1" xfId="1" applyNumberFormat="1" applyFont="1" applyFill="1" applyBorder="1" applyAlignment="1">
      <alignment horizontal="left" indent="1"/>
    </xf>
    <xf numFmtId="0" fontId="4" fillId="16" borderId="1" xfId="1" applyFont="1" applyFill="1" applyBorder="1"/>
    <xf numFmtId="165" fontId="4" fillId="16" borderId="1" xfId="51" applyNumberFormat="1" applyFont="1" applyFill="1" applyBorder="1"/>
    <xf numFmtId="0" fontId="3" fillId="18" borderId="1" xfId="50" applyNumberFormat="1" applyFill="1"/>
    <xf numFmtId="165" fontId="3" fillId="18" borderId="1" xfId="50" applyNumberFormat="1" applyFill="1"/>
    <xf numFmtId="168" fontId="3" fillId="18" borderId="1" xfId="50" applyNumberFormat="1" applyFill="1" applyAlignment="1">
      <alignment horizontal="center"/>
    </xf>
    <xf numFmtId="49" fontId="3" fillId="18" borderId="1" xfId="50" applyNumberFormat="1" applyFill="1"/>
    <xf numFmtId="49" fontId="3" fillId="18" borderId="1" xfId="50" applyNumberFormat="1" applyFill="1" applyAlignment="1">
      <alignment horizontal="center"/>
    </xf>
    <xf numFmtId="0" fontId="3" fillId="18" borderId="1" xfId="1" applyFont="1" applyFill="1" applyBorder="1"/>
    <xf numFmtId="165" fontId="3" fillId="18" borderId="1" xfId="51" applyNumberFormat="1" applyFont="1" applyFill="1" applyBorder="1"/>
    <xf numFmtId="168" fontId="3" fillId="18" borderId="1" xfId="0" applyNumberFormat="1" applyFont="1" applyFill="1" applyBorder="1" applyAlignment="1">
      <alignment horizontal="center"/>
    </xf>
    <xf numFmtId="168" fontId="3" fillId="18" borderId="1" xfId="49" applyNumberFormat="1" applyFont="1" applyFill="1" applyAlignment="1">
      <alignment horizontal="center"/>
    </xf>
    <xf numFmtId="0" fontId="10" fillId="0" borderId="0" xfId="0" applyFont="1"/>
    <xf numFmtId="3" fontId="29" fillId="13" borderId="1" xfId="0" applyNumberFormat="1" applyFont="1" applyFill="1" applyBorder="1"/>
    <xf numFmtId="49" fontId="4" fillId="16" borderId="1" xfId="49" applyNumberFormat="1" applyFill="1" applyAlignment="1"/>
    <xf numFmtId="17" fontId="19" fillId="0" borderId="1" xfId="52" applyNumberFormat="1" applyBorder="1" applyAlignment="1">
      <alignment horizontal="right" indent="1"/>
    </xf>
    <xf numFmtId="2" fontId="19" fillId="0" borderId="1" xfId="52" applyNumberFormat="1" applyBorder="1" applyAlignment="1">
      <alignment horizontal="center"/>
    </xf>
    <xf numFmtId="165" fontId="19" fillId="0" borderId="1" xfId="53" applyFont="1" applyBorder="1"/>
    <xf numFmtId="0" fontId="19" fillId="0" borderId="0" xfId="52"/>
    <xf numFmtId="2" fontId="19" fillId="0" borderId="1" xfId="53" applyNumberFormat="1" applyFont="1" applyBorder="1" applyAlignment="1">
      <alignment horizontal="center"/>
    </xf>
    <xf numFmtId="17" fontId="19" fillId="22" borderId="1" xfId="52" applyNumberFormat="1" applyFill="1" applyBorder="1" applyAlignment="1">
      <alignment horizontal="right" indent="1"/>
    </xf>
    <xf numFmtId="2" fontId="19" fillId="22" borderId="1" xfId="52" applyNumberFormat="1" applyFill="1" applyBorder="1" applyAlignment="1">
      <alignment horizontal="center"/>
    </xf>
    <xf numFmtId="165" fontId="19" fillId="22" borderId="1" xfId="53" applyFont="1" applyFill="1" applyBorder="1"/>
    <xf numFmtId="17" fontId="19" fillId="23" borderId="1" xfId="52" applyNumberFormat="1" applyFill="1" applyBorder="1" applyAlignment="1">
      <alignment horizontal="right" indent="1"/>
    </xf>
    <xf numFmtId="2" fontId="19" fillId="23" borderId="1" xfId="52" applyNumberFormat="1" applyFill="1" applyBorder="1" applyAlignment="1">
      <alignment horizontal="center"/>
    </xf>
    <xf numFmtId="165" fontId="19" fillId="23" borderId="1" xfId="53" applyFont="1" applyFill="1" applyBorder="1"/>
    <xf numFmtId="165" fontId="19" fillId="0" borderId="0" xfId="52" applyNumberFormat="1"/>
    <xf numFmtId="17" fontId="19" fillId="24" borderId="1" xfId="52" applyNumberFormat="1" applyFill="1" applyBorder="1" applyAlignment="1">
      <alignment horizontal="right" indent="1"/>
    </xf>
    <xf numFmtId="2" fontId="19" fillId="24" borderId="1" xfId="52" applyNumberFormat="1" applyFill="1" applyBorder="1" applyAlignment="1">
      <alignment horizontal="center"/>
    </xf>
    <xf numFmtId="165" fontId="19" fillId="24" borderId="1" xfId="53" applyFont="1" applyFill="1" applyBorder="1"/>
    <xf numFmtId="17" fontId="19" fillId="25" borderId="1" xfId="52" applyNumberFormat="1" applyFill="1" applyBorder="1" applyAlignment="1">
      <alignment horizontal="right" indent="1"/>
    </xf>
    <xf numFmtId="2" fontId="19" fillId="25" borderId="1" xfId="52" applyNumberFormat="1" applyFill="1" applyBorder="1" applyAlignment="1">
      <alignment horizontal="center"/>
    </xf>
    <xf numFmtId="165" fontId="19" fillId="25" borderId="1" xfId="53" applyFont="1" applyFill="1" applyBorder="1"/>
    <xf numFmtId="17" fontId="19" fillId="26" borderId="1" xfId="52" applyNumberFormat="1" applyFill="1" applyBorder="1" applyAlignment="1">
      <alignment horizontal="right" indent="1"/>
    </xf>
    <xf numFmtId="2" fontId="19" fillId="26" borderId="1" xfId="52" applyNumberFormat="1" applyFill="1" applyBorder="1" applyAlignment="1">
      <alignment horizontal="center"/>
    </xf>
    <xf numFmtId="165" fontId="19" fillId="26" borderId="1" xfId="53" applyFont="1" applyFill="1" applyBorder="1"/>
    <xf numFmtId="17" fontId="19" fillId="27" borderId="1" xfId="52" applyNumberFormat="1" applyFill="1" applyBorder="1" applyAlignment="1">
      <alignment horizontal="right" indent="1"/>
    </xf>
    <xf numFmtId="2" fontId="19" fillId="27" borderId="1" xfId="52" applyNumberFormat="1" applyFill="1" applyBorder="1" applyAlignment="1">
      <alignment horizontal="center"/>
    </xf>
    <xf numFmtId="165" fontId="19" fillId="27" borderId="1" xfId="53" applyFont="1" applyFill="1" applyBorder="1"/>
    <xf numFmtId="17" fontId="19" fillId="13" borderId="1" xfId="52" applyNumberFormat="1" applyFill="1" applyBorder="1" applyAlignment="1">
      <alignment horizontal="right" indent="1"/>
    </xf>
    <xf numFmtId="2" fontId="19" fillId="13" borderId="1" xfId="52" applyNumberFormat="1" applyFill="1" applyBorder="1" applyAlignment="1">
      <alignment horizontal="center"/>
    </xf>
    <xf numFmtId="165" fontId="19" fillId="13" borderId="1" xfId="53" applyFont="1" applyFill="1" applyBorder="1"/>
    <xf numFmtId="0" fontId="19" fillId="0" borderId="0" xfId="52" applyAlignment="1">
      <alignment horizontal="right" indent="1"/>
    </xf>
    <xf numFmtId="2" fontId="19" fillId="0" borderId="0" xfId="52" applyNumberFormat="1" applyAlignment="1">
      <alignment horizontal="center"/>
    </xf>
    <xf numFmtId="165" fontId="19" fillId="0" borderId="0" xfId="53" applyFont="1" applyBorder="1"/>
    <xf numFmtId="171" fontId="19" fillId="21" borderId="0" xfId="104" applyNumberFormat="1" applyFill="1" applyAlignment="1">
      <alignment horizontal="right" indent="1"/>
    </xf>
    <xf numFmtId="172" fontId="19" fillId="21" borderId="0" xfId="104" applyNumberFormat="1" applyFill="1"/>
    <xf numFmtId="171" fontId="19" fillId="49" borderId="0" xfId="104" applyNumberFormat="1" applyFill="1" applyAlignment="1">
      <alignment horizontal="right" indent="1"/>
    </xf>
    <xf numFmtId="172" fontId="19" fillId="49" borderId="0" xfId="104" applyNumberFormat="1" applyFill="1"/>
    <xf numFmtId="171" fontId="19" fillId="50" borderId="0" xfId="104" applyNumberFormat="1" applyFill="1" applyAlignment="1">
      <alignment horizontal="right" indent="1"/>
    </xf>
    <xf numFmtId="172" fontId="19" fillId="50" borderId="0" xfId="104" applyNumberFormat="1" applyFill="1"/>
    <xf numFmtId="171" fontId="19" fillId="51" borderId="0" xfId="104" applyNumberFormat="1" applyFill="1" applyAlignment="1">
      <alignment horizontal="right" indent="1"/>
    </xf>
    <xf numFmtId="172" fontId="19" fillId="51" borderId="0" xfId="104" applyNumberFormat="1" applyFill="1"/>
    <xf numFmtId="171" fontId="19" fillId="26" borderId="0" xfId="104" applyNumberFormat="1" applyFill="1" applyAlignment="1">
      <alignment horizontal="right" indent="1"/>
    </xf>
    <xf numFmtId="172" fontId="19" fillId="26" borderId="0" xfId="104" applyNumberFormat="1" applyFill="1"/>
    <xf numFmtId="171" fontId="19" fillId="25" borderId="0" xfId="104" applyNumberFormat="1" applyFill="1" applyAlignment="1">
      <alignment horizontal="right" indent="1"/>
    </xf>
    <xf numFmtId="172" fontId="19" fillId="25" borderId="0" xfId="104" applyNumberFormat="1" applyFill="1"/>
    <xf numFmtId="171" fontId="19" fillId="52" borderId="0" xfId="104" applyNumberFormat="1" applyFill="1" applyAlignment="1">
      <alignment horizontal="right" indent="1"/>
    </xf>
    <xf numFmtId="172" fontId="19" fillId="52" borderId="0" xfId="104" applyNumberFormat="1" applyFill="1"/>
    <xf numFmtId="0" fontId="19" fillId="0" borderId="0" xfId="52" applyAlignment="1">
      <alignment horizontal="center"/>
    </xf>
    <xf numFmtId="0" fontId="19" fillId="23" borderId="0" xfId="52" applyFill="1"/>
    <xf numFmtId="171" fontId="19" fillId="16" borderId="0" xfId="104" applyNumberFormat="1" applyFill="1" applyAlignment="1">
      <alignment horizontal="right" indent="1"/>
    </xf>
    <xf numFmtId="172" fontId="19" fillId="16" borderId="0" xfId="104" applyNumberFormat="1" applyFill="1"/>
    <xf numFmtId="171" fontId="19" fillId="13" borderId="0" xfId="104" applyNumberFormat="1" applyFill="1" applyAlignment="1">
      <alignment horizontal="right" indent="1"/>
    </xf>
    <xf numFmtId="172" fontId="19" fillId="13" borderId="0" xfId="104" applyNumberFormat="1" applyFill="1"/>
    <xf numFmtId="172" fontId="19" fillId="0" borderId="0" xfId="52" applyNumberFormat="1" applyAlignment="1">
      <alignment horizontal="center"/>
    </xf>
    <xf numFmtId="171" fontId="19" fillId="53" borderId="0" xfId="104" applyNumberFormat="1" applyFill="1" applyAlignment="1">
      <alignment horizontal="right" indent="1"/>
    </xf>
    <xf numFmtId="172" fontId="19" fillId="53" borderId="0" xfId="104" applyNumberFormat="1" applyFill="1"/>
    <xf numFmtId="171" fontId="19" fillId="27" borderId="0" xfId="104" applyNumberFormat="1" applyFill="1" applyAlignment="1">
      <alignment horizontal="right" indent="1"/>
    </xf>
    <xf numFmtId="172" fontId="19" fillId="27" borderId="0" xfId="104" applyNumberFormat="1" applyFill="1"/>
    <xf numFmtId="171" fontId="19" fillId="54" borderId="0" xfId="104" applyNumberFormat="1" applyFill="1" applyAlignment="1">
      <alignment horizontal="right" indent="1"/>
    </xf>
    <xf numFmtId="172" fontId="19" fillId="54" borderId="0" xfId="104" applyNumberFormat="1" applyFill="1"/>
    <xf numFmtId="171" fontId="19" fillId="19" borderId="0" xfId="104" applyNumberFormat="1" applyFill="1" applyAlignment="1">
      <alignment horizontal="right" indent="1"/>
    </xf>
    <xf numFmtId="172" fontId="19" fillId="19" borderId="0" xfId="104" applyNumberFormat="1" applyFill="1"/>
    <xf numFmtId="0" fontId="3" fillId="0" borderId="0" xfId="52" applyFont="1"/>
    <xf numFmtId="39" fontId="4" fillId="0" borderId="0" xfId="179" applyNumberFormat="1" applyFont="1" applyFill="1" applyBorder="1" applyAlignment="1" applyProtection="1">
      <alignment horizontal="left"/>
      <protection hidden="1"/>
    </xf>
    <xf numFmtId="0" fontId="4" fillId="0" borderId="0" xfId="52" applyFont="1"/>
    <xf numFmtId="0" fontId="4" fillId="0" borderId="0" xfId="52" applyFont="1" applyAlignment="1">
      <alignment horizontal="center"/>
    </xf>
    <xf numFmtId="0" fontId="50" fillId="0" borderId="0" xfId="181" applyFont="1"/>
    <xf numFmtId="0" fontId="51" fillId="18" borderId="10" xfId="47" applyFont="1" applyFill="1" applyBorder="1" applyAlignment="1">
      <alignment horizontal="center"/>
    </xf>
    <xf numFmtId="179" fontId="52" fillId="16" borderId="10" xfId="47" applyNumberFormat="1" applyFont="1" applyFill="1" applyBorder="1" applyAlignment="1">
      <alignment horizontal="center" wrapText="1"/>
    </xf>
    <xf numFmtId="179" fontId="52" fillId="16" borderId="10" xfId="47" quotePrefix="1" applyNumberFormat="1" applyFont="1" applyFill="1" applyBorder="1" applyAlignment="1">
      <alignment horizontal="center" wrapText="1"/>
    </xf>
    <xf numFmtId="0" fontId="52" fillId="0" borderId="0" xfId="47" quotePrefix="1" applyFont="1" applyAlignment="1">
      <alignment wrapText="1"/>
    </xf>
    <xf numFmtId="0" fontId="51" fillId="0" borderId="0" xfId="47" applyFont="1"/>
    <xf numFmtId="179" fontId="51" fillId="0" borderId="0" xfId="47" applyNumberFormat="1" applyFont="1"/>
    <xf numFmtId="0" fontId="51" fillId="0" borderId="0" xfId="47" applyFont="1" applyAlignment="1">
      <alignment horizontal="center"/>
    </xf>
    <xf numFmtId="0" fontId="51" fillId="18" borderId="10" xfId="47" quotePrefix="1" applyFont="1" applyFill="1" applyBorder="1" applyAlignment="1">
      <alignment horizontal="center"/>
    </xf>
    <xf numFmtId="0" fontId="3" fillId="0" borderId="0" xfId="181" applyFont="1"/>
    <xf numFmtId="180" fontId="51" fillId="0" borderId="26" xfId="52" applyNumberFormat="1" applyFont="1" applyBorder="1" applyAlignment="1">
      <alignment horizontal="center"/>
    </xf>
    <xf numFmtId="14" fontId="48" fillId="0" borderId="26" xfId="47" applyNumberFormat="1" applyFont="1" applyBorder="1" applyAlignment="1">
      <alignment horizontal="center"/>
    </xf>
    <xf numFmtId="165" fontId="51" fillId="0" borderId="26" xfId="102" applyFont="1" applyFill="1" applyBorder="1"/>
    <xf numFmtId="172" fontId="51" fillId="0" borderId="26" xfId="52" applyNumberFormat="1" applyFont="1" applyBorder="1" applyAlignment="1">
      <alignment horizontal="center"/>
    </xf>
    <xf numFmtId="181" fontId="51" fillId="0" borderId="26" xfId="52" applyNumberFormat="1" applyFont="1" applyBorder="1" applyAlignment="1">
      <alignment horizontal="center"/>
    </xf>
    <xf numFmtId="0" fontId="51" fillId="0" borderId="26" xfId="52" applyFont="1" applyBorder="1"/>
    <xf numFmtId="182" fontId="51" fillId="0" borderId="26" xfId="52" applyNumberFormat="1" applyFont="1" applyBorder="1" applyAlignment="1">
      <alignment horizontal="center"/>
    </xf>
    <xf numFmtId="39" fontId="51" fillId="0" borderId="26" xfId="102" applyNumberFormat="1" applyFont="1" applyFill="1" applyBorder="1"/>
    <xf numFmtId="39" fontId="3" fillId="0" borderId="26" xfId="47" applyNumberFormat="1" applyFont="1" applyBorder="1"/>
    <xf numFmtId="0" fontId="51" fillId="0" borderId="26" xfId="166" applyNumberFormat="1" applyFont="1" applyFill="1" applyBorder="1" applyAlignment="1">
      <alignment horizontal="center"/>
    </xf>
    <xf numFmtId="14" fontId="51" fillId="0" borderId="26" xfId="166" applyNumberFormat="1" applyFont="1" applyFill="1" applyBorder="1" applyAlignment="1">
      <alignment horizontal="center"/>
    </xf>
    <xf numFmtId="9" fontId="51" fillId="0" borderId="26" xfId="166" applyFont="1" applyFill="1" applyBorder="1"/>
    <xf numFmtId="9" fontId="51" fillId="0" borderId="26" xfId="52" applyNumberFormat="1" applyFont="1" applyBorder="1" applyAlignment="1">
      <alignment horizontal="center"/>
    </xf>
    <xf numFmtId="14" fontId="51" fillId="0" borderId="26" xfId="52" applyNumberFormat="1" applyFont="1" applyBorder="1" applyAlignment="1">
      <alignment horizontal="center"/>
    </xf>
    <xf numFmtId="0" fontId="54" fillId="0" borderId="26" xfId="182" applyFont="1" applyBorder="1"/>
    <xf numFmtId="0" fontId="51" fillId="0" borderId="26" xfId="52" applyFont="1" applyBorder="1" applyAlignment="1">
      <alignment horizontal="center"/>
    </xf>
    <xf numFmtId="39" fontId="4" fillId="21" borderId="27" xfId="47" applyNumberFormat="1" applyFont="1" applyFill="1" applyBorder="1" applyAlignment="1">
      <alignment horizontal="center" vertical="center" wrapText="1"/>
    </xf>
    <xf numFmtId="39" fontId="4" fillId="56" borderId="27" xfId="47" applyNumberFormat="1" applyFont="1" applyFill="1" applyBorder="1" applyAlignment="1">
      <alignment horizontal="center" vertical="center" wrapText="1"/>
    </xf>
    <xf numFmtId="39" fontId="4" fillId="52" borderId="27" xfId="47" applyNumberFormat="1" applyFont="1" applyFill="1" applyBorder="1" applyAlignment="1">
      <alignment horizontal="center" vertical="center" wrapText="1"/>
    </xf>
    <xf numFmtId="39" fontId="4" fillId="57" borderId="10" xfId="47" applyNumberFormat="1" applyFont="1" applyFill="1" applyBorder="1" applyAlignment="1">
      <alignment horizontal="center" vertical="center" wrapText="1"/>
    </xf>
    <xf numFmtId="39" fontId="4" fillId="57" borderId="27" xfId="47" applyNumberFormat="1" applyFont="1" applyFill="1" applyBorder="1" applyAlignment="1">
      <alignment horizontal="center" vertical="center" wrapText="1"/>
    </xf>
    <xf numFmtId="14" fontId="4" fillId="57" borderId="27" xfId="47" quotePrefix="1" applyNumberFormat="1" applyFont="1" applyFill="1" applyBorder="1" applyAlignment="1">
      <alignment horizontal="center" vertical="center" wrapText="1"/>
    </xf>
    <xf numFmtId="39" fontId="4" fillId="16" borderId="27" xfId="47" applyNumberFormat="1" applyFont="1" applyFill="1" applyBorder="1" applyAlignment="1">
      <alignment horizontal="center" vertical="center" wrapText="1"/>
    </xf>
    <xf numFmtId="39" fontId="4" fillId="58" borderId="27" xfId="47" applyNumberFormat="1" applyFont="1" applyFill="1" applyBorder="1" applyAlignment="1">
      <alignment horizontal="center" vertical="center" wrapText="1"/>
    </xf>
    <xf numFmtId="169" fontId="4" fillId="59" borderId="27" xfId="47" applyNumberFormat="1" applyFont="1" applyFill="1" applyBorder="1" applyAlignment="1">
      <alignment horizontal="center" vertical="center" wrapText="1"/>
    </xf>
    <xf numFmtId="169" fontId="4" fillId="16" borderId="27" xfId="47" applyNumberFormat="1" applyFont="1" applyFill="1" applyBorder="1" applyAlignment="1">
      <alignment horizontal="center" vertical="center" wrapText="1"/>
    </xf>
    <xf numFmtId="169" fontId="4" fillId="60" borderId="27" xfId="47" applyNumberFormat="1" applyFont="1" applyFill="1" applyBorder="1" applyAlignment="1">
      <alignment horizontal="center" vertical="center" wrapText="1"/>
    </xf>
    <xf numFmtId="169" fontId="4" fillId="3" borderId="27" xfId="47" applyNumberFormat="1" applyFont="1" applyFill="1" applyBorder="1" applyAlignment="1">
      <alignment horizontal="center" vertical="center" wrapText="1"/>
    </xf>
    <xf numFmtId="169" fontId="4" fillId="61" borderId="27" xfId="47" applyNumberFormat="1" applyFont="1" applyFill="1" applyBorder="1" applyAlignment="1">
      <alignment horizontal="center" vertical="center" wrapText="1"/>
    </xf>
    <xf numFmtId="14" fontId="4" fillId="61" borderId="27" xfId="47" quotePrefix="1" applyNumberFormat="1" applyFont="1" applyFill="1" applyBorder="1" applyAlignment="1">
      <alignment horizontal="center" vertical="center" wrapText="1"/>
    </xf>
    <xf numFmtId="14" fontId="4" fillId="61" borderId="27" xfId="47" applyNumberFormat="1" applyFont="1" applyFill="1" applyBorder="1" applyAlignment="1">
      <alignment horizontal="center" vertical="center" wrapText="1"/>
    </xf>
    <xf numFmtId="14" fontId="4" fillId="62" borderId="27" xfId="47" quotePrefix="1" applyNumberFormat="1" applyFont="1" applyFill="1" applyBorder="1" applyAlignment="1">
      <alignment horizontal="center" vertical="center" wrapText="1"/>
    </xf>
    <xf numFmtId="9" fontId="52" fillId="17" borderId="27" xfId="166" applyFont="1" applyFill="1" applyBorder="1" applyAlignment="1">
      <alignment horizontal="center" vertical="center" wrapText="1"/>
    </xf>
    <xf numFmtId="9" fontId="52" fillId="16" borderId="27" xfId="166" applyFont="1" applyFill="1" applyBorder="1" applyAlignment="1">
      <alignment horizontal="center" vertical="center" wrapText="1"/>
    </xf>
    <xf numFmtId="39" fontId="52" fillId="16" borderId="27" xfId="102" applyNumberFormat="1" applyFont="1" applyFill="1" applyBorder="1" applyAlignment="1">
      <alignment horizontal="center" vertical="center" wrapText="1"/>
    </xf>
    <xf numFmtId="165" fontId="52" fillId="16" borderId="27" xfId="102" applyFont="1" applyFill="1" applyBorder="1" applyAlignment="1">
      <alignment horizontal="center" vertical="center"/>
    </xf>
    <xf numFmtId="14" fontId="4" fillId="16" borderId="27" xfId="47" applyNumberFormat="1" applyFont="1" applyFill="1" applyBorder="1" applyAlignment="1">
      <alignment horizontal="center" vertical="center" wrapText="1"/>
    </xf>
    <xf numFmtId="169" fontId="4" fillId="16" borderId="27" xfId="47" applyNumberFormat="1" applyFont="1" applyFill="1" applyBorder="1" applyAlignment="1">
      <alignment horizontal="center" vertical="center"/>
    </xf>
    <xf numFmtId="183" fontId="4" fillId="60" borderId="28" xfId="47" applyNumberFormat="1" applyFont="1" applyFill="1" applyBorder="1" applyAlignment="1" applyProtection="1">
      <alignment horizontal="center" vertical="center" wrapText="1"/>
      <protection hidden="1"/>
    </xf>
    <xf numFmtId="0" fontId="4" fillId="0" borderId="0" xfId="47" quotePrefix="1" applyFont="1" applyAlignment="1" applyProtection="1">
      <alignment horizontal="left"/>
      <protection hidden="1"/>
    </xf>
    <xf numFmtId="0" fontId="4" fillId="0" borderId="0" xfId="181" applyFont="1"/>
    <xf numFmtId="14" fontId="4" fillId="0" borderId="0" xfId="52" applyNumberFormat="1" applyFont="1" applyAlignment="1">
      <alignment horizontal="left"/>
    </xf>
    <xf numFmtId="14" fontId="4" fillId="0" borderId="0" xfId="52" applyNumberFormat="1" applyFont="1"/>
    <xf numFmtId="0" fontId="46" fillId="0" borderId="0" xfId="52" applyFont="1"/>
    <xf numFmtId="0" fontId="46" fillId="0" borderId="0" xfId="181" applyFont="1"/>
    <xf numFmtId="0" fontId="46" fillId="0" borderId="0" xfId="52" quotePrefix="1" applyFont="1"/>
    <xf numFmtId="49" fontId="56" fillId="2" borderId="1" xfId="0" applyNumberFormat="1" applyFont="1" applyFill="1" applyBorder="1" applyAlignment="1">
      <alignment horizontal="center" vertical="top"/>
    </xf>
    <xf numFmtId="3" fontId="1" fillId="5" borderId="1" xfId="0" applyNumberFormat="1" applyFont="1" applyFill="1" applyBorder="1" applyAlignment="1" applyProtection="1">
      <alignment horizontal="right" vertical="top" wrapText="1"/>
      <protection locked="0"/>
    </xf>
    <xf numFmtId="49" fontId="56" fillId="2" borderId="1" xfId="0" applyNumberFormat="1" applyFont="1" applyFill="1" applyBorder="1" applyAlignment="1" applyProtection="1">
      <alignment horizontal="left" vertical="top" wrapText="1"/>
      <protection locked="0"/>
    </xf>
    <xf numFmtId="3" fontId="6" fillId="2" borderId="1" xfId="0" applyNumberFormat="1" applyFont="1" applyFill="1" applyBorder="1" applyAlignment="1" applyProtection="1">
      <alignment horizontal="right" vertical="top" wrapText="1"/>
      <protection locked="0"/>
    </xf>
    <xf numFmtId="3" fontId="6" fillId="0" borderId="1" xfId="0" applyNumberFormat="1" applyFont="1" applyBorder="1" applyAlignment="1" applyProtection="1">
      <alignment horizontal="right" vertical="top" wrapText="1"/>
      <protection locked="0"/>
    </xf>
    <xf numFmtId="3" fontId="6" fillId="7" borderId="1" xfId="0" applyNumberFormat="1" applyFont="1" applyFill="1" applyBorder="1" applyAlignment="1" applyProtection="1">
      <alignment horizontal="right" vertical="top" wrapText="1"/>
      <protection locked="0"/>
    </xf>
    <xf numFmtId="167" fontId="6" fillId="2" borderId="1" xfId="0" applyNumberFormat="1" applyFont="1" applyFill="1" applyBorder="1" applyAlignment="1" applyProtection="1">
      <alignment horizontal="right" vertical="top" wrapText="1"/>
      <protection locked="0"/>
    </xf>
    <xf numFmtId="0" fontId="6" fillId="2" borderId="1" xfId="0" applyFont="1" applyFill="1" applyBorder="1" applyAlignment="1" applyProtection="1">
      <alignment vertical="top" wrapText="1"/>
      <protection locked="0"/>
    </xf>
    <xf numFmtId="0" fontId="1" fillId="18" borderId="1" xfId="0" applyFont="1" applyFill="1" applyBorder="1" applyProtection="1">
      <protection locked="0"/>
    </xf>
    <xf numFmtId="4" fontId="1" fillId="18" borderId="1" xfId="0" applyNumberFormat="1" applyFont="1" applyFill="1" applyBorder="1" applyProtection="1">
      <protection locked="0"/>
    </xf>
    <xf numFmtId="0" fontId="1" fillId="16" borderId="1" xfId="0" applyFont="1" applyFill="1" applyBorder="1" applyProtection="1">
      <protection locked="0"/>
    </xf>
    <xf numFmtId="0" fontId="7" fillId="16" borderId="0" xfId="0" applyFont="1" applyFill="1"/>
    <xf numFmtId="0" fontId="7" fillId="16" borderId="0" xfId="0" applyFont="1" applyFill="1" applyAlignment="1">
      <alignment horizontal="center"/>
    </xf>
    <xf numFmtId="49" fontId="7" fillId="4" borderId="0" xfId="0" applyNumberFormat="1" applyFont="1" applyFill="1" applyAlignment="1">
      <alignment horizontal="center" vertical="center"/>
    </xf>
    <xf numFmtId="3" fontId="1" fillId="55" borderId="0" xfId="0" applyNumberFormat="1" applyFont="1" applyFill="1" applyProtection="1">
      <protection locked="0"/>
    </xf>
    <xf numFmtId="0" fontId="1" fillId="0" borderId="0" xfId="0" applyFont="1" applyAlignment="1" applyProtection="1">
      <alignment horizontal="center"/>
      <protection locked="0"/>
    </xf>
    <xf numFmtId="0" fontId="57" fillId="0" borderId="0" xfId="0" quotePrefix="1" applyFont="1"/>
    <xf numFmtId="165" fontId="10" fillId="0" borderId="1" xfId="44" applyFont="1" applyBorder="1"/>
    <xf numFmtId="49" fontId="1" fillId="63" borderId="1" xfId="0" applyNumberFormat="1" applyFont="1" applyFill="1" applyBorder="1" applyAlignment="1">
      <alignment horizontal="center" vertical="top"/>
    </xf>
    <xf numFmtId="49" fontId="1" fillId="63" borderId="1" xfId="0" applyNumberFormat="1" applyFont="1" applyFill="1" applyBorder="1" applyAlignment="1">
      <alignment horizontal="left" vertical="top" wrapText="1"/>
    </xf>
    <xf numFmtId="3" fontId="1" fillId="63" borderId="1" xfId="0" applyNumberFormat="1" applyFont="1" applyFill="1" applyBorder="1" applyAlignment="1" applyProtection="1">
      <alignment horizontal="right" vertical="top" wrapText="1"/>
      <protection locked="0"/>
    </xf>
    <xf numFmtId="3" fontId="6" fillId="63" borderId="1" xfId="42" applyNumberFormat="1" applyFont="1" applyFill="1" applyBorder="1" applyAlignment="1" applyProtection="1">
      <alignment horizontal="right" vertical="top" wrapText="1"/>
    </xf>
    <xf numFmtId="3" fontId="1" fillId="64" borderId="1" xfId="0" applyNumberFormat="1" applyFont="1" applyFill="1" applyBorder="1" applyAlignment="1" applyProtection="1">
      <alignment horizontal="right" vertical="top" wrapText="1"/>
      <protection locked="0"/>
    </xf>
    <xf numFmtId="165" fontId="1" fillId="0" borderId="0" xfId="44" applyFont="1" applyProtection="1">
      <protection locked="0"/>
    </xf>
    <xf numFmtId="186" fontId="1" fillId="0" borderId="0" xfId="44" applyNumberFormat="1" applyFont="1" applyProtection="1">
      <protection locked="0"/>
    </xf>
    <xf numFmtId="165" fontId="1" fillId="0" borderId="0" xfId="0" applyNumberFormat="1" applyFont="1" applyProtection="1">
      <protection locked="0"/>
    </xf>
    <xf numFmtId="165" fontId="10" fillId="0" borderId="0" xfId="44" applyFont="1"/>
    <xf numFmtId="166" fontId="1" fillId="0" borderId="0" xfId="0" applyNumberFormat="1" applyFont="1" applyProtection="1">
      <protection locked="0"/>
    </xf>
    <xf numFmtId="171" fontId="0" fillId="55" borderId="0" xfId="0" applyNumberFormat="1" applyFill="1" applyAlignment="1">
      <alignment horizontal="right" indent="1"/>
    </xf>
    <xf numFmtId="172" fontId="0" fillId="55" borderId="0" xfId="0" applyNumberFormat="1" applyFill="1"/>
    <xf numFmtId="171" fontId="0" fillId="17" borderId="0" xfId="0" applyNumberFormat="1" applyFill="1" applyAlignment="1">
      <alignment horizontal="right" indent="1"/>
    </xf>
    <xf numFmtId="172" fontId="0" fillId="17" borderId="0" xfId="0" applyNumberFormat="1" applyFill="1"/>
    <xf numFmtId="171" fontId="0" fillId="10" borderId="0" xfId="0" applyNumberFormat="1" applyFill="1" applyAlignment="1">
      <alignment horizontal="right" indent="1"/>
    </xf>
    <xf numFmtId="172" fontId="0" fillId="10" borderId="0" xfId="0" applyNumberFormat="1" applyFill="1"/>
    <xf numFmtId="171" fontId="0" fillId="54" borderId="0" xfId="0" applyNumberFormat="1" applyFill="1" applyAlignment="1">
      <alignment horizontal="right" indent="1"/>
    </xf>
    <xf numFmtId="172" fontId="0" fillId="54" borderId="0" xfId="0" applyNumberFormat="1" applyFill="1" applyAlignment="1">
      <alignment horizontal="right"/>
    </xf>
    <xf numFmtId="165" fontId="0" fillId="0" borderId="0" xfId="0" applyNumberFormat="1"/>
    <xf numFmtId="49" fontId="1" fillId="5" borderId="1" xfId="0" applyNumberFormat="1" applyFont="1" applyFill="1" applyBorder="1" applyAlignment="1">
      <alignment vertical="top" wrapText="1"/>
    </xf>
    <xf numFmtId="49" fontId="7" fillId="2" borderId="1" xfId="0" applyNumberFormat="1" applyFont="1" applyFill="1" applyBorder="1" applyAlignment="1">
      <alignment vertical="top" wrapText="1"/>
    </xf>
    <xf numFmtId="165" fontId="4" fillId="5" borderId="1" xfId="44" applyFont="1" applyFill="1" applyBorder="1"/>
    <xf numFmtId="175" fontId="59" fillId="15" borderId="0" xfId="196" applyNumberFormat="1" applyFont="1" applyFill="1" applyProtection="1">
      <protection locked="0"/>
    </xf>
    <xf numFmtId="4" fontId="1" fillId="0" borderId="0" xfId="0" applyNumberFormat="1" applyFont="1" applyProtection="1">
      <protection locked="0"/>
    </xf>
    <xf numFmtId="175" fontId="59" fillId="0" borderId="0" xfId="0" applyNumberFormat="1" applyFont="1"/>
    <xf numFmtId="175" fontId="60" fillId="0" borderId="0" xfId="0" applyNumberFormat="1" applyFont="1"/>
    <xf numFmtId="4" fontId="1" fillId="18" borderId="1" xfId="0" applyNumberFormat="1" applyFont="1" applyFill="1" applyBorder="1" applyAlignment="1" applyProtection="1">
      <alignment horizontal="center"/>
      <protection locked="0"/>
    </xf>
    <xf numFmtId="3" fontId="1" fillId="5" borderId="0" xfId="0" applyNumberFormat="1" applyFont="1" applyFill="1" applyProtection="1">
      <protection locked="0"/>
    </xf>
    <xf numFmtId="4" fontId="0" fillId="0" borderId="0" xfId="0" applyNumberFormat="1"/>
    <xf numFmtId="49" fontId="69" fillId="2" borderId="1" xfId="0" applyNumberFormat="1" applyFont="1" applyFill="1" applyBorder="1" applyAlignment="1">
      <alignment horizontal="center" wrapText="1"/>
    </xf>
    <xf numFmtId="49" fontId="4" fillId="16" borderId="28" xfId="1" applyNumberFormat="1" applyFont="1" applyFill="1" applyBorder="1" applyAlignment="1">
      <alignment horizontal="center" vertical="center"/>
    </xf>
    <xf numFmtId="0" fontId="4" fillId="16" borderId="28" xfId="1" applyFont="1" applyFill="1" applyBorder="1" applyAlignment="1">
      <alignment horizontal="center" vertical="center"/>
    </xf>
    <xf numFmtId="165" fontId="4" fillId="16" borderId="25" xfId="44" applyFont="1" applyFill="1" applyBorder="1" applyAlignment="1">
      <alignment horizontal="center" vertical="center"/>
    </xf>
    <xf numFmtId="165" fontId="4" fillId="16" borderId="25" xfId="44" applyFont="1" applyFill="1" applyBorder="1" applyAlignment="1"/>
    <xf numFmtId="0" fontId="10" fillId="0" borderId="1" xfId="0" applyFont="1" applyBorder="1" applyAlignment="1">
      <alignment horizontal="center"/>
    </xf>
    <xf numFmtId="49" fontId="70" fillId="4" borderId="0" xfId="0" applyNumberFormat="1" applyFont="1" applyFill="1"/>
    <xf numFmtId="3" fontId="71" fillId="5" borderId="1" xfId="0" applyNumberFormat="1" applyFont="1" applyFill="1" applyBorder="1"/>
    <xf numFmtId="49" fontId="7" fillId="67" borderId="1" xfId="0" applyNumberFormat="1" applyFont="1" applyFill="1" applyBorder="1" applyAlignment="1">
      <alignment horizontal="center" vertical="top" wrapText="1"/>
    </xf>
    <xf numFmtId="49" fontId="4" fillId="67" borderId="1" xfId="0" quotePrefix="1" applyNumberFormat="1" applyFont="1" applyFill="1" applyBorder="1"/>
    <xf numFmtId="49" fontId="4" fillId="67" borderId="1" xfId="0" applyNumberFormat="1" applyFont="1" applyFill="1" applyBorder="1" applyAlignment="1">
      <alignment horizontal="center" vertical="top" wrapText="1"/>
    </xf>
    <xf numFmtId="49" fontId="4" fillId="67" borderId="1" xfId="0" applyNumberFormat="1" applyFont="1" applyFill="1" applyBorder="1" applyAlignment="1">
      <alignment horizontal="center" vertical="center" wrapText="1"/>
    </xf>
    <xf numFmtId="49" fontId="7" fillId="68" borderId="1" xfId="0" applyNumberFormat="1" applyFont="1" applyFill="1" applyBorder="1" applyAlignment="1">
      <alignment horizontal="center" vertical="top"/>
    </xf>
    <xf numFmtId="49" fontId="7" fillId="68" borderId="1" xfId="0" applyNumberFormat="1" applyFont="1" applyFill="1" applyBorder="1" applyAlignment="1">
      <alignment horizontal="left" vertical="top" wrapText="1"/>
    </xf>
    <xf numFmtId="3" fontId="6" fillId="69" borderId="1" xfId="42" applyNumberFormat="1" applyFont="1" applyFill="1" applyBorder="1" applyAlignment="1" applyProtection="1">
      <alignment horizontal="right" vertical="top" wrapText="1"/>
    </xf>
    <xf numFmtId="3" fontId="1" fillId="69" borderId="1" xfId="0" applyNumberFormat="1" applyFont="1" applyFill="1" applyBorder="1" applyAlignment="1">
      <alignment horizontal="right" vertical="top" wrapText="1"/>
    </xf>
    <xf numFmtId="3" fontId="1" fillId="69" borderId="1" xfId="0" applyNumberFormat="1" applyFont="1" applyFill="1" applyBorder="1" applyAlignment="1" applyProtection="1">
      <alignment horizontal="right" vertical="top" wrapText="1"/>
      <protection locked="0"/>
    </xf>
    <xf numFmtId="49" fontId="1" fillId="0" borderId="1" xfId="0" applyNumberFormat="1" applyFont="1" applyBorder="1" applyAlignment="1" applyProtection="1">
      <alignment horizontal="left" vertical="top" wrapText="1"/>
      <protection locked="0"/>
    </xf>
    <xf numFmtId="49" fontId="3" fillId="4" borderId="1" xfId="0" applyNumberFormat="1" applyFont="1" applyFill="1" applyBorder="1" applyAlignment="1">
      <alignment horizontal="center"/>
    </xf>
    <xf numFmtId="3" fontId="1" fillId="62" borderId="0" xfId="0" applyNumberFormat="1" applyFont="1" applyFill="1" applyProtection="1">
      <protection locked="0"/>
    </xf>
    <xf numFmtId="49" fontId="3" fillId="4" borderId="1" xfId="0" applyNumberFormat="1" applyFont="1" applyFill="1" applyBorder="1" applyAlignment="1">
      <alignment horizontal="center" wrapText="1"/>
    </xf>
    <xf numFmtId="49" fontId="3" fillId="4" borderId="1" xfId="0" applyNumberFormat="1" applyFont="1" applyFill="1" applyBorder="1" applyAlignment="1">
      <alignment horizontal="center" vertical="top" wrapText="1"/>
    </xf>
    <xf numFmtId="49" fontId="3" fillId="4" borderId="1" xfId="0" applyNumberFormat="1" applyFont="1" applyFill="1" applyBorder="1" applyAlignment="1">
      <alignment horizontal="center" vertical="top"/>
    </xf>
    <xf numFmtId="49" fontId="1" fillId="12" borderId="1" xfId="0" applyNumberFormat="1" applyFont="1" applyFill="1" applyBorder="1" applyAlignment="1">
      <alignment horizontal="center" vertical="top"/>
    </xf>
    <xf numFmtId="49" fontId="7" fillId="12" borderId="1" xfId="0" applyNumberFormat="1" applyFont="1" applyFill="1" applyBorder="1" applyAlignment="1">
      <alignment vertical="top" wrapText="1"/>
    </xf>
    <xf numFmtId="1" fontId="1" fillId="7" borderId="1" xfId="0" applyNumberFormat="1" applyFont="1" applyFill="1" applyBorder="1" applyAlignment="1">
      <alignment vertical="top" wrapText="1"/>
    </xf>
    <xf numFmtId="165" fontId="1" fillId="2" borderId="1" xfId="44" applyFont="1" applyFill="1" applyBorder="1" applyAlignment="1" applyProtection="1">
      <alignment vertical="top" wrapText="1"/>
    </xf>
    <xf numFmtId="0" fontId="0" fillId="0" borderId="42" xfId="0" applyBorder="1"/>
    <xf numFmtId="3" fontId="7" fillId="12" borderId="0" xfId="0" applyNumberFormat="1" applyFont="1" applyFill="1" applyProtection="1">
      <protection locked="0"/>
    </xf>
    <xf numFmtId="0" fontId="1" fillId="0" borderId="42" xfId="0" applyFont="1" applyBorder="1" applyProtection="1">
      <protection locked="0"/>
    </xf>
    <xf numFmtId="0" fontId="7" fillId="0" borderId="0" xfId="0" applyFont="1" applyAlignment="1" applyProtection="1">
      <alignment horizontal="center"/>
      <protection locked="0"/>
    </xf>
    <xf numFmtId="0" fontId="1" fillId="12" borderId="0" xfId="0" applyFont="1" applyFill="1" applyProtection="1">
      <protection locked="0"/>
    </xf>
    <xf numFmtId="3" fontId="7" fillId="0" borderId="0" xfId="0" applyNumberFormat="1" applyFont="1" applyProtection="1">
      <protection locked="0"/>
    </xf>
    <xf numFmtId="165" fontId="7" fillId="0" borderId="0" xfId="44" applyFont="1" applyProtection="1">
      <protection locked="0"/>
    </xf>
    <xf numFmtId="49" fontId="1" fillId="7" borderId="1" xfId="0" applyNumberFormat="1" applyFont="1" applyFill="1" applyBorder="1" applyAlignment="1">
      <alignment horizontal="center" vertical="top" wrapText="1"/>
    </xf>
    <xf numFmtId="49" fontId="1" fillId="7" borderId="1" xfId="0" applyNumberFormat="1" applyFont="1" applyFill="1" applyBorder="1" applyAlignment="1">
      <alignment horizontal="right" vertical="top" wrapText="1"/>
    </xf>
    <xf numFmtId="3" fontId="1" fillId="15" borderId="1" xfId="0" applyNumberFormat="1" applyFont="1" applyFill="1" applyBorder="1" applyAlignment="1">
      <alignment horizontal="right" vertical="top" wrapText="1"/>
    </xf>
    <xf numFmtId="1" fontId="1" fillId="15" borderId="1" xfId="0" applyNumberFormat="1" applyFont="1" applyFill="1" applyBorder="1" applyAlignment="1">
      <alignment vertical="top" wrapText="1"/>
    </xf>
    <xf numFmtId="165" fontId="3" fillId="18" borderId="11" xfId="44" applyFont="1" applyFill="1" applyBorder="1"/>
    <xf numFmtId="165" fontId="47" fillId="0" borderId="0" xfId="44" applyFont="1"/>
    <xf numFmtId="3" fontId="1" fillId="62" borderId="1" xfId="0" applyNumberFormat="1" applyFont="1" applyFill="1" applyBorder="1" applyAlignment="1" applyProtection="1">
      <alignment horizontal="right" vertical="top" wrapText="1"/>
      <protection locked="0"/>
    </xf>
    <xf numFmtId="17" fontId="19" fillId="0" borderId="0" xfId="52" applyNumberFormat="1" applyAlignment="1">
      <alignment horizontal="center"/>
    </xf>
    <xf numFmtId="171" fontId="19" fillId="16" borderId="35" xfId="104" applyNumberFormat="1" applyFill="1" applyBorder="1" applyAlignment="1">
      <alignment horizontal="right" indent="1"/>
    </xf>
    <xf numFmtId="172" fontId="19" fillId="16" borderId="35" xfId="104" applyNumberFormat="1" applyFill="1" applyBorder="1"/>
    <xf numFmtId="0" fontId="19" fillId="0" borderId="35" xfId="52" applyBorder="1"/>
    <xf numFmtId="172" fontId="19" fillId="54" borderId="0" xfId="52" applyNumberFormat="1" applyFill="1" applyAlignment="1">
      <alignment horizontal="right"/>
    </xf>
    <xf numFmtId="2" fontId="1" fillId="2" borderId="1" xfId="0" applyNumberFormat="1" applyFont="1" applyFill="1" applyBorder="1" applyAlignment="1">
      <alignment vertical="top" wrapText="1"/>
    </xf>
    <xf numFmtId="49" fontId="10" fillId="0" borderId="24" xfId="0" applyNumberFormat="1" applyFont="1" applyBorder="1" applyAlignment="1">
      <alignment horizontal="center"/>
    </xf>
    <xf numFmtId="0" fontId="0" fillId="0" borderId="43" xfId="0" applyBorder="1" applyAlignment="1">
      <alignment horizontal="center"/>
    </xf>
    <xf numFmtId="49" fontId="0" fillId="0" borderId="1" xfId="0" applyNumberFormat="1" applyBorder="1" applyAlignment="1">
      <alignment horizontal="left"/>
    </xf>
    <xf numFmtId="0" fontId="0" fillId="0" borderId="1" xfId="0" applyBorder="1" applyAlignment="1">
      <alignment horizontal="left"/>
    </xf>
    <xf numFmtId="49" fontId="10" fillId="0" borderId="1" xfId="0" applyNumberFormat="1" applyFont="1" applyBorder="1" applyAlignment="1">
      <alignment horizontal="left"/>
    </xf>
    <xf numFmtId="0" fontId="10" fillId="0" borderId="1" xfId="0" applyFont="1" applyBorder="1" applyAlignment="1">
      <alignment horizontal="left"/>
    </xf>
    <xf numFmtId="0" fontId="10" fillId="0" borderId="1" xfId="0" applyFont="1" applyBorder="1"/>
    <xf numFmtId="3" fontId="1" fillId="61" borderId="1" xfId="0" applyNumberFormat="1" applyFont="1" applyFill="1" applyBorder="1" applyAlignment="1" applyProtection="1">
      <alignment horizontal="right" vertical="top" wrapText="1"/>
      <protection locked="0"/>
    </xf>
    <xf numFmtId="3" fontId="1" fillId="17" borderId="1" xfId="0" applyNumberFormat="1" applyFont="1" applyFill="1" applyBorder="1" applyAlignment="1" applyProtection="1">
      <alignment horizontal="right" vertical="top" wrapText="1"/>
      <protection locked="0"/>
    </xf>
    <xf numFmtId="3" fontId="7" fillId="5" borderId="0" xfId="0" applyNumberFormat="1" applyFont="1" applyFill="1" applyAlignment="1" applyProtection="1">
      <alignment horizontal="center"/>
      <protection locked="0"/>
    </xf>
    <xf numFmtId="3" fontId="9" fillId="5" borderId="0" xfId="42" applyNumberFormat="1" applyFont="1" applyFill="1" applyBorder="1" applyAlignment="1" applyProtection="1">
      <alignment horizontal="right" vertical="top" wrapText="1"/>
      <protection locked="0"/>
    </xf>
    <xf numFmtId="175" fontId="59" fillId="5" borderId="0" xfId="196" applyNumberFormat="1" applyFont="1" applyFill="1" applyProtection="1">
      <protection locked="0"/>
    </xf>
    <xf numFmtId="3" fontId="27" fillId="5" borderId="0" xfId="42" applyNumberFormat="1" applyFont="1" applyFill="1" applyBorder="1" applyAlignment="1" applyProtection="1">
      <alignment horizontal="right" vertical="top" wrapText="1"/>
      <protection locked="0"/>
    </xf>
    <xf numFmtId="0" fontId="1" fillId="5" borderId="0" xfId="0" applyFont="1" applyFill="1" applyProtection="1">
      <protection locked="0"/>
    </xf>
    <xf numFmtId="175" fontId="59" fillId="5" borderId="0" xfId="0" applyNumberFormat="1" applyFont="1" applyFill="1"/>
    <xf numFmtId="166" fontId="1" fillId="5" borderId="0" xfId="0" applyNumberFormat="1" applyFont="1" applyFill="1" applyProtection="1">
      <protection locked="0"/>
    </xf>
    <xf numFmtId="165" fontId="1" fillId="5" borderId="0" xfId="44" applyFont="1" applyFill="1" applyProtection="1">
      <protection locked="0"/>
    </xf>
    <xf numFmtId="0" fontId="7" fillId="5" borderId="0" xfId="0" applyFont="1" applyFill="1" applyAlignment="1" applyProtection="1">
      <alignment horizontal="center"/>
      <protection locked="0"/>
    </xf>
    <xf numFmtId="165" fontId="1" fillId="0" borderId="0" xfId="44" applyFont="1" applyBorder="1" applyProtection="1">
      <protection locked="0"/>
    </xf>
    <xf numFmtId="3" fontId="1" fillId="0" borderId="1" xfId="0" applyNumberFormat="1" applyFont="1" applyBorder="1" applyAlignment="1">
      <alignment horizontal="right" vertical="top" wrapText="1"/>
    </xf>
    <xf numFmtId="0" fontId="8" fillId="0" borderId="0" xfId="1"/>
    <xf numFmtId="4" fontId="8" fillId="0" borderId="0" xfId="1" applyNumberFormat="1"/>
    <xf numFmtId="4" fontId="8" fillId="5" borderId="0" xfId="1" applyNumberFormat="1" applyFill="1"/>
    <xf numFmtId="0" fontId="8" fillId="5" borderId="0" xfId="1" applyFill="1"/>
    <xf numFmtId="165" fontId="1" fillId="0" borderId="0" xfId="44" applyFont="1" applyFill="1" applyBorder="1" applyProtection="1">
      <protection locked="0"/>
    </xf>
    <xf numFmtId="165" fontId="3" fillId="18" borderId="43" xfId="44" applyFont="1" applyFill="1" applyBorder="1"/>
    <xf numFmtId="165" fontId="23" fillId="18" borderId="11" xfId="44" applyFont="1" applyFill="1" applyBorder="1"/>
    <xf numFmtId="49" fontId="3" fillId="18" borderId="24" xfId="0" applyNumberFormat="1" applyFont="1" applyFill="1" applyBorder="1" applyAlignment="1">
      <alignment horizontal="center"/>
    </xf>
    <xf numFmtId="0" fontId="0" fillId="0" borderId="24" xfId="0" applyBorder="1" applyAlignment="1">
      <alignment horizontal="center"/>
    </xf>
    <xf numFmtId="165" fontId="22" fillId="18" borderId="24" xfId="1" applyNumberFormat="1" applyFont="1" applyFill="1" applyBorder="1" applyAlignment="1">
      <alignment horizontal="left"/>
    </xf>
    <xf numFmtId="165" fontId="0" fillId="0" borderId="24" xfId="44" applyFont="1" applyBorder="1"/>
    <xf numFmtId="49" fontId="3" fillId="18" borderId="23" xfId="0" applyNumberFormat="1" applyFont="1" applyFill="1" applyBorder="1" applyAlignment="1">
      <alignment horizontal="center"/>
    </xf>
    <xf numFmtId="0" fontId="0" fillId="0" borderId="23" xfId="0" applyBorder="1" applyAlignment="1">
      <alignment horizontal="center"/>
    </xf>
    <xf numFmtId="165" fontId="22" fillId="18" borderId="23" xfId="1" applyNumberFormat="1" applyFont="1" applyFill="1" applyBorder="1" applyAlignment="1">
      <alignment horizontal="left"/>
    </xf>
    <xf numFmtId="49" fontId="0" fillId="0" borderId="23" xfId="0" applyNumberFormat="1" applyBorder="1"/>
    <xf numFmtId="0" fontId="0" fillId="0" borderId="23" xfId="0" applyBorder="1"/>
    <xf numFmtId="165" fontId="10" fillId="0" borderId="23" xfId="44" applyFont="1" applyBorder="1"/>
    <xf numFmtId="165" fontId="0" fillId="0" borderId="23" xfId="44" applyFont="1" applyBorder="1"/>
    <xf numFmtId="194" fontId="10" fillId="0" borderId="24" xfId="44" applyNumberFormat="1" applyFont="1" applyBorder="1" applyAlignment="1">
      <alignment horizontal="right"/>
    </xf>
    <xf numFmtId="194" fontId="10" fillId="0" borderId="1" xfId="44" applyNumberFormat="1" applyFont="1" applyBorder="1" applyAlignment="1">
      <alignment horizontal="right"/>
    </xf>
    <xf numFmtId="194" fontId="18" fillId="0" borderId="1" xfId="0" applyNumberFormat="1" applyFont="1" applyBorder="1"/>
    <xf numFmtId="194" fontId="10" fillId="0" borderId="1" xfId="44" applyNumberFormat="1" applyFont="1" applyBorder="1"/>
    <xf numFmtId="43" fontId="1" fillId="0" borderId="0" xfId="0" applyNumberFormat="1" applyFont="1" applyProtection="1">
      <protection locked="0"/>
    </xf>
    <xf numFmtId="0" fontId="74" fillId="0" borderId="0" xfId="0" applyFont="1" applyAlignment="1">
      <alignment horizontal="right"/>
    </xf>
    <xf numFmtId="0" fontId="55" fillId="0" borderId="0" xfId="0" applyFont="1"/>
    <xf numFmtId="0" fontId="55" fillId="0" borderId="32" xfId="0" applyFont="1" applyBorder="1" applyAlignment="1" applyProtection="1">
      <alignment horizontal="center"/>
      <protection locked="0"/>
    </xf>
    <xf numFmtId="0" fontId="55" fillId="0" borderId="0" xfId="0" applyFont="1" applyAlignment="1" applyProtection="1">
      <alignment horizontal="center"/>
      <protection locked="0"/>
    </xf>
    <xf numFmtId="0" fontId="55" fillId="0" borderId="33" xfId="0" applyFont="1" applyBorder="1" applyAlignment="1" applyProtection="1">
      <alignment horizontal="center"/>
      <protection locked="0"/>
    </xf>
    <xf numFmtId="0" fontId="0" fillId="0" borderId="46" xfId="0" applyBorder="1"/>
    <xf numFmtId="0" fontId="75" fillId="0" borderId="32" xfId="0" applyFont="1" applyBorder="1" applyAlignment="1" applyProtection="1">
      <alignment horizontal="left"/>
      <protection locked="0"/>
    </xf>
    <xf numFmtId="0" fontId="19" fillId="0" borderId="32" xfId="0" applyFont="1" applyBorder="1" applyProtection="1">
      <protection locked="0"/>
    </xf>
    <xf numFmtId="0" fontId="75" fillId="0" borderId="32" xfId="0" applyFont="1" applyBorder="1" applyProtection="1">
      <protection locked="0"/>
    </xf>
    <xf numFmtId="0" fontId="19" fillId="0" borderId="0" xfId="0" applyFont="1" applyAlignment="1" applyProtection="1">
      <alignment horizontal="center"/>
      <protection locked="0"/>
    </xf>
    <xf numFmtId="0" fontId="21" fillId="0" borderId="8" xfId="0" applyFont="1" applyBorder="1" applyAlignment="1" applyProtection="1">
      <alignment horizontal="center"/>
      <protection locked="0"/>
    </xf>
    <xf numFmtId="0" fontId="19" fillId="0" borderId="0" xfId="0" applyFont="1" applyAlignment="1" applyProtection="1">
      <alignment horizontal="left"/>
      <protection locked="0"/>
    </xf>
    <xf numFmtId="14" fontId="21" fillId="0" borderId="8" xfId="0" applyNumberFormat="1" applyFont="1" applyBorder="1" applyAlignment="1" applyProtection="1">
      <alignment horizontal="center"/>
      <protection locked="0"/>
    </xf>
    <xf numFmtId="14" fontId="21" fillId="0" borderId="47" xfId="0" applyNumberFormat="1" applyFont="1" applyBorder="1" applyProtection="1">
      <protection locked="0"/>
    </xf>
    <xf numFmtId="0" fontId="21" fillId="0" borderId="27" xfId="0" applyFont="1" applyBorder="1" applyAlignment="1">
      <alignment horizontal="center"/>
    </xf>
    <xf numFmtId="165" fontId="21" fillId="0" borderId="27" xfId="728" applyNumberFormat="1" applyFont="1" applyFill="1" applyBorder="1" applyAlignment="1">
      <alignment horizontal="center"/>
    </xf>
    <xf numFmtId="165" fontId="21" fillId="0" borderId="55" xfId="728" applyNumberFormat="1" applyFont="1" applyFill="1" applyBorder="1" applyAlignment="1">
      <alignment horizontal="center"/>
    </xf>
    <xf numFmtId="165" fontId="21" fillId="0" borderId="58" xfId="728" applyNumberFormat="1" applyFont="1" applyFill="1" applyBorder="1" applyAlignment="1">
      <alignment horizontal="left"/>
    </xf>
    <xf numFmtId="43" fontId="21" fillId="0" borderId="63" xfId="728" applyFont="1" applyFill="1" applyBorder="1" applyAlignment="1">
      <alignment horizontal="left"/>
    </xf>
    <xf numFmtId="0" fontId="3" fillId="0" borderId="53" xfId="0" applyFont="1" applyBorder="1"/>
    <xf numFmtId="0" fontId="0" fillId="0" borderId="48" xfId="0" applyBorder="1"/>
    <xf numFmtId="0" fontId="0" fillId="0" borderId="54" xfId="0" applyBorder="1"/>
    <xf numFmtId="165" fontId="21" fillId="0" borderId="54" xfId="728" applyNumberFormat="1" applyFont="1" applyFill="1" applyBorder="1" applyAlignment="1">
      <alignment horizontal="left"/>
    </xf>
    <xf numFmtId="0" fontId="19" fillId="0" borderId="53" xfId="0" applyFont="1" applyBorder="1"/>
    <xf numFmtId="0" fontId="75" fillId="0" borderId="65" xfId="0" applyFont="1" applyBorder="1"/>
    <xf numFmtId="0" fontId="21" fillId="0" borderId="66" xfId="0" applyFont="1" applyBorder="1"/>
    <xf numFmtId="0" fontId="0" fillId="0" borderId="66" xfId="0" applyBorder="1"/>
    <xf numFmtId="0" fontId="0" fillId="0" borderId="67" xfId="0" applyBorder="1"/>
    <xf numFmtId="195" fontId="21" fillId="0" borderId="67" xfId="729" applyNumberFormat="1" applyFont="1" applyFill="1" applyBorder="1" applyAlignment="1">
      <alignment horizontal="right"/>
    </xf>
    <xf numFmtId="165" fontId="21" fillId="0" borderId="63" xfId="0" applyNumberFormat="1" applyFont="1" applyBorder="1" applyAlignment="1">
      <alignment horizontal="left"/>
    </xf>
    <xf numFmtId="0" fontId="3" fillId="0" borderId="48" xfId="0" applyFont="1" applyBorder="1"/>
    <xf numFmtId="0" fontId="3" fillId="21" borderId="53" xfId="0" applyFont="1" applyFill="1" applyBorder="1"/>
    <xf numFmtId="0" fontId="3" fillId="0" borderId="8" xfId="0" applyFont="1" applyBorder="1"/>
    <xf numFmtId="4" fontId="21" fillId="0" borderId="54" xfId="0" applyNumberFormat="1" applyFont="1" applyBorder="1" applyAlignment="1">
      <alignment horizontal="right"/>
    </xf>
    <xf numFmtId="0" fontId="3" fillId="0" borderId="51" xfId="0" applyFont="1" applyBorder="1"/>
    <xf numFmtId="0" fontId="3" fillId="0" borderId="65" xfId="0" applyFont="1" applyBorder="1"/>
    <xf numFmtId="0" fontId="4" fillId="0" borderId="66" xfId="0" applyFont="1" applyBorder="1"/>
    <xf numFmtId="0" fontId="3" fillId="0" borderId="66" xfId="0" applyFont="1" applyBorder="1"/>
    <xf numFmtId="195" fontId="55" fillId="0" borderId="0" xfId="729" applyNumberFormat="1" applyFont="1" applyFill="1" applyBorder="1" applyAlignment="1">
      <alignment horizontal="left"/>
    </xf>
    <xf numFmtId="165" fontId="21" fillId="0" borderId="71" xfId="728" applyNumberFormat="1" applyFont="1" applyFill="1" applyBorder="1" applyAlignment="1">
      <alignment horizontal="left"/>
    </xf>
    <xf numFmtId="195" fontId="21" fillId="0" borderId="0" xfId="729" applyNumberFormat="1" applyFont="1" applyFill="1" applyBorder="1"/>
    <xf numFmtId="165" fontId="21" fillId="0" borderId="71" xfId="728" applyNumberFormat="1" applyFont="1" applyFill="1" applyBorder="1" applyAlignment="1">
      <alignment horizontal="center"/>
    </xf>
    <xf numFmtId="0" fontId="0" fillId="0" borderId="60" xfId="0" applyBorder="1"/>
    <xf numFmtId="0" fontId="0" fillId="0" borderId="61" xfId="0" applyBorder="1"/>
    <xf numFmtId="0" fontId="0" fillId="0" borderId="62" xfId="0" applyBorder="1"/>
    <xf numFmtId="0" fontId="21" fillId="0" borderId="62" xfId="0" applyFont="1" applyBorder="1" applyAlignment="1">
      <alignment horizontal="center" vertical="center" wrapText="1"/>
    </xf>
    <xf numFmtId="165" fontId="21" fillId="0" borderId="72" xfId="728" applyNumberFormat="1" applyFont="1" applyFill="1" applyBorder="1" applyAlignment="1"/>
    <xf numFmtId="196" fontId="0" fillId="0" borderId="0" xfId="0" applyNumberFormat="1"/>
    <xf numFmtId="0" fontId="0" fillId="0" borderId="53" xfId="0" applyBorder="1"/>
    <xf numFmtId="0" fontId="21" fillId="0" borderId="48" xfId="0" applyFont="1" applyBorder="1"/>
    <xf numFmtId="195" fontId="21" fillId="0" borderId="54" xfId="729" applyNumberFormat="1" applyFont="1" applyFill="1" applyBorder="1" applyAlignment="1">
      <alignment horizontal="left"/>
    </xf>
    <xf numFmtId="165" fontId="21" fillId="0" borderId="52" xfId="728" applyNumberFormat="1" applyFont="1" applyFill="1" applyBorder="1" applyAlignment="1"/>
    <xf numFmtId="0" fontId="21" fillId="0" borderId="73" xfId="0" applyFont="1" applyBorder="1"/>
    <xf numFmtId="0" fontId="0" fillId="0" borderId="44" xfId="0" applyBorder="1"/>
    <xf numFmtId="0" fontId="0" fillId="0" borderId="74" xfId="0" applyBorder="1"/>
    <xf numFmtId="165" fontId="21" fillId="0" borderId="74" xfId="728" applyNumberFormat="1" applyFont="1" applyFill="1" applyBorder="1" applyAlignment="1">
      <alignment horizontal="center"/>
    </xf>
    <xf numFmtId="165" fontId="21" fillId="0" borderId="75" xfId="728" applyNumberFormat="1" applyFont="1" applyFill="1" applyBorder="1" applyAlignment="1"/>
    <xf numFmtId="0" fontId="3" fillId="0" borderId="76" xfId="0" applyFont="1" applyBorder="1"/>
    <xf numFmtId="0" fontId="3" fillId="0" borderId="37" xfId="0" applyFont="1" applyBorder="1"/>
    <xf numFmtId="0" fontId="3" fillId="0" borderId="77" xfId="0" applyFont="1" applyBorder="1"/>
    <xf numFmtId="0" fontId="50" fillId="0" borderId="42" xfId="0" applyFont="1" applyBorder="1"/>
    <xf numFmtId="0" fontId="50" fillId="0" borderId="78" xfId="0" applyFont="1" applyBorder="1"/>
    <xf numFmtId="0" fontId="3" fillId="0" borderId="42" xfId="0" applyFont="1" applyBorder="1"/>
    <xf numFmtId="10" fontId="0" fillId="0" borderId="0" xfId="727" applyNumberFormat="1" applyFont="1"/>
    <xf numFmtId="0" fontId="3" fillId="0" borderId="0" xfId="0" applyFont="1"/>
    <xf numFmtId="43" fontId="0" fillId="0" borderId="0" xfId="0" applyNumberFormat="1"/>
    <xf numFmtId="0" fontId="10" fillId="0" borderId="0" xfId="0" applyFont="1" applyAlignment="1">
      <alignment horizontal="center"/>
    </xf>
    <xf numFmtId="0" fontId="0" fillId="66" borderId="0" xfId="0" applyFill="1"/>
    <xf numFmtId="0" fontId="10" fillId="66" borderId="0" xfId="0" applyFont="1" applyFill="1"/>
    <xf numFmtId="4" fontId="10" fillId="66" borderId="0" xfId="0" applyNumberFormat="1" applyFont="1" applyFill="1"/>
    <xf numFmtId="194" fontId="18" fillId="0" borderId="0" xfId="0" applyNumberFormat="1" applyFont="1"/>
    <xf numFmtId="4" fontId="51" fillId="5" borderId="0" xfId="0" applyNumberFormat="1" applyFont="1" applyFill="1" applyAlignment="1">
      <alignment horizontal="right" vertical="top"/>
    </xf>
    <xf numFmtId="49" fontId="68" fillId="70" borderId="24" xfId="0" applyNumberFormat="1" applyFont="1" applyFill="1" applyBorder="1" applyAlignment="1">
      <alignment horizontal="center"/>
    </xf>
    <xf numFmtId="165" fontId="23" fillId="18" borderId="43" xfId="44" applyFont="1" applyFill="1" applyBorder="1"/>
    <xf numFmtId="49" fontId="79" fillId="2" borderId="1" xfId="0" applyNumberFormat="1" applyFont="1" applyFill="1" applyBorder="1" applyAlignment="1">
      <alignment horizontal="center" vertical="top"/>
    </xf>
    <xf numFmtId="49" fontId="79" fillId="2" borderId="1" xfId="0" applyNumberFormat="1" applyFont="1" applyFill="1" applyBorder="1" applyAlignment="1">
      <alignment horizontal="left" vertical="top" wrapText="1"/>
    </xf>
    <xf numFmtId="175" fontId="78" fillId="0" borderId="0" xfId="0" applyNumberFormat="1" applyFont="1" applyAlignment="1">
      <alignment horizontal="right" vertical="top"/>
    </xf>
    <xf numFmtId="175" fontId="10" fillId="0" borderId="1" xfId="0" applyNumberFormat="1" applyFont="1" applyBorder="1"/>
    <xf numFmtId="175" fontId="10" fillId="0" borderId="1" xfId="44" applyNumberFormat="1" applyFont="1" applyFill="1" applyBorder="1" applyAlignment="1">
      <alignment horizontal="right"/>
    </xf>
    <xf numFmtId="175" fontId="18" fillId="0" borderId="1" xfId="44" applyNumberFormat="1" applyFont="1" applyFill="1" applyBorder="1" applyAlignment="1">
      <alignment horizontal="right"/>
    </xf>
    <xf numFmtId="175" fontId="18" fillId="0" borderId="1" xfId="0" applyNumberFormat="1" applyFont="1" applyBorder="1"/>
    <xf numFmtId="175" fontId="10" fillId="0" borderId="1" xfId="44" applyNumberFormat="1" applyFont="1" applyBorder="1"/>
    <xf numFmtId="175" fontId="18" fillId="0" borderId="1" xfId="44" applyNumberFormat="1" applyFont="1" applyBorder="1"/>
    <xf numFmtId="175" fontId="18" fillId="0" borderId="1" xfId="184" applyNumberFormat="1" applyFont="1" applyFill="1" applyBorder="1" applyAlignment="1">
      <alignment horizontal="right"/>
    </xf>
    <xf numFmtId="175" fontId="10" fillId="0" borderId="1" xfId="184" applyNumberFormat="1" applyFont="1" applyFill="1" applyBorder="1" applyAlignment="1">
      <alignment horizontal="right"/>
    </xf>
    <xf numFmtId="175" fontId="18" fillId="15" borderId="1" xfId="0" applyNumberFormat="1" applyFont="1" applyFill="1" applyBorder="1"/>
    <xf numFmtId="175" fontId="18" fillId="0" borderId="1" xfId="184" applyNumberFormat="1" applyFont="1" applyFill="1" applyBorder="1"/>
    <xf numFmtId="175" fontId="18" fillId="0" borderId="1" xfId="44" applyNumberFormat="1" applyFont="1" applyFill="1" applyBorder="1"/>
    <xf numFmtId="172" fontId="19" fillId="54" borderId="0" xfId="52" applyNumberFormat="1" applyFill="1" applyAlignment="1">
      <alignment horizontal="center"/>
    </xf>
    <xf numFmtId="171" fontId="0" fillId="9" borderId="0" xfId="0" applyNumberFormat="1" applyFill="1" applyAlignment="1">
      <alignment horizontal="right" indent="1"/>
    </xf>
    <xf numFmtId="172" fontId="0" fillId="9" borderId="0" xfId="0" applyNumberFormat="1" applyFill="1" applyAlignment="1">
      <alignment horizontal="right"/>
    </xf>
    <xf numFmtId="171" fontId="0" fillId="61" borderId="0" xfId="0" applyNumberFormat="1" applyFill="1" applyAlignment="1">
      <alignment horizontal="right" indent="1"/>
    </xf>
    <xf numFmtId="172" fontId="0" fillId="61" borderId="0" xfId="0" applyNumberFormat="1" applyFill="1" applyAlignment="1">
      <alignment horizontal="right"/>
    </xf>
    <xf numFmtId="171" fontId="0" fillId="5" borderId="0" xfId="0" applyNumberFormat="1" applyFill="1" applyAlignment="1">
      <alignment horizontal="right" indent="1"/>
    </xf>
    <xf numFmtId="172" fontId="0" fillId="5" borderId="0" xfId="0" applyNumberFormat="1" applyFill="1" applyAlignment="1">
      <alignment horizontal="right"/>
    </xf>
    <xf numFmtId="175" fontId="10" fillId="5" borderId="1" xfId="0" applyNumberFormat="1" applyFont="1" applyFill="1" applyBorder="1"/>
    <xf numFmtId="0" fontId="3" fillId="5" borderId="0" xfId="0" applyFont="1" applyFill="1" applyProtection="1">
      <protection locked="0"/>
    </xf>
    <xf numFmtId="49" fontId="10" fillId="0" borderId="1" xfId="0" applyNumberFormat="1" applyFont="1" applyBorder="1"/>
    <xf numFmtId="0" fontId="12" fillId="0" borderId="1" xfId="0" applyFont="1" applyBorder="1" applyAlignment="1">
      <alignment horizontal="center"/>
    </xf>
    <xf numFmtId="0" fontId="15" fillId="0" borderId="1" xfId="0" applyFont="1" applyBorder="1"/>
    <xf numFmtId="0" fontId="73" fillId="0" borderId="1" xfId="0" applyFont="1" applyBorder="1" applyAlignment="1">
      <alignment horizontal="left"/>
    </xf>
    <xf numFmtId="0" fontId="68" fillId="0" borderId="1" xfId="0" applyFont="1" applyBorder="1" applyAlignment="1">
      <alignment horizontal="center"/>
    </xf>
    <xf numFmtId="3" fontId="7" fillId="2" borderId="1" xfId="0" applyNumberFormat="1" applyFont="1" applyFill="1" applyBorder="1" applyAlignment="1" applyProtection="1">
      <alignment horizontal="right" vertical="top" wrapText="1"/>
      <protection locked="0"/>
    </xf>
    <xf numFmtId="49" fontId="7" fillId="0" borderId="1" xfId="0" applyNumberFormat="1" applyFont="1" applyBorder="1" applyAlignment="1">
      <alignment horizontal="left" vertical="top" wrapText="1"/>
    </xf>
    <xf numFmtId="49" fontId="7" fillId="27" borderId="1" xfId="0" applyNumberFormat="1" applyFont="1" applyFill="1" applyBorder="1" applyAlignment="1">
      <alignment horizontal="center" vertical="top"/>
    </xf>
    <xf numFmtId="49" fontId="7" fillId="27" borderId="1" xfId="0" applyNumberFormat="1" applyFont="1" applyFill="1" applyBorder="1" applyAlignment="1">
      <alignment horizontal="left" vertical="top" wrapText="1"/>
    </xf>
    <xf numFmtId="3" fontId="7" fillId="27" borderId="1" xfId="0" applyNumberFormat="1" applyFont="1" applyFill="1" applyBorder="1" applyAlignment="1" applyProtection="1">
      <alignment horizontal="right" vertical="top" wrapText="1"/>
      <protection locked="0"/>
    </xf>
    <xf numFmtId="168" fontId="20" fillId="18" borderId="4" xfId="1" applyNumberFormat="1" applyFont="1" applyFill="1" applyBorder="1" applyAlignment="1">
      <alignment horizontal="center" vertical="center"/>
    </xf>
    <xf numFmtId="168" fontId="20" fillId="18" borderId="5" xfId="1" applyNumberFormat="1" applyFont="1" applyFill="1" applyBorder="1" applyAlignment="1">
      <alignment horizontal="center" vertical="center"/>
    </xf>
    <xf numFmtId="168" fontId="20" fillId="18" borderId="6" xfId="1" applyNumberFormat="1" applyFont="1" applyFill="1" applyBorder="1" applyAlignment="1">
      <alignment horizontal="center" vertical="center"/>
    </xf>
    <xf numFmtId="0" fontId="4" fillId="18" borderId="7" xfId="1" applyFont="1" applyFill="1" applyBorder="1" applyAlignment="1">
      <alignment horizontal="center" vertical="center"/>
    </xf>
    <xf numFmtId="0" fontId="4" fillId="18" borderId="8" xfId="1" applyFont="1" applyFill="1" applyBorder="1" applyAlignment="1">
      <alignment horizontal="center" vertical="center"/>
    </xf>
    <xf numFmtId="0" fontId="4" fillId="18" borderId="9" xfId="1" applyFont="1" applyFill="1" applyBorder="1" applyAlignment="1">
      <alignment horizontal="center" vertical="center"/>
    </xf>
    <xf numFmtId="0" fontId="4" fillId="16" borderId="10" xfId="49" applyNumberFormat="1" applyFill="1" applyBorder="1" applyAlignment="1">
      <alignment horizontal="center" vertical="center"/>
    </xf>
    <xf numFmtId="0" fontId="4" fillId="16" borderId="10" xfId="1" applyFont="1" applyFill="1" applyBorder="1" applyAlignment="1">
      <alignment horizontal="center" vertical="center" wrapText="1"/>
    </xf>
    <xf numFmtId="49" fontId="4" fillId="16" borderId="10" xfId="49" applyNumberFormat="1" applyFill="1" applyBorder="1" applyAlignment="1">
      <alignment horizontal="center" vertical="center"/>
    </xf>
    <xf numFmtId="0" fontId="4" fillId="16" borderId="45" xfId="49" applyNumberFormat="1" applyFill="1" applyBorder="1" applyAlignment="1">
      <alignment horizontal="center" vertical="center"/>
    </xf>
    <xf numFmtId="0" fontId="4" fillId="16" borderId="27" xfId="49" applyNumberFormat="1" applyFill="1" applyBorder="1" applyAlignment="1">
      <alignment horizontal="center" vertical="center"/>
    </xf>
    <xf numFmtId="0" fontId="1" fillId="0" borderId="0" xfId="0" applyFont="1" applyAlignment="1" applyProtection="1">
      <alignment horizontal="center"/>
      <protection locked="0"/>
    </xf>
    <xf numFmtId="0" fontId="21" fillId="0" borderId="8" xfId="0" applyFont="1" applyBorder="1" applyAlignment="1" applyProtection="1">
      <alignment horizontal="left"/>
      <protection locked="0"/>
    </xf>
    <xf numFmtId="0" fontId="21" fillId="0" borderId="47" xfId="0" applyFont="1" applyBorder="1" applyAlignment="1" applyProtection="1">
      <alignment horizontal="left"/>
      <protection locked="0"/>
    </xf>
    <xf numFmtId="0" fontId="10" fillId="0" borderId="0" xfId="0" applyFont="1" applyAlignment="1">
      <alignment horizontal="center"/>
    </xf>
    <xf numFmtId="0" fontId="55" fillId="0" borderId="29" xfId="0" applyFont="1" applyBorder="1" applyAlignment="1" applyProtection="1">
      <alignment horizontal="center"/>
      <protection locked="0"/>
    </xf>
    <xf numFmtId="0" fontId="55" fillId="0" borderId="30" xfId="0" applyFont="1" applyBorder="1" applyAlignment="1" applyProtection="1">
      <alignment horizontal="center"/>
      <protection locked="0"/>
    </xf>
    <xf numFmtId="0" fontId="55" fillId="0" borderId="31" xfId="0" applyFont="1" applyBorder="1" applyAlignment="1" applyProtection="1">
      <alignment horizontal="center"/>
      <protection locked="0"/>
    </xf>
    <xf numFmtId="0" fontId="55" fillId="0" borderId="32" xfId="0" applyFont="1" applyBorder="1" applyAlignment="1" applyProtection="1">
      <alignment horizontal="center"/>
      <protection locked="0"/>
    </xf>
    <xf numFmtId="0" fontId="55" fillId="0" borderId="0" xfId="0" applyFont="1" applyAlignment="1" applyProtection="1">
      <alignment horizontal="center"/>
      <protection locked="0"/>
    </xf>
    <xf numFmtId="0" fontId="55" fillId="0" borderId="33" xfId="0" applyFont="1" applyBorder="1" applyAlignment="1" applyProtection="1">
      <alignment horizontal="center"/>
      <protection locked="0"/>
    </xf>
    <xf numFmtId="0" fontId="76" fillId="0" borderId="8" xfId="0" applyFont="1" applyBorder="1" applyAlignment="1" applyProtection="1">
      <alignment horizontal="left"/>
      <protection locked="0"/>
    </xf>
    <xf numFmtId="0" fontId="76" fillId="0" borderId="47" xfId="0" applyFont="1" applyBorder="1" applyAlignment="1" applyProtection="1">
      <alignment horizontal="left"/>
      <protection locked="0"/>
    </xf>
    <xf numFmtId="0" fontId="76" fillId="0" borderId="48" xfId="0" applyFont="1" applyBorder="1" applyAlignment="1" applyProtection="1">
      <alignment horizontal="left"/>
      <protection locked="0"/>
    </xf>
    <xf numFmtId="0" fontId="76" fillId="0" borderId="49" xfId="0" applyFont="1" applyBorder="1" applyAlignment="1" applyProtection="1">
      <alignment horizontal="left"/>
      <protection locked="0"/>
    </xf>
    <xf numFmtId="0" fontId="77" fillId="0" borderId="50" xfId="0" applyFont="1" applyBorder="1" applyAlignment="1" applyProtection="1">
      <alignment horizontal="left"/>
      <protection locked="0"/>
    </xf>
    <xf numFmtId="0" fontId="77" fillId="0" borderId="8" xfId="0" applyFont="1" applyBorder="1" applyAlignment="1" applyProtection="1">
      <alignment horizontal="left"/>
      <protection locked="0"/>
    </xf>
    <xf numFmtId="0" fontId="77" fillId="0" borderId="47" xfId="0" applyFont="1" applyBorder="1" applyAlignment="1" applyProtection="1">
      <alignment horizontal="left"/>
      <protection locked="0"/>
    </xf>
    <xf numFmtId="0" fontId="21" fillId="0" borderId="34" xfId="0" applyFont="1" applyBorder="1" applyAlignment="1" applyProtection="1">
      <alignment horizontal="center"/>
      <protection locked="0"/>
    </xf>
    <xf numFmtId="0" fontId="21" fillId="0" borderId="35" xfId="0" applyFont="1" applyBorder="1" applyAlignment="1" applyProtection="1">
      <alignment horizontal="center"/>
      <protection locked="0"/>
    </xf>
    <xf numFmtId="0" fontId="21" fillId="0" borderId="36" xfId="0" applyFont="1" applyBorder="1" applyAlignment="1" applyProtection="1">
      <alignment horizontal="center"/>
      <protection locked="0"/>
    </xf>
    <xf numFmtId="0" fontId="3" fillId="0" borderId="51" xfId="0" applyFont="1" applyBorder="1" applyAlignment="1">
      <alignment horizontal="center"/>
    </xf>
    <xf numFmtId="0" fontId="3" fillId="0" borderId="8" xfId="0" applyFont="1" applyBorder="1" applyAlignment="1">
      <alignment horizontal="center"/>
    </xf>
    <xf numFmtId="0" fontId="3" fillId="0" borderId="9" xfId="0" applyFont="1" applyBorder="1" applyAlignment="1">
      <alignment horizontal="center"/>
    </xf>
    <xf numFmtId="0" fontId="21" fillId="0" borderId="52" xfId="0" applyFont="1" applyBorder="1" applyAlignment="1">
      <alignment horizontal="center"/>
    </xf>
    <xf numFmtId="0" fontId="3" fillId="0" borderId="53" xfId="0" applyFont="1" applyBorder="1" applyAlignment="1">
      <alignment horizontal="left"/>
    </xf>
    <xf numFmtId="0" fontId="3" fillId="0" borderId="48" xfId="0" applyFont="1" applyBorder="1" applyAlignment="1">
      <alignment horizontal="left"/>
    </xf>
    <xf numFmtId="0" fontId="3" fillId="0" borderId="54" xfId="0" applyFont="1" applyBorder="1" applyAlignment="1">
      <alignment horizontal="left"/>
    </xf>
    <xf numFmtId="0" fontId="21" fillId="0" borderId="69" xfId="0" applyFont="1" applyBorder="1" applyAlignment="1">
      <alignment horizontal="left"/>
    </xf>
    <xf numFmtId="0" fontId="21" fillId="0" borderId="59" xfId="0" applyFont="1" applyBorder="1" applyAlignment="1">
      <alignment horizontal="left"/>
    </xf>
    <xf numFmtId="0" fontId="21" fillId="0" borderId="70" xfId="0" applyFont="1" applyBorder="1" applyAlignment="1">
      <alignment horizontal="left"/>
    </xf>
    <xf numFmtId="0" fontId="0" fillId="0" borderId="59" xfId="0" applyBorder="1" applyAlignment="1">
      <alignment horizontal="center"/>
    </xf>
    <xf numFmtId="0" fontId="4" fillId="0" borderId="29" xfId="0" applyFont="1" applyBorder="1" applyAlignment="1">
      <alignment horizontal="justify" vertical="top" wrapText="1"/>
    </xf>
    <xf numFmtId="0" fontId="4" fillId="0" borderId="30" xfId="0" applyFont="1" applyBorder="1" applyAlignment="1">
      <alignment horizontal="justify" vertical="top" wrapText="1"/>
    </xf>
    <xf numFmtId="0" fontId="4" fillId="0" borderId="31" xfId="0" applyFont="1" applyBorder="1" applyAlignment="1">
      <alignment horizontal="justify" vertical="top" wrapText="1"/>
    </xf>
    <xf numFmtId="0" fontId="21" fillId="0" borderId="64" xfId="0" applyFont="1" applyBorder="1" applyAlignment="1">
      <alignment horizontal="center"/>
    </xf>
    <xf numFmtId="0" fontId="21" fillId="0" borderId="68" xfId="0" applyFont="1" applyBorder="1" applyAlignment="1">
      <alignment horizontal="center"/>
    </xf>
    <xf numFmtId="0" fontId="0" fillId="0" borderId="59" xfId="0" applyBorder="1" applyAlignment="1">
      <alignment horizontal="left"/>
    </xf>
    <xf numFmtId="0" fontId="0" fillId="0" borderId="70" xfId="0" applyBorder="1" applyAlignment="1">
      <alignment horizontal="left"/>
    </xf>
    <xf numFmtId="0" fontId="21" fillId="0" borderId="60" xfId="0" applyFont="1" applyBorder="1" applyAlignment="1">
      <alignment horizontal="left"/>
    </xf>
    <xf numFmtId="0" fontId="21" fillId="0" borderId="61" xfId="0" applyFont="1" applyBorder="1" applyAlignment="1">
      <alignment horizontal="left"/>
    </xf>
    <xf numFmtId="0" fontId="21" fillId="0" borderId="62" xfId="0" applyFont="1" applyBorder="1" applyAlignment="1">
      <alignment horizontal="left"/>
    </xf>
    <xf numFmtId="0" fontId="21" fillId="0" borderId="56" xfId="0" applyFont="1" applyBorder="1" applyAlignment="1">
      <alignment horizontal="left"/>
    </xf>
    <xf numFmtId="0" fontId="0" fillId="0" borderId="42" xfId="0" applyBorder="1" applyAlignment="1">
      <alignment horizontal="left"/>
    </xf>
    <xf numFmtId="0" fontId="0" fillId="0" borderId="57" xfId="0" applyBorder="1" applyAlignment="1">
      <alignment horizontal="left"/>
    </xf>
    <xf numFmtId="0" fontId="52" fillId="16" borderId="4" xfId="47" quotePrefix="1" applyFont="1" applyFill="1" applyBorder="1" applyAlignment="1">
      <alignment horizontal="left" wrapText="1"/>
    </xf>
    <xf numFmtId="0" fontId="52" fillId="16" borderId="5" xfId="47" quotePrefix="1" applyFont="1" applyFill="1" applyBorder="1" applyAlignment="1">
      <alignment horizontal="left" wrapText="1"/>
    </xf>
    <xf numFmtId="0" fontId="52" fillId="16" borderId="6" xfId="47" quotePrefix="1" applyFont="1" applyFill="1" applyBorder="1" applyAlignment="1">
      <alignment horizontal="left" wrapText="1"/>
    </xf>
    <xf numFmtId="0" fontId="52" fillId="16" borderId="4" xfId="47" applyFont="1" applyFill="1" applyBorder="1" applyAlignment="1">
      <alignment horizontal="center" wrapText="1"/>
    </xf>
    <xf numFmtId="0" fontId="52" fillId="16" borderId="6" xfId="47" quotePrefix="1" applyFont="1" applyFill="1" applyBorder="1" applyAlignment="1">
      <alignment horizontal="center" wrapText="1"/>
    </xf>
    <xf numFmtId="0" fontId="7" fillId="0" borderId="0" xfId="0" applyFont="1" applyFill="1" applyBorder="1" applyProtection="1">
      <protection locked="0"/>
    </xf>
    <xf numFmtId="0" fontId="0" fillId="0" borderId="0" xfId="0" applyFill="1" applyBorder="1"/>
    <xf numFmtId="0" fontId="0" fillId="0" borderId="0" xfId="0" applyFill="1" applyBorder="1" applyAlignment="1">
      <alignment horizontal="center"/>
    </xf>
    <xf numFmtId="0" fontId="1" fillId="0" borderId="0" xfId="0" applyFont="1" applyFill="1" applyBorder="1" applyProtection="1">
      <protection locked="0"/>
    </xf>
    <xf numFmtId="3" fontId="1" fillId="0" borderId="0" xfId="0" applyNumberFormat="1" applyFont="1" applyFill="1" applyBorder="1"/>
    <xf numFmtId="165" fontId="81" fillId="0" borderId="0" xfId="44" applyFont="1" applyFill="1" applyBorder="1"/>
    <xf numFmtId="3" fontId="0" fillId="0" borderId="0" xfId="0" applyNumberFormat="1" applyFill="1" applyBorder="1"/>
    <xf numFmtId="165" fontId="82" fillId="0" borderId="0" xfId="44" applyFont="1" applyFill="1" applyBorder="1"/>
    <xf numFmtId="3" fontId="7" fillId="0" borderId="0" xfId="0" applyNumberFormat="1" applyFont="1" applyFill="1" applyBorder="1"/>
    <xf numFmtId="165" fontId="4" fillId="0" borderId="0" xfId="49" applyNumberFormat="1" applyFill="1" applyBorder="1"/>
    <xf numFmtId="173" fontId="4" fillId="0" borderId="0" xfId="51" applyNumberFormat="1" applyFont="1" applyFill="1" applyBorder="1"/>
    <xf numFmtId="0" fontId="3" fillId="4" borderId="1" xfId="0" applyNumberFormat="1" applyFont="1" applyFill="1" applyBorder="1" applyAlignment="1">
      <alignment horizontal="center"/>
    </xf>
  </cellXfs>
  <cellStyles count="731">
    <cellStyle name="20% - Énfasis1 2" xfId="54" xr:uid="{00000000-0005-0000-0000-000000000000}"/>
    <cellStyle name="20% - Énfasis1 2 2" xfId="246" xr:uid="{00000000-0005-0000-0000-000001000000}"/>
    <cellStyle name="20% - Énfasis1 2 2 2" xfId="310" xr:uid="{00000000-0005-0000-0000-000002000000}"/>
    <cellStyle name="20% - Énfasis1 2 3" xfId="283" xr:uid="{00000000-0005-0000-0000-000003000000}"/>
    <cellStyle name="20% - Énfasis1 2 4" xfId="332" xr:uid="{00000000-0005-0000-0000-000004000000}"/>
    <cellStyle name="20% - Énfasis1 2 5" xfId="221" xr:uid="{00000000-0005-0000-0000-000005000000}"/>
    <cellStyle name="20% - Énfasis1 3" xfId="229" xr:uid="{00000000-0005-0000-0000-000006000000}"/>
    <cellStyle name="20% - Énfasis1 3 2" xfId="293" xr:uid="{00000000-0005-0000-0000-000007000000}"/>
    <cellStyle name="20% - Énfasis1 4" xfId="266" xr:uid="{00000000-0005-0000-0000-000008000000}"/>
    <cellStyle name="20% - Énfasis2 2" xfId="55" xr:uid="{00000000-0005-0000-0000-000009000000}"/>
    <cellStyle name="20% - Énfasis3 2" xfId="56" xr:uid="{00000000-0005-0000-0000-00000A000000}"/>
    <cellStyle name="20% - Énfasis4 2" xfId="57" xr:uid="{00000000-0005-0000-0000-00000B000000}"/>
    <cellStyle name="20% - Énfasis5 2" xfId="58" xr:uid="{00000000-0005-0000-0000-00000C000000}"/>
    <cellStyle name="20% - Énfasis6 2" xfId="59" xr:uid="{00000000-0005-0000-0000-00000D000000}"/>
    <cellStyle name="40% - Énfasis1 2" xfId="60" xr:uid="{00000000-0005-0000-0000-00000E000000}"/>
    <cellStyle name="40% - Énfasis2 2" xfId="61" xr:uid="{00000000-0005-0000-0000-00000F000000}"/>
    <cellStyle name="40% - Énfasis3 2" xfId="62" xr:uid="{00000000-0005-0000-0000-000010000000}"/>
    <cellStyle name="40% - Énfasis4 2" xfId="63" xr:uid="{00000000-0005-0000-0000-000011000000}"/>
    <cellStyle name="40% - Énfasis5 2" xfId="64" xr:uid="{00000000-0005-0000-0000-000012000000}"/>
    <cellStyle name="40% - Énfasis6 2" xfId="65" xr:uid="{00000000-0005-0000-0000-000013000000}"/>
    <cellStyle name="60% - Énfasis1 2" xfId="66" xr:uid="{00000000-0005-0000-0000-000014000000}"/>
    <cellStyle name="60% - Énfasis2 2" xfId="67" xr:uid="{00000000-0005-0000-0000-000015000000}"/>
    <cellStyle name="60% - Énfasis3 2" xfId="68" xr:uid="{00000000-0005-0000-0000-000016000000}"/>
    <cellStyle name="60% - Énfasis4 2" xfId="69" xr:uid="{00000000-0005-0000-0000-000017000000}"/>
    <cellStyle name="60% - Énfasis5 2" xfId="70" xr:uid="{00000000-0005-0000-0000-000018000000}"/>
    <cellStyle name="60% - Énfasis6 2" xfId="71" xr:uid="{00000000-0005-0000-0000-000019000000}"/>
    <cellStyle name="A3 297 x 420 mm" xfId="211" xr:uid="{00000000-0005-0000-0000-00001A000000}"/>
    <cellStyle name="Buena 2" xfId="72" xr:uid="{00000000-0005-0000-0000-00001B000000}"/>
    <cellStyle name="Cálculo 2" xfId="73" xr:uid="{00000000-0005-0000-0000-00001C000000}"/>
    <cellStyle name="Cálculo 2 2" xfId="705" xr:uid="{00000000-0005-0000-0000-00001D000000}"/>
    <cellStyle name="Celda de comprobación 2" xfId="74" xr:uid="{00000000-0005-0000-0000-00001E000000}"/>
    <cellStyle name="Celda vinculada 2" xfId="75" xr:uid="{00000000-0005-0000-0000-00001F000000}"/>
    <cellStyle name="COMENTARIO" xfId="76" xr:uid="{00000000-0005-0000-0000-000020000000}"/>
    <cellStyle name="Encabezado 4 2" xfId="77" xr:uid="{00000000-0005-0000-0000-000021000000}"/>
    <cellStyle name="Énfasis1 2" xfId="78" xr:uid="{00000000-0005-0000-0000-000022000000}"/>
    <cellStyle name="Énfasis2 2" xfId="79" xr:uid="{00000000-0005-0000-0000-000023000000}"/>
    <cellStyle name="Énfasis3 2" xfId="80" xr:uid="{00000000-0005-0000-0000-000024000000}"/>
    <cellStyle name="Énfasis4 2" xfId="81" xr:uid="{00000000-0005-0000-0000-000025000000}"/>
    <cellStyle name="Énfasis5 2" xfId="82" xr:uid="{00000000-0005-0000-0000-000026000000}"/>
    <cellStyle name="Énfasis6 2" xfId="83" xr:uid="{00000000-0005-0000-0000-000027000000}"/>
    <cellStyle name="Entrada 2" xfId="84" xr:uid="{00000000-0005-0000-0000-000028000000}"/>
    <cellStyle name="Entrada 2 2" xfId="650" xr:uid="{00000000-0005-0000-0000-000029000000}"/>
    <cellStyle name="Euro" xfId="85" xr:uid="{00000000-0005-0000-0000-00002A000000}"/>
    <cellStyle name="Euro 2" xfId="86" xr:uid="{00000000-0005-0000-0000-00002B000000}"/>
    <cellStyle name="Euro_Sipred PM El Aguila 10.2" xfId="87" xr:uid="{00000000-0005-0000-0000-00002C000000}"/>
    <cellStyle name="Hipervínculo" xfId="42" builtinId="8"/>
    <cellStyle name="Hipervínculo 2" xfId="43" xr:uid="{00000000-0005-0000-0000-00002E000000}"/>
    <cellStyle name="Hipervínculo 2 2" xfId="88" xr:uid="{00000000-0005-0000-0000-00002F000000}"/>
    <cellStyle name="Hipervínculo 2 2 2" xfId="89" xr:uid="{00000000-0005-0000-0000-000030000000}"/>
    <cellStyle name="Hipervínculo 2 3" xfId="327" xr:uid="{00000000-0005-0000-0000-000031000000}"/>
    <cellStyle name="Hipervínculo 2 4" xfId="254" xr:uid="{00000000-0005-0000-0000-000032000000}"/>
    <cellStyle name="Hipervínculo 3" xfId="326" xr:uid="{00000000-0005-0000-0000-000033000000}"/>
    <cellStyle name="Hipervínculo 4" xfId="205" xr:uid="{00000000-0005-0000-0000-000034000000}"/>
    <cellStyle name="Incorrecto 2" xfId="90" xr:uid="{00000000-0005-0000-0000-000035000000}"/>
    <cellStyle name="Millares" xfId="44" builtinId="3"/>
    <cellStyle name="Millares [0] 2" xfId="729" xr:uid="{2E5F8D46-8D86-43B1-A27B-C544712EA953}"/>
    <cellStyle name="Millares 10" xfId="328" xr:uid="{00000000-0005-0000-0000-000037000000}"/>
    <cellStyle name="Millares 10 2" xfId="213" xr:uid="{00000000-0005-0000-0000-000038000000}"/>
    <cellStyle name="Millares 10 2 10" xfId="255" xr:uid="{00000000-0005-0000-0000-000039000000}"/>
    <cellStyle name="Millares 10 2 10 2" xfId="314" xr:uid="{00000000-0005-0000-0000-00003A000000}"/>
    <cellStyle name="Millares 10 2 10 2 2" xfId="679" xr:uid="{00000000-0005-0000-0000-00003B000000}"/>
    <cellStyle name="Millares 10 2 10 3" xfId="640" xr:uid="{00000000-0005-0000-0000-00003C000000}"/>
    <cellStyle name="Millares 10 2 2" xfId="218" xr:uid="{00000000-0005-0000-0000-00003D000000}"/>
    <cellStyle name="Millares 10 2 2 2" xfId="243" xr:uid="{00000000-0005-0000-0000-00003E000000}"/>
    <cellStyle name="Millares 10 2 2 2 2" xfId="307" xr:uid="{00000000-0005-0000-0000-00003F000000}"/>
    <cellStyle name="Millares 10 2 2 2 2 2" xfId="674" xr:uid="{00000000-0005-0000-0000-000040000000}"/>
    <cellStyle name="Millares 10 2 2 2 3" xfId="635" xr:uid="{00000000-0005-0000-0000-000041000000}"/>
    <cellStyle name="Millares 10 2 2 3" xfId="280" xr:uid="{00000000-0005-0000-0000-000042000000}"/>
    <cellStyle name="Millares 10 2 2 3 2" xfId="656" xr:uid="{00000000-0005-0000-0000-000043000000}"/>
    <cellStyle name="Millares 10 2 2 4" xfId="617" xr:uid="{00000000-0005-0000-0000-000044000000}"/>
    <cellStyle name="Millares 10 2 3" xfId="237" xr:uid="{00000000-0005-0000-0000-000045000000}"/>
    <cellStyle name="Millares 10 2 3 2" xfId="301" xr:uid="{00000000-0005-0000-0000-000046000000}"/>
    <cellStyle name="Millares 10 2 3 2 2" xfId="670" xr:uid="{00000000-0005-0000-0000-000047000000}"/>
    <cellStyle name="Millares 10 2 3 3" xfId="631" xr:uid="{00000000-0005-0000-0000-000048000000}"/>
    <cellStyle name="Millares 10 2 4" xfId="274" xr:uid="{00000000-0005-0000-0000-000049000000}"/>
    <cellStyle name="Millares 10 2 4 2" xfId="652" xr:uid="{00000000-0005-0000-0000-00004A000000}"/>
    <cellStyle name="Millares 10 2 5" xfId="257" xr:uid="{00000000-0005-0000-0000-00004B000000}"/>
    <cellStyle name="Millares 10 2 5 2" xfId="315" xr:uid="{00000000-0005-0000-0000-00004C000000}"/>
    <cellStyle name="Millares 10 2 5 2 2" xfId="680" xr:uid="{00000000-0005-0000-0000-00004D000000}"/>
    <cellStyle name="Millares 10 2 5 3" xfId="641" xr:uid="{00000000-0005-0000-0000-00004E000000}"/>
    <cellStyle name="Millares 10 2 6" xfId="613" xr:uid="{00000000-0005-0000-0000-00004F000000}"/>
    <cellStyle name="Millares 10 3" xfId="683" xr:uid="{00000000-0005-0000-0000-000050000000}"/>
    <cellStyle name="Millares 11" xfId="183" xr:uid="{00000000-0005-0000-0000-000051000000}"/>
    <cellStyle name="Millares 11 2" xfId="351" xr:uid="{00000000-0005-0000-0000-000052000000}"/>
    <cellStyle name="Millares 11 2 2" xfId="692" xr:uid="{00000000-0005-0000-0000-000053000000}"/>
    <cellStyle name="Millares 11 2 2 2" xfId="728" xr:uid="{BC42E99E-9396-490D-A29D-9A484DC6FCF5}"/>
    <cellStyle name="Millares 11 3" xfId="594" xr:uid="{00000000-0005-0000-0000-000054000000}"/>
    <cellStyle name="Millares 12" xfId="719" xr:uid="{00000000-0005-0000-0000-000055000000}"/>
    <cellStyle name="Millares 13" xfId="726" xr:uid="{00000000-0005-0000-0000-000056000000}"/>
    <cellStyle name="Millares 2" xfId="45" xr:uid="{00000000-0005-0000-0000-000057000000}"/>
    <cellStyle name="Millares 2 2" xfId="91" xr:uid="{00000000-0005-0000-0000-000058000000}"/>
    <cellStyle name="Millares 2 2 2" xfId="92" xr:uid="{00000000-0005-0000-0000-000059000000}"/>
    <cellStyle name="Millares 2 2 2 2" xfId="186" xr:uid="{00000000-0005-0000-0000-00005A000000}"/>
    <cellStyle name="Millares 2 2 2 2 2" xfId="309" xr:uid="{00000000-0005-0000-0000-00005B000000}"/>
    <cellStyle name="Millares 2 2 2 2 2 2" xfId="676" xr:uid="{00000000-0005-0000-0000-00005C000000}"/>
    <cellStyle name="Millares 2 2 2 2 3" xfId="354" xr:uid="{00000000-0005-0000-0000-00005D000000}"/>
    <cellStyle name="Millares 2 2 2 2 3 2" xfId="695" xr:uid="{00000000-0005-0000-0000-00005E000000}"/>
    <cellStyle name="Millares 2 2 2 2 4" xfId="245" xr:uid="{00000000-0005-0000-0000-00005F000000}"/>
    <cellStyle name="Millares 2 2 2 2 4 2" xfId="637" xr:uid="{00000000-0005-0000-0000-000060000000}"/>
    <cellStyle name="Millares 2 2 2 2 5" xfId="596" xr:uid="{00000000-0005-0000-0000-000061000000}"/>
    <cellStyle name="Millares 2 2 2 3" xfId="282" xr:uid="{00000000-0005-0000-0000-000062000000}"/>
    <cellStyle name="Millares 2 2 2 3 2" xfId="658" xr:uid="{00000000-0005-0000-0000-000063000000}"/>
    <cellStyle name="Millares 2 2 2 4" xfId="220" xr:uid="{00000000-0005-0000-0000-000064000000}"/>
    <cellStyle name="Millares 2 2 2 4 2" xfId="619" xr:uid="{00000000-0005-0000-0000-000065000000}"/>
    <cellStyle name="Millares 2 2 2 5" xfId="584" xr:uid="{00000000-0005-0000-0000-000066000000}"/>
    <cellStyle name="Millares 2 2 2 9" xfId="258" xr:uid="{00000000-0005-0000-0000-000067000000}"/>
    <cellStyle name="Millares 2 2 2 9 2" xfId="316" xr:uid="{00000000-0005-0000-0000-000068000000}"/>
    <cellStyle name="Millares 2 2 2 9 2 2" xfId="681" xr:uid="{00000000-0005-0000-0000-000069000000}"/>
    <cellStyle name="Millares 2 2 2 9 3" xfId="642" xr:uid="{00000000-0005-0000-0000-00006A000000}"/>
    <cellStyle name="Millares 2 2 3" xfId="185" xr:uid="{00000000-0005-0000-0000-00006B000000}"/>
    <cellStyle name="Millares 2 2 3 2" xfId="303" xr:uid="{00000000-0005-0000-0000-00006C000000}"/>
    <cellStyle name="Millares 2 2 3 2 2" xfId="672" xr:uid="{00000000-0005-0000-0000-00006D000000}"/>
    <cellStyle name="Millares 2 2 3 3" xfId="353" xr:uid="{00000000-0005-0000-0000-00006E000000}"/>
    <cellStyle name="Millares 2 2 3 3 2" xfId="694" xr:uid="{00000000-0005-0000-0000-00006F000000}"/>
    <cellStyle name="Millares 2 2 3 4" xfId="239" xr:uid="{00000000-0005-0000-0000-000070000000}"/>
    <cellStyle name="Millares 2 2 3 4 2" xfId="633" xr:uid="{00000000-0005-0000-0000-000071000000}"/>
    <cellStyle name="Millares 2 2 3 5" xfId="595" xr:uid="{00000000-0005-0000-0000-000072000000}"/>
    <cellStyle name="Millares 2 2 4" xfId="276" xr:uid="{00000000-0005-0000-0000-000073000000}"/>
    <cellStyle name="Millares 2 2 4 2" xfId="654" xr:uid="{00000000-0005-0000-0000-000074000000}"/>
    <cellStyle name="Millares 2 2 5" xfId="215" xr:uid="{00000000-0005-0000-0000-000075000000}"/>
    <cellStyle name="Millares 2 2 5 2" xfId="615" xr:uid="{00000000-0005-0000-0000-000076000000}"/>
    <cellStyle name="Millares 2 2 6" xfId="583" xr:uid="{00000000-0005-0000-0000-000077000000}"/>
    <cellStyle name="Millares 2 3" xfId="93" xr:uid="{00000000-0005-0000-0000-000078000000}"/>
    <cellStyle name="Millares 2 3 2" xfId="238" xr:uid="{00000000-0005-0000-0000-000079000000}"/>
    <cellStyle name="Millares 2 3 2 2" xfId="302" xr:uid="{00000000-0005-0000-0000-00007A000000}"/>
    <cellStyle name="Millares 2 3 2 2 2" xfId="671" xr:uid="{00000000-0005-0000-0000-00007B000000}"/>
    <cellStyle name="Millares 2 3 2 3" xfId="632" xr:uid="{00000000-0005-0000-0000-00007C000000}"/>
    <cellStyle name="Millares 2 3 3" xfId="275" xr:uid="{00000000-0005-0000-0000-00007D000000}"/>
    <cellStyle name="Millares 2 3 3 2" xfId="653" xr:uid="{00000000-0005-0000-0000-00007E000000}"/>
    <cellStyle name="Millares 2 3 4" xfId="333" xr:uid="{00000000-0005-0000-0000-00007F000000}"/>
    <cellStyle name="Millares 2 3 5" xfId="214" xr:uid="{00000000-0005-0000-0000-000080000000}"/>
    <cellStyle name="Millares 2 3 5 2" xfId="614" xr:uid="{00000000-0005-0000-0000-000081000000}"/>
    <cellStyle name="Millares 2 4" xfId="219" xr:uid="{00000000-0005-0000-0000-000082000000}"/>
    <cellStyle name="Millares 2 4 2" xfId="244" xr:uid="{00000000-0005-0000-0000-000083000000}"/>
    <cellStyle name="Millares 2 4 2 2" xfId="308" xr:uid="{00000000-0005-0000-0000-000084000000}"/>
    <cellStyle name="Millares 2 4 2 2 2" xfId="675" xr:uid="{00000000-0005-0000-0000-000085000000}"/>
    <cellStyle name="Millares 2 4 2 3" xfId="636" xr:uid="{00000000-0005-0000-0000-000086000000}"/>
    <cellStyle name="Millares 2 4 3" xfId="281" xr:uid="{00000000-0005-0000-0000-000087000000}"/>
    <cellStyle name="Millares 2 4 3 2" xfId="657" xr:uid="{00000000-0005-0000-0000-000088000000}"/>
    <cellStyle name="Millares 2 4 4" xfId="618" xr:uid="{00000000-0005-0000-0000-000089000000}"/>
    <cellStyle name="Millares 2 5" xfId="225" xr:uid="{00000000-0005-0000-0000-00008A000000}"/>
    <cellStyle name="Millares 2 5 2" xfId="289" xr:uid="{00000000-0005-0000-0000-00008B000000}"/>
    <cellStyle name="Millares 2 5 2 2" xfId="662" xr:uid="{00000000-0005-0000-0000-00008C000000}"/>
    <cellStyle name="Millares 2 5 3" xfId="623" xr:uid="{00000000-0005-0000-0000-00008D000000}"/>
    <cellStyle name="Millares 2 6" xfId="262" xr:uid="{00000000-0005-0000-0000-00008E000000}"/>
    <cellStyle name="Millares 2 6 2" xfId="644" xr:uid="{00000000-0005-0000-0000-00008F000000}"/>
    <cellStyle name="Millares 2 7" xfId="329" xr:uid="{00000000-0005-0000-0000-000090000000}"/>
    <cellStyle name="Millares 2 8" xfId="199" xr:uid="{00000000-0005-0000-0000-000091000000}"/>
    <cellStyle name="Millares 2 8 2" xfId="607" xr:uid="{00000000-0005-0000-0000-000092000000}"/>
    <cellStyle name="Millares 2 9" xfId="721" xr:uid="{00000000-0005-0000-0000-000093000000}"/>
    <cellStyle name="Millares 3" xfId="51" xr:uid="{00000000-0005-0000-0000-000094000000}"/>
    <cellStyle name="Millares 3 17" xfId="253" xr:uid="{00000000-0005-0000-0000-000095000000}"/>
    <cellStyle name="Millares 3 17 2" xfId="313" xr:uid="{00000000-0005-0000-0000-000096000000}"/>
    <cellStyle name="Millares 3 17 2 2" xfId="678" xr:uid="{00000000-0005-0000-0000-000097000000}"/>
    <cellStyle name="Millares 3 17 3" xfId="639" xr:uid="{00000000-0005-0000-0000-000098000000}"/>
    <cellStyle name="Millares 3 2" xfId="94" xr:uid="{00000000-0005-0000-0000-000099000000}"/>
    <cellStyle name="Millares 3 2 2" xfId="95" xr:uid="{00000000-0005-0000-0000-00009A000000}"/>
    <cellStyle name="Millares 3 2 2 2" xfId="96" xr:uid="{00000000-0005-0000-0000-00009B000000}"/>
    <cellStyle name="Millares 3 2 2 2 2" xfId="189" xr:uid="{00000000-0005-0000-0000-00009C000000}"/>
    <cellStyle name="Millares 3 2 2 2 2 2" xfId="357" xr:uid="{00000000-0005-0000-0000-00009D000000}"/>
    <cellStyle name="Millares 3 2 2 2 2 2 2" xfId="698" xr:uid="{00000000-0005-0000-0000-00009E000000}"/>
    <cellStyle name="Millares 3 2 2 2 2 3" xfId="599" xr:uid="{00000000-0005-0000-0000-00009F000000}"/>
    <cellStyle name="Millares 3 2 2 2 3" xfId="336" xr:uid="{00000000-0005-0000-0000-0000A0000000}"/>
    <cellStyle name="Millares 3 2 2 2 3 2" xfId="686" xr:uid="{00000000-0005-0000-0000-0000A1000000}"/>
    <cellStyle name="Millares 3 2 2 2 4" xfId="290" xr:uid="{00000000-0005-0000-0000-0000A2000000}"/>
    <cellStyle name="Millares 3 2 2 2 4 2" xfId="663" xr:uid="{00000000-0005-0000-0000-0000A3000000}"/>
    <cellStyle name="Millares 3 2 2 2 5" xfId="587" xr:uid="{00000000-0005-0000-0000-0000A4000000}"/>
    <cellStyle name="Millares 3 2 2 3" xfId="188" xr:uid="{00000000-0005-0000-0000-0000A5000000}"/>
    <cellStyle name="Millares 3 2 2 3 2" xfId="356" xr:uid="{00000000-0005-0000-0000-0000A6000000}"/>
    <cellStyle name="Millares 3 2 2 3 2 2" xfId="697" xr:uid="{00000000-0005-0000-0000-0000A7000000}"/>
    <cellStyle name="Millares 3 2 2 3 3" xfId="598" xr:uid="{00000000-0005-0000-0000-0000A8000000}"/>
    <cellStyle name="Millares 3 2 2 4" xfId="335" xr:uid="{00000000-0005-0000-0000-0000A9000000}"/>
    <cellStyle name="Millares 3 2 2 4 2" xfId="685" xr:uid="{00000000-0005-0000-0000-0000AA000000}"/>
    <cellStyle name="Millares 3 2 2 5" xfId="226" xr:uid="{00000000-0005-0000-0000-0000AB000000}"/>
    <cellStyle name="Millares 3 2 2 5 2" xfId="624" xr:uid="{00000000-0005-0000-0000-0000AC000000}"/>
    <cellStyle name="Millares 3 2 2 6" xfId="586" xr:uid="{00000000-0005-0000-0000-0000AD000000}"/>
    <cellStyle name="Millares 3 2 3" xfId="97" xr:uid="{00000000-0005-0000-0000-0000AE000000}"/>
    <cellStyle name="Millares 3 2 3 2" xfId="190" xr:uid="{00000000-0005-0000-0000-0000AF000000}"/>
    <cellStyle name="Millares 3 2 3 2 2" xfId="358" xr:uid="{00000000-0005-0000-0000-0000B0000000}"/>
    <cellStyle name="Millares 3 2 3 2 2 2" xfId="699" xr:uid="{00000000-0005-0000-0000-0000B1000000}"/>
    <cellStyle name="Millares 3 2 3 2 3" xfId="600" xr:uid="{00000000-0005-0000-0000-0000B2000000}"/>
    <cellStyle name="Millares 3 2 3 3" xfId="337" xr:uid="{00000000-0005-0000-0000-0000B3000000}"/>
    <cellStyle name="Millares 3 2 3 3 2" xfId="687" xr:uid="{00000000-0005-0000-0000-0000B4000000}"/>
    <cellStyle name="Millares 3 2 3 4" xfId="263" xr:uid="{00000000-0005-0000-0000-0000B5000000}"/>
    <cellStyle name="Millares 3 2 3 4 2" xfId="645" xr:uid="{00000000-0005-0000-0000-0000B6000000}"/>
    <cellStyle name="Millares 3 2 3 5" xfId="588" xr:uid="{00000000-0005-0000-0000-0000B7000000}"/>
    <cellStyle name="Millares 3 2 4" xfId="187" xr:uid="{00000000-0005-0000-0000-0000B8000000}"/>
    <cellStyle name="Millares 3 2 4 2" xfId="355" xr:uid="{00000000-0005-0000-0000-0000B9000000}"/>
    <cellStyle name="Millares 3 2 4 2 2" xfId="696" xr:uid="{00000000-0005-0000-0000-0000BA000000}"/>
    <cellStyle name="Millares 3 2 4 3" xfId="597" xr:uid="{00000000-0005-0000-0000-0000BB000000}"/>
    <cellStyle name="Millares 3 2 5" xfId="334" xr:uid="{00000000-0005-0000-0000-0000BC000000}"/>
    <cellStyle name="Millares 3 2 5 2" xfId="684" xr:uid="{00000000-0005-0000-0000-0000BD000000}"/>
    <cellStyle name="Millares 3 2 6" xfId="200" xr:uid="{00000000-0005-0000-0000-0000BE000000}"/>
    <cellStyle name="Millares 3 2 6 2" xfId="608" xr:uid="{00000000-0005-0000-0000-0000BF000000}"/>
    <cellStyle name="Millares 3 2 7" xfId="585" xr:uid="{00000000-0005-0000-0000-0000C0000000}"/>
    <cellStyle name="Millares 3 3" xfId="228" xr:uid="{00000000-0005-0000-0000-0000C1000000}"/>
    <cellStyle name="Millares 3 3 2" xfId="292" xr:uid="{00000000-0005-0000-0000-0000C2000000}"/>
    <cellStyle name="Millares 3 3 2 2" xfId="665" xr:uid="{00000000-0005-0000-0000-0000C3000000}"/>
    <cellStyle name="Millares 3 3 3" xfId="626" xr:uid="{00000000-0005-0000-0000-0000C4000000}"/>
    <cellStyle name="Millares 3 4" xfId="265" xr:uid="{00000000-0005-0000-0000-0000C5000000}"/>
    <cellStyle name="Millares 3 4 2" xfId="647" xr:uid="{00000000-0005-0000-0000-0000C6000000}"/>
    <cellStyle name="Millares 3 5" xfId="331" xr:uid="{00000000-0005-0000-0000-0000C7000000}"/>
    <cellStyle name="Millares 3 6" xfId="202" xr:uid="{00000000-0005-0000-0000-0000C8000000}"/>
    <cellStyle name="Millares 3 6 2" xfId="609" xr:uid="{00000000-0005-0000-0000-0000C9000000}"/>
    <cellStyle name="Millares 3 7" xfId="578" xr:uid="{00000000-0005-0000-0000-0000CA000000}"/>
    <cellStyle name="Millares 3 7 2" xfId="715" xr:uid="{00000000-0005-0000-0000-0000CB000000}"/>
    <cellStyle name="Millares 4" xfId="48" xr:uid="{00000000-0005-0000-0000-0000CC000000}"/>
    <cellStyle name="Millares 4 2" xfId="98" xr:uid="{00000000-0005-0000-0000-0000CD000000}"/>
    <cellStyle name="Millares 4 2 2" xfId="99" xr:uid="{00000000-0005-0000-0000-0000CE000000}"/>
    <cellStyle name="Millares 4 2 2 2" xfId="192" xr:uid="{00000000-0005-0000-0000-0000CF000000}"/>
    <cellStyle name="Millares 4 2 2 2 2" xfId="360" xr:uid="{00000000-0005-0000-0000-0000D0000000}"/>
    <cellStyle name="Millares 4 2 2 2 2 2" xfId="701" xr:uid="{00000000-0005-0000-0000-0000D1000000}"/>
    <cellStyle name="Millares 4 2 2 2 3" xfId="602" xr:uid="{00000000-0005-0000-0000-0000D2000000}"/>
    <cellStyle name="Millares 4 2 2 3" xfId="339" xr:uid="{00000000-0005-0000-0000-0000D3000000}"/>
    <cellStyle name="Millares 4 2 2 3 2" xfId="689" xr:uid="{00000000-0005-0000-0000-0000D4000000}"/>
    <cellStyle name="Millares 4 2 2 4" xfId="296" xr:uid="{00000000-0005-0000-0000-0000D5000000}"/>
    <cellStyle name="Millares 4 2 2 4 2" xfId="667" xr:uid="{00000000-0005-0000-0000-0000D6000000}"/>
    <cellStyle name="Millares 4 2 2 5" xfId="590" xr:uid="{00000000-0005-0000-0000-0000D7000000}"/>
    <cellStyle name="Millares 4 2 3" xfId="191" xr:uid="{00000000-0005-0000-0000-0000D8000000}"/>
    <cellStyle name="Millares 4 2 3 2" xfId="359" xr:uid="{00000000-0005-0000-0000-0000D9000000}"/>
    <cellStyle name="Millares 4 2 3 2 2" xfId="700" xr:uid="{00000000-0005-0000-0000-0000DA000000}"/>
    <cellStyle name="Millares 4 2 3 3" xfId="601" xr:uid="{00000000-0005-0000-0000-0000DB000000}"/>
    <cellStyle name="Millares 4 2 4" xfId="338" xr:uid="{00000000-0005-0000-0000-0000DC000000}"/>
    <cellStyle name="Millares 4 2 4 2" xfId="688" xr:uid="{00000000-0005-0000-0000-0000DD000000}"/>
    <cellStyle name="Millares 4 2 5" xfId="232" xr:uid="{00000000-0005-0000-0000-0000DE000000}"/>
    <cellStyle name="Millares 4 2 5 2" xfId="628" xr:uid="{00000000-0005-0000-0000-0000DF000000}"/>
    <cellStyle name="Millares 4 2 6" xfId="589" xr:uid="{00000000-0005-0000-0000-0000E0000000}"/>
    <cellStyle name="Millares 4 3" xfId="269" xr:uid="{00000000-0005-0000-0000-0000E1000000}"/>
    <cellStyle name="Millares 4 3 2" xfId="648" xr:uid="{00000000-0005-0000-0000-0000E2000000}"/>
    <cellStyle name="Millares 4 4" xfId="330" xr:uid="{00000000-0005-0000-0000-0000E3000000}"/>
    <cellStyle name="Millares 4 5" xfId="207" xr:uid="{00000000-0005-0000-0000-0000E4000000}"/>
    <cellStyle name="Millares 4 5 2" xfId="610" xr:uid="{00000000-0005-0000-0000-0000E5000000}"/>
    <cellStyle name="Millares 42" xfId="198" xr:uid="{00000000-0005-0000-0000-0000E6000000}"/>
    <cellStyle name="Millares 42 2" xfId="224" xr:uid="{00000000-0005-0000-0000-0000E7000000}"/>
    <cellStyle name="Millares 42 2 2" xfId="288" xr:uid="{00000000-0005-0000-0000-0000E8000000}"/>
    <cellStyle name="Millares 42 2 2 2" xfId="661" xr:uid="{00000000-0005-0000-0000-0000E9000000}"/>
    <cellStyle name="Millares 42 2 3" xfId="622" xr:uid="{00000000-0005-0000-0000-0000EA000000}"/>
    <cellStyle name="Millares 42 3" xfId="261" xr:uid="{00000000-0005-0000-0000-0000EB000000}"/>
    <cellStyle name="Millares 42 3 2" xfId="643" xr:uid="{00000000-0005-0000-0000-0000EC000000}"/>
    <cellStyle name="Millares 42 4" xfId="606" xr:uid="{00000000-0005-0000-0000-0000ED000000}"/>
    <cellStyle name="Millares 5" xfId="100" xr:uid="{00000000-0005-0000-0000-0000EE000000}"/>
    <cellStyle name="Millares 5 2" xfId="233" xr:uid="{00000000-0005-0000-0000-0000EF000000}"/>
    <cellStyle name="Millares 5 2 2" xfId="297" xr:uid="{00000000-0005-0000-0000-0000F0000000}"/>
    <cellStyle name="Millares 5 2 2 2" xfId="668" xr:uid="{00000000-0005-0000-0000-0000F1000000}"/>
    <cellStyle name="Millares 5 2 3" xfId="629" xr:uid="{00000000-0005-0000-0000-0000F2000000}"/>
    <cellStyle name="Millares 5 3" xfId="270" xr:uid="{00000000-0005-0000-0000-0000F3000000}"/>
    <cellStyle name="Millares 5 3 2" xfId="649" xr:uid="{00000000-0005-0000-0000-0000F4000000}"/>
    <cellStyle name="Millares 5 4" xfId="340" xr:uid="{00000000-0005-0000-0000-0000F5000000}"/>
    <cellStyle name="Millares 5 5" xfId="208" xr:uid="{00000000-0005-0000-0000-0000F6000000}"/>
    <cellStyle name="Millares 5 5 2" xfId="611" xr:uid="{00000000-0005-0000-0000-0000F7000000}"/>
    <cellStyle name="Millares 6" xfId="101" xr:uid="{00000000-0005-0000-0000-0000F8000000}"/>
    <cellStyle name="Millares 6 2" xfId="193" xr:uid="{00000000-0005-0000-0000-0000F9000000}"/>
    <cellStyle name="Millares 6 2 2" xfId="299" xr:uid="{00000000-0005-0000-0000-0000FA000000}"/>
    <cellStyle name="Millares 6 2 2 2" xfId="669" xr:uid="{00000000-0005-0000-0000-0000FB000000}"/>
    <cellStyle name="Millares 6 2 3" xfId="361" xr:uid="{00000000-0005-0000-0000-0000FC000000}"/>
    <cellStyle name="Millares 6 2 3 2" xfId="702" xr:uid="{00000000-0005-0000-0000-0000FD000000}"/>
    <cellStyle name="Millares 6 2 4" xfId="235" xr:uid="{00000000-0005-0000-0000-0000FE000000}"/>
    <cellStyle name="Millares 6 2 4 2" xfId="630" xr:uid="{00000000-0005-0000-0000-0000FF000000}"/>
    <cellStyle name="Millares 6 2 5" xfId="603" xr:uid="{00000000-0005-0000-0000-000000010000}"/>
    <cellStyle name="Millares 6 3" xfId="272" xr:uid="{00000000-0005-0000-0000-000001010000}"/>
    <cellStyle name="Millares 6 3 2" xfId="651" xr:uid="{00000000-0005-0000-0000-000002010000}"/>
    <cellStyle name="Millares 6 4" xfId="341" xr:uid="{00000000-0005-0000-0000-000003010000}"/>
    <cellStyle name="Millares 6 4 2" xfId="690" xr:uid="{00000000-0005-0000-0000-000004010000}"/>
    <cellStyle name="Millares 6 5" xfId="209" xr:uid="{00000000-0005-0000-0000-000005010000}"/>
    <cellStyle name="Millares 6 5 2" xfId="612" xr:uid="{00000000-0005-0000-0000-000006010000}"/>
    <cellStyle name="Millares 6 6" xfId="591" xr:uid="{00000000-0005-0000-0000-000007010000}"/>
    <cellStyle name="Millares 7" xfId="102" xr:uid="{00000000-0005-0000-0000-000008010000}"/>
    <cellStyle name="Millares 7 2" xfId="194" xr:uid="{00000000-0005-0000-0000-000009010000}"/>
    <cellStyle name="Millares 7 2 2" xfId="305" xr:uid="{00000000-0005-0000-0000-00000A010000}"/>
    <cellStyle name="Millares 7 2 2 2" xfId="673" xr:uid="{00000000-0005-0000-0000-00000B010000}"/>
    <cellStyle name="Millares 7 2 3" xfId="362" xr:uid="{00000000-0005-0000-0000-00000C010000}"/>
    <cellStyle name="Millares 7 2 3 2" xfId="703" xr:uid="{00000000-0005-0000-0000-00000D010000}"/>
    <cellStyle name="Millares 7 2 4" xfId="241" xr:uid="{00000000-0005-0000-0000-00000E010000}"/>
    <cellStyle name="Millares 7 2 4 2" xfId="634" xr:uid="{00000000-0005-0000-0000-00000F010000}"/>
    <cellStyle name="Millares 7 2 5" xfId="604" xr:uid="{00000000-0005-0000-0000-000010010000}"/>
    <cellStyle name="Millares 7 3" xfId="278" xr:uid="{00000000-0005-0000-0000-000011010000}"/>
    <cellStyle name="Millares 7 3 2" xfId="655" xr:uid="{00000000-0005-0000-0000-000012010000}"/>
    <cellStyle name="Millares 7 4" xfId="342" xr:uid="{00000000-0005-0000-0000-000013010000}"/>
    <cellStyle name="Millares 7 4 2" xfId="691" xr:uid="{00000000-0005-0000-0000-000014010000}"/>
    <cellStyle name="Millares 7 5" xfId="216" xr:uid="{00000000-0005-0000-0000-000015010000}"/>
    <cellStyle name="Millares 7 5 2" xfId="616" xr:uid="{00000000-0005-0000-0000-000016010000}"/>
    <cellStyle name="Millares 7 6" xfId="592" xr:uid="{00000000-0005-0000-0000-000017010000}"/>
    <cellStyle name="Millares 8" xfId="184" xr:uid="{00000000-0005-0000-0000-000018010000}"/>
    <cellStyle name="Millares 8 2" xfId="247" xr:uid="{00000000-0005-0000-0000-000019010000}"/>
    <cellStyle name="Millares 8 2 2" xfId="311" xr:uid="{00000000-0005-0000-0000-00001A010000}"/>
    <cellStyle name="Millares 8 2 2 2" xfId="677" xr:uid="{00000000-0005-0000-0000-00001B010000}"/>
    <cellStyle name="Millares 8 2 3" xfId="638" xr:uid="{00000000-0005-0000-0000-00001C010000}"/>
    <cellStyle name="Millares 8 3" xfId="284" xr:uid="{00000000-0005-0000-0000-00001D010000}"/>
    <cellStyle name="Millares 8 3 2" xfId="659" xr:uid="{00000000-0005-0000-0000-00001E010000}"/>
    <cellStyle name="Millares 8 4" xfId="352" xr:uid="{00000000-0005-0000-0000-00001F010000}"/>
    <cellStyle name="Millares 8 4 2" xfId="693" xr:uid="{00000000-0005-0000-0000-000020010000}"/>
    <cellStyle name="Millares 8 5" xfId="222" xr:uid="{00000000-0005-0000-0000-000021010000}"/>
    <cellStyle name="Millares 8 5 2" xfId="620" xr:uid="{00000000-0005-0000-0000-000022010000}"/>
    <cellStyle name="Millares 8 6" xfId="581" xr:uid="{00000000-0005-0000-0000-000023010000}"/>
    <cellStyle name="Millares 8 6 2" xfId="717" xr:uid="{00000000-0005-0000-0000-000024010000}"/>
    <cellStyle name="Millares 9" xfId="223" xr:uid="{00000000-0005-0000-0000-000025010000}"/>
    <cellStyle name="Millares 9 2" xfId="287" xr:uid="{00000000-0005-0000-0000-000026010000}"/>
    <cellStyle name="Millares 9 2 2" xfId="660" xr:uid="{00000000-0005-0000-0000-000027010000}"/>
    <cellStyle name="Millares 9 3" xfId="621" xr:uid="{00000000-0005-0000-0000-000028010000}"/>
    <cellStyle name="Millares_Impuestos 2004 Dival" xfId="46" xr:uid="{00000000-0005-0000-0000-00002E010000}"/>
    <cellStyle name="Millares_Impuestos 2004 Dival 2" xfId="179" xr:uid="{00000000-0005-0000-0000-00002F010000}"/>
    <cellStyle name="Millares_Recargos y Actualizacion" xfId="53" xr:uid="{00000000-0005-0000-0000-000030010000}"/>
    <cellStyle name="Moneda 2" xfId="201" xr:uid="{00000000-0005-0000-0000-000034010000}"/>
    <cellStyle name="Moneda 2 2" xfId="227" xr:uid="{00000000-0005-0000-0000-000035010000}"/>
    <cellStyle name="Moneda 2 2 2" xfId="291" xr:uid="{00000000-0005-0000-0000-000036010000}"/>
    <cellStyle name="Moneda 2 2 2 2" xfId="664" xr:uid="{00000000-0005-0000-0000-000037010000}"/>
    <cellStyle name="Moneda 2 2 3" xfId="625" xr:uid="{00000000-0005-0000-0000-000038010000}"/>
    <cellStyle name="Moneda 2 3" xfId="264" xr:uid="{00000000-0005-0000-0000-000039010000}"/>
    <cellStyle name="Moneda 2 3 2" xfId="646" xr:uid="{00000000-0005-0000-0000-00003A010000}"/>
    <cellStyle name="Moneda 2 4" xfId="579" xr:uid="{00000000-0005-0000-0000-00003B010000}"/>
    <cellStyle name="Moneda 2 4 2" xfId="716" xr:uid="{00000000-0005-0000-0000-00003C010000}"/>
    <cellStyle name="Normal" xfId="0" builtinId="0"/>
    <cellStyle name="Normal 10" xfId="103" xr:uid="{00000000-0005-0000-0000-00003E010000}"/>
    <cellStyle name="Normal 10 2" xfId="343" xr:uid="{00000000-0005-0000-0000-00003F010000}"/>
    <cellStyle name="Normal 10 3" xfId="259" xr:uid="{00000000-0005-0000-0000-000040010000}"/>
    <cellStyle name="Normal 11" xfId="104" xr:uid="{00000000-0005-0000-0000-000041010000}"/>
    <cellStyle name="Normal 11 2" xfId="344" xr:uid="{00000000-0005-0000-0000-000042010000}"/>
    <cellStyle name="Normal 11 3" xfId="260" xr:uid="{00000000-0005-0000-0000-000043010000}"/>
    <cellStyle name="Normal 12" xfId="181" xr:uid="{00000000-0005-0000-0000-000044010000}"/>
    <cellStyle name="Normal 12 2" xfId="195" xr:uid="{00000000-0005-0000-0000-000045010000}"/>
    <cellStyle name="Normal 129" xfId="196" xr:uid="{00000000-0005-0000-0000-000046010000}"/>
    <cellStyle name="Normal 13" xfId="317" xr:uid="{00000000-0005-0000-0000-000047010000}"/>
    <cellStyle name="Normal 14" xfId="197" xr:uid="{00000000-0005-0000-0000-000048010000}"/>
    <cellStyle name="Normal 14 2" xfId="605" xr:uid="{00000000-0005-0000-0000-000049010000}"/>
    <cellStyle name="Normal 15" xfId="580" xr:uid="{00000000-0005-0000-0000-00004A010000}"/>
    <cellStyle name="Normal 16" xfId="718" xr:uid="{00000000-0005-0000-0000-00004B010000}"/>
    <cellStyle name="Normal 17" xfId="730" xr:uid="{A38E9BCA-164D-48E6-A940-478AD678E599}"/>
    <cellStyle name="Normal 2" xfId="1" xr:uid="{00000000-0005-0000-0000-00004C010000}"/>
    <cellStyle name="Normal 2 10" xfId="2" xr:uid="{00000000-0005-0000-0000-00004D010000}"/>
    <cellStyle name="Normal 2 10 10" xfId="390" xr:uid="{00000000-0005-0000-0000-00004E010000}"/>
    <cellStyle name="Normal 2 10 11" xfId="394" xr:uid="{00000000-0005-0000-0000-00004F010000}"/>
    <cellStyle name="Normal 2 10 12" xfId="398" xr:uid="{00000000-0005-0000-0000-000050010000}"/>
    <cellStyle name="Normal 2 10 13" xfId="402" xr:uid="{00000000-0005-0000-0000-000051010000}"/>
    <cellStyle name="Normal 2 10 14" xfId="406" xr:uid="{00000000-0005-0000-0000-000052010000}"/>
    <cellStyle name="Normal 2 10 15" xfId="410" xr:uid="{00000000-0005-0000-0000-000053010000}"/>
    <cellStyle name="Normal 2 10 16" xfId="414" xr:uid="{00000000-0005-0000-0000-000054010000}"/>
    <cellStyle name="Normal 2 10 17" xfId="418" xr:uid="{00000000-0005-0000-0000-000055010000}"/>
    <cellStyle name="Normal 2 10 18" xfId="422" xr:uid="{00000000-0005-0000-0000-000056010000}"/>
    <cellStyle name="Normal 2 10 19" xfId="426" xr:uid="{00000000-0005-0000-0000-000057010000}"/>
    <cellStyle name="Normal 2 10 2" xfId="3" xr:uid="{00000000-0005-0000-0000-000058010000}"/>
    <cellStyle name="Normal 2 10 20" xfId="430" xr:uid="{00000000-0005-0000-0000-000059010000}"/>
    <cellStyle name="Normal 2 10 21" xfId="434" xr:uid="{00000000-0005-0000-0000-00005A010000}"/>
    <cellStyle name="Normal 2 10 22" xfId="438" xr:uid="{00000000-0005-0000-0000-00005B010000}"/>
    <cellStyle name="Normal 2 10 23" xfId="442" xr:uid="{00000000-0005-0000-0000-00005C010000}"/>
    <cellStyle name="Normal 2 10 24" xfId="446" xr:uid="{00000000-0005-0000-0000-00005D010000}"/>
    <cellStyle name="Normal 2 10 25" xfId="450" xr:uid="{00000000-0005-0000-0000-00005E010000}"/>
    <cellStyle name="Normal 2 10 26" xfId="454" xr:uid="{00000000-0005-0000-0000-00005F010000}"/>
    <cellStyle name="Normal 2 10 27" xfId="458" xr:uid="{00000000-0005-0000-0000-000060010000}"/>
    <cellStyle name="Normal 2 10 28" xfId="462" xr:uid="{00000000-0005-0000-0000-000061010000}"/>
    <cellStyle name="Normal 2 10 3" xfId="319" xr:uid="{00000000-0005-0000-0000-000062010000}"/>
    <cellStyle name="Normal 2 10 4" xfId="251" xr:uid="{00000000-0005-0000-0000-000063010000}"/>
    <cellStyle name="Normal 2 10 4 2" xfId="366" xr:uid="{00000000-0005-0000-0000-000064010000}"/>
    <cellStyle name="Normal 2 10 5" xfId="370" xr:uid="{00000000-0005-0000-0000-000065010000}"/>
    <cellStyle name="Normal 2 10 6" xfId="374" xr:uid="{00000000-0005-0000-0000-000066010000}"/>
    <cellStyle name="Normal 2 10 7" xfId="378" xr:uid="{00000000-0005-0000-0000-000067010000}"/>
    <cellStyle name="Normal 2 10 8" xfId="382" xr:uid="{00000000-0005-0000-0000-000068010000}"/>
    <cellStyle name="Normal 2 10 9" xfId="386" xr:uid="{00000000-0005-0000-0000-000069010000}"/>
    <cellStyle name="Normal 2 11" xfId="4" xr:uid="{00000000-0005-0000-0000-00006A010000}"/>
    <cellStyle name="Normal 2 11 10" xfId="391" xr:uid="{00000000-0005-0000-0000-00006B010000}"/>
    <cellStyle name="Normal 2 11 11" xfId="395" xr:uid="{00000000-0005-0000-0000-00006C010000}"/>
    <cellStyle name="Normal 2 11 12" xfId="399" xr:uid="{00000000-0005-0000-0000-00006D010000}"/>
    <cellStyle name="Normal 2 11 13" xfId="403" xr:uid="{00000000-0005-0000-0000-00006E010000}"/>
    <cellStyle name="Normal 2 11 14" xfId="407" xr:uid="{00000000-0005-0000-0000-00006F010000}"/>
    <cellStyle name="Normal 2 11 15" xfId="411" xr:uid="{00000000-0005-0000-0000-000070010000}"/>
    <cellStyle name="Normal 2 11 16" xfId="415" xr:uid="{00000000-0005-0000-0000-000071010000}"/>
    <cellStyle name="Normal 2 11 17" xfId="419" xr:uid="{00000000-0005-0000-0000-000072010000}"/>
    <cellStyle name="Normal 2 11 18" xfId="423" xr:uid="{00000000-0005-0000-0000-000073010000}"/>
    <cellStyle name="Normal 2 11 19" xfId="427" xr:uid="{00000000-0005-0000-0000-000074010000}"/>
    <cellStyle name="Normal 2 11 2" xfId="5" xr:uid="{00000000-0005-0000-0000-000075010000}"/>
    <cellStyle name="Normal 2 11 20" xfId="431" xr:uid="{00000000-0005-0000-0000-000076010000}"/>
    <cellStyle name="Normal 2 11 21" xfId="435" xr:uid="{00000000-0005-0000-0000-000077010000}"/>
    <cellStyle name="Normal 2 11 22" xfId="439" xr:uid="{00000000-0005-0000-0000-000078010000}"/>
    <cellStyle name="Normal 2 11 23" xfId="443" xr:uid="{00000000-0005-0000-0000-000079010000}"/>
    <cellStyle name="Normal 2 11 24" xfId="447" xr:uid="{00000000-0005-0000-0000-00007A010000}"/>
    <cellStyle name="Normal 2 11 25" xfId="451" xr:uid="{00000000-0005-0000-0000-00007B010000}"/>
    <cellStyle name="Normal 2 11 26" xfId="455" xr:uid="{00000000-0005-0000-0000-00007C010000}"/>
    <cellStyle name="Normal 2 11 27" xfId="459" xr:uid="{00000000-0005-0000-0000-00007D010000}"/>
    <cellStyle name="Normal 2 11 28" xfId="463" xr:uid="{00000000-0005-0000-0000-00007E010000}"/>
    <cellStyle name="Normal 2 11 3" xfId="363" xr:uid="{00000000-0005-0000-0000-00007F010000}"/>
    <cellStyle name="Normal 2 11 4" xfId="367" xr:uid="{00000000-0005-0000-0000-000080010000}"/>
    <cellStyle name="Normal 2 11 5" xfId="371" xr:uid="{00000000-0005-0000-0000-000081010000}"/>
    <cellStyle name="Normal 2 11 6" xfId="375" xr:uid="{00000000-0005-0000-0000-000082010000}"/>
    <cellStyle name="Normal 2 11 7" xfId="379" xr:uid="{00000000-0005-0000-0000-000083010000}"/>
    <cellStyle name="Normal 2 11 8" xfId="383" xr:uid="{00000000-0005-0000-0000-000084010000}"/>
    <cellStyle name="Normal 2 11 9" xfId="387" xr:uid="{00000000-0005-0000-0000-000085010000}"/>
    <cellStyle name="Normal 2 12" xfId="6" xr:uid="{00000000-0005-0000-0000-000086010000}"/>
    <cellStyle name="Normal 2 12 10" xfId="392" xr:uid="{00000000-0005-0000-0000-000087010000}"/>
    <cellStyle name="Normal 2 12 11" xfId="396" xr:uid="{00000000-0005-0000-0000-000088010000}"/>
    <cellStyle name="Normal 2 12 12" xfId="400" xr:uid="{00000000-0005-0000-0000-000089010000}"/>
    <cellStyle name="Normal 2 12 13" xfId="404" xr:uid="{00000000-0005-0000-0000-00008A010000}"/>
    <cellStyle name="Normal 2 12 14" xfId="408" xr:uid="{00000000-0005-0000-0000-00008B010000}"/>
    <cellStyle name="Normal 2 12 15" xfId="412" xr:uid="{00000000-0005-0000-0000-00008C010000}"/>
    <cellStyle name="Normal 2 12 16" xfId="416" xr:uid="{00000000-0005-0000-0000-00008D010000}"/>
    <cellStyle name="Normal 2 12 17" xfId="420" xr:uid="{00000000-0005-0000-0000-00008E010000}"/>
    <cellStyle name="Normal 2 12 18" xfId="424" xr:uid="{00000000-0005-0000-0000-00008F010000}"/>
    <cellStyle name="Normal 2 12 19" xfId="428" xr:uid="{00000000-0005-0000-0000-000090010000}"/>
    <cellStyle name="Normal 2 12 2" xfId="7" xr:uid="{00000000-0005-0000-0000-000091010000}"/>
    <cellStyle name="Normal 2 12 20" xfId="432" xr:uid="{00000000-0005-0000-0000-000092010000}"/>
    <cellStyle name="Normal 2 12 21" xfId="436" xr:uid="{00000000-0005-0000-0000-000093010000}"/>
    <cellStyle name="Normal 2 12 22" xfId="440" xr:uid="{00000000-0005-0000-0000-000094010000}"/>
    <cellStyle name="Normal 2 12 23" xfId="444" xr:uid="{00000000-0005-0000-0000-000095010000}"/>
    <cellStyle name="Normal 2 12 24" xfId="448" xr:uid="{00000000-0005-0000-0000-000096010000}"/>
    <cellStyle name="Normal 2 12 25" xfId="452" xr:uid="{00000000-0005-0000-0000-000097010000}"/>
    <cellStyle name="Normal 2 12 26" xfId="456" xr:uid="{00000000-0005-0000-0000-000098010000}"/>
    <cellStyle name="Normal 2 12 27" xfId="460" xr:uid="{00000000-0005-0000-0000-000099010000}"/>
    <cellStyle name="Normal 2 12 28" xfId="464" xr:uid="{00000000-0005-0000-0000-00009A010000}"/>
    <cellStyle name="Normal 2 12 3" xfId="364" xr:uid="{00000000-0005-0000-0000-00009B010000}"/>
    <cellStyle name="Normal 2 12 4" xfId="368" xr:uid="{00000000-0005-0000-0000-00009C010000}"/>
    <cellStyle name="Normal 2 12 5" xfId="372" xr:uid="{00000000-0005-0000-0000-00009D010000}"/>
    <cellStyle name="Normal 2 12 6" xfId="376" xr:uid="{00000000-0005-0000-0000-00009E010000}"/>
    <cellStyle name="Normal 2 12 7" xfId="380" xr:uid="{00000000-0005-0000-0000-00009F010000}"/>
    <cellStyle name="Normal 2 12 8" xfId="384" xr:uid="{00000000-0005-0000-0000-0000A0010000}"/>
    <cellStyle name="Normal 2 12 9" xfId="388" xr:uid="{00000000-0005-0000-0000-0000A1010000}"/>
    <cellStyle name="Normal 2 13" xfId="8" xr:uid="{00000000-0005-0000-0000-0000A2010000}"/>
    <cellStyle name="Normal 2 13 10" xfId="393" xr:uid="{00000000-0005-0000-0000-0000A3010000}"/>
    <cellStyle name="Normal 2 13 11" xfId="397" xr:uid="{00000000-0005-0000-0000-0000A4010000}"/>
    <cellStyle name="Normal 2 13 12" xfId="401" xr:uid="{00000000-0005-0000-0000-0000A5010000}"/>
    <cellStyle name="Normal 2 13 13" xfId="405" xr:uid="{00000000-0005-0000-0000-0000A6010000}"/>
    <cellStyle name="Normal 2 13 14" xfId="409" xr:uid="{00000000-0005-0000-0000-0000A7010000}"/>
    <cellStyle name="Normal 2 13 15" xfId="413" xr:uid="{00000000-0005-0000-0000-0000A8010000}"/>
    <cellStyle name="Normal 2 13 16" xfId="417" xr:uid="{00000000-0005-0000-0000-0000A9010000}"/>
    <cellStyle name="Normal 2 13 17" xfId="421" xr:uid="{00000000-0005-0000-0000-0000AA010000}"/>
    <cellStyle name="Normal 2 13 18" xfId="425" xr:uid="{00000000-0005-0000-0000-0000AB010000}"/>
    <cellStyle name="Normal 2 13 19" xfId="429" xr:uid="{00000000-0005-0000-0000-0000AC010000}"/>
    <cellStyle name="Normal 2 13 2" xfId="9" xr:uid="{00000000-0005-0000-0000-0000AD010000}"/>
    <cellStyle name="Normal 2 13 20" xfId="433" xr:uid="{00000000-0005-0000-0000-0000AE010000}"/>
    <cellStyle name="Normal 2 13 21" xfId="437" xr:uid="{00000000-0005-0000-0000-0000AF010000}"/>
    <cellStyle name="Normal 2 13 22" xfId="441" xr:uid="{00000000-0005-0000-0000-0000B0010000}"/>
    <cellStyle name="Normal 2 13 23" xfId="445" xr:uid="{00000000-0005-0000-0000-0000B1010000}"/>
    <cellStyle name="Normal 2 13 24" xfId="449" xr:uid="{00000000-0005-0000-0000-0000B2010000}"/>
    <cellStyle name="Normal 2 13 25" xfId="453" xr:uid="{00000000-0005-0000-0000-0000B3010000}"/>
    <cellStyle name="Normal 2 13 26" xfId="457" xr:uid="{00000000-0005-0000-0000-0000B4010000}"/>
    <cellStyle name="Normal 2 13 27" xfId="461" xr:uid="{00000000-0005-0000-0000-0000B5010000}"/>
    <cellStyle name="Normal 2 13 28" xfId="465" xr:uid="{00000000-0005-0000-0000-0000B6010000}"/>
    <cellStyle name="Normal 2 13 3" xfId="365" xr:uid="{00000000-0005-0000-0000-0000B7010000}"/>
    <cellStyle name="Normal 2 13 4" xfId="369" xr:uid="{00000000-0005-0000-0000-0000B8010000}"/>
    <cellStyle name="Normal 2 13 5" xfId="373" xr:uid="{00000000-0005-0000-0000-0000B9010000}"/>
    <cellStyle name="Normal 2 13 6" xfId="377" xr:uid="{00000000-0005-0000-0000-0000BA010000}"/>
    <cellStyle name="Normal 2 13 7" xfId="381" xr:uid="{00000000-0005-0000-0000-0000BB010000}"/>
    <cellStyle name="Normal 2 13 8" xfId="385" xr:uid="{00000000-0005-0000-0000-0000BC010000}"/>
    <cellStyle name="Normal 2 13 9" xfId="389" xr:uid="{00000000-0005-0000-0000-0000BD010000}"/>
    <cellStyle name="Normal 2 14" xfId="52" xr:uid="{00000000-0005-0000-0000-0000BE010000}"/>
    <cellStyle name="Normal 2 15" xfId="105" xr:uid="{00000000-0005-0000-0000-0000BF010000}"/>
    <cellStyle name="Normal 2 16" xfId="318" xr:uid="{00000000-0005-0000-0000-0000C0010000}"/>
    <cellStyle name="Normal 2 17" xfId="720" xr:uid="{00000000-0005-0000-0000-0000C1010000}"/>
    <cellStyle name="Normal 2 2" xfId="10" xr:uid="{00000000-0005-0000-0000-0000C2010000}"/>
    <cellStyle name="Normal 2 2 2" xfId="106" xr:uid="{00000000-0005-0000-0000-0000C3010000}"/>
    <cellStyle name="Normal 2 2 3" xfId="107" xr:uid="{00000000-0005-0000-0000-0000C4010000}"/>
    <cellStyle name="Normal 2 2_10" xfId="108" xr:uid="{00000000-0005-0000-0000-0000C5010000}"/>
    <cellStyle name="Normal 2 3" xfId="11" xr:uid="{00000000-0005-0000-0000-0000C6010000}"/>
    <cellStyle name="Normal 2 3 2" xfId="109" xr:uid="{00000000-0005-0000-0000-0000C7010000}"/>
    <cellStyle name="Normal 2 3 3" xfId="110" xr:uid="{00000000-0005-0000-0000-0000C8010000}"/>
    <cellStyle name="Normal 2 3_10" xfId="111" xr:uid="{00000000-0005-0000-0000-0000C9010000}"/>
    <cellStyle name="Normal 2 38" xfId="250" xr:uid="{00000000-0005-0000-0000-0000CA010000}"/>
    <cellStyle name="Normal 2 39 3" xfId="252" xr:uid="{00000000-0005-0000-0000-0000CB010000}"/>
    <cellStyle name="Normal 2 4" xfId="12" xr:uid="{00000000-0005-0000-0000-0000CC010000}"/>
    <cellStyle name="Normal 2 4 2" xfId="112" xr:uid="{00000000-0005-0000-0000-0000CD010000}"/>
    <cellStyle name="Normal 2 4 3" xfId="113" xr:uid="{00000000-0005-0000-0000-0000CE010000}"/>
    <cellStyle name="Normal 2 4_10" xfId="114" xr:uid="{00000000-0005-0000-0000-0000CF010000}"/>
    <cellStyle name="Normal 2 5" xfId="13" xr:uid="{00000000-0005-0000-0000-0000D0010000}"/>
    <cellStyle name="Normal 2 5 2" xfId="115" xr:uid="{00000000-0005-0000-0000-0000D1010000}"/>
    <cellStyle name="Normal 2 5 3" xfId="116" xr:uid="{00000000-0005-0000-0000-0000D2010000}"/>
    <cellStyle name="Normal 2 5_10" xfId="117" xr:uid="{00000000-0005-0000-0000-0000D3010000}"/>
    <cellStyle name="Normal 2 6" xfId="14" xr:uid="{00000000-0005-0000-0000-0000D4010000}"/>
    <cellStyle name="Normal 2 6 2" xfId="118" xr:uid="{00000000-0005-0000-0000-0000D5010000}"/>
    <cellStyle name="Normal 2 6 3" xfId="119" xr:uid="{00000000-0005-0000-0000-0000D6010000}"/>
    <cellStyle name="Normal 2 6_10" xfId="120" xr:uid="{00000000-0005-0000-0000-0000D7010000}"/>
    <cellStyle name="Normal 2 7" xfId="15" xr:uid="{00000000-0005-0000-0000-0000D8010000}"/>
    <cellStyle name="Normal 2 7 2" xfId="121" xr:uid="{00000000-0005-0000-0000-0000D9010000}"/>
    <cellStyle name="Normal 2 7 3" xfId="122" xr:uid="{00000000-0005-0000-0000-0000DA010000}"/>
    <cellStyle name="Normal 2 7_10" xfId="123" xr:uid="{00000000-0005-0000-0000-0000DB010000}"/>
    <cellStyle name="Normal 2 8" xfId="16" xr:uid="{00000000-0005-0000-0000-0000DC010000}"/>
    <cellStyle name="Normal 2 8 2" xfId="124" xr:uid="{00000000-0005-0000-0000-0000DD010000}"/>
    <cellStyle name="Normal 2 8 3" xfId="125" xr:uid="{00000000-0005-0000-0000-0000DE010000}"/>
    <cellStyle name="Normal 2 8_10" xfId="126" xr:uid="{00000000-0005-0000-0000-0000DF010000}"/>
    <cellStyle name="Normal 2 9" xfId="17" xr:uid="{00000000-0005-0000-0000-0000E0010000}"/>
    <cellStyle name="Normal 2_10" xfId="127" xr:uid="{00000000-0005-0000-0000-0000E1010000}"/>
    <cellStyle name="Normal 254 2" xfId="249" xr:uid="{00000000-0005-0000-0000-0000E2010000}"/>
    <cellStyle name="Normal 3" xfId="128" xr:uid="{00000000-0005-0000-0000-0000E3010000}"/>
    <cellStyle name="Normal 3 10" xfId="129" xr:uid="{00000000-0005-0000-0000-0000E4010000}"/>
    <cellStyle name="Normal 3 10 2" xfId="468" xr:uid="{00000000-0005-0000-0000-0000E5010000}"/>
    <cellStyle name="Normal 3 11" xfId="203" xr:uid="{00000000-0005-0000-0000-0000E6010000}"/>
    <cellStyle name="Normal 3 11 2" xfId="476" xr:uid="{00000000-0005-0000-0000-0000E7010000}"/>
    <cellStyle name="Normal 3 12" xfId="481" xr:uid="{00000000-0005-0000-0000-0000E8010000}"/>
    <cellStyle name="Normal 3 13" xfId="486" xr:uid="{00000000-0005-0000-0000-0000E9010000}"/>
    <cellStyle name="Normal 3 14" xfId="491" xr:uid="{00000000-0005-0000-0000-0000EA010000}"/>
    <cellStyle name="Normal 3 15" xfId="467" xr:uid="{00000000-0005-0000-0000-0000EB010000}"/>
    <cellStyle name="Normal 3 16" xfId="466" xr:uid="{00000000-0005-0000-0000-0000EC010000}"/>
    <cellStyle name="Normal 3 17" xfId="492" xr:uid="{00000000-0005-0000-0000-0000ED010000}"/>
    <cellStyle name="Normal 3 18" xfId="494" xr:uid="{00000000-0005-0000-0000-0000EE010000}"/>
    <cellStyle name="Normal 3 19" xfId="471" xr:uid="{00000000-0005-0000-0000-0000EF010000}"/>
    <cellStyle name="Normal 3 2" xfId="18" xr:uid="{00000000-0005-0000-0000-0000F0010000}"/>
    <cellStyle name="Normal 3 2 2" xfId="130" xr:uid="{00000000-0005-0000-0000-0000F1010000}"/>
    <cellStyle name="Normal 3 2 3" xfId="131" xr:uid="{00000000-0005-0000-0000-0000F2010000}"/>
    <cellStyle name="Normal 3 2 4" xfId="320" xr:uid="{00000000-0005-0000-0000-0000F3010000}"/>
    <cellStyle name="Normal 3 2_10" xfId="132" xr:uid="{00000000-0005-0000-0000-0000F4010000}"/>
    <cellStyle name="Normal 3 20" xfId="493" xr:uid="{00000000-0005-0000-0000-0000F5010000}"/>
    <cellStyle name="Normal 3 21" xfId="526" xr:uid="{00000000-0005-0000-0000-0000F6010000}"/>
    <cellStyle name="Normal 3 22" xfId="533" xr:uid="{00000000-0005-0000-0000-0000F7010000}"/>
    <cellStyle name="Normal 3 23" xfId="529" xr:uid="{00000000-0005-0000-0000-0000F8010000}"/>
    <cellStyle name="Normal 3 24" xfId="544" xr:uid="{00000000-0005-0000-0000-0000F9010000}"/>
    <cellStyle name="Normal 3 25" xfId="532" xr:uid="{00000000-0005-0000-0000-0000FA010000}"/>
    <cellStyle name="Normal 3 26" xfId="555" xr:uid="{00000000-0005-0000-0000-0000FB010000}"/>
    <cellStyle name="Normal 3 27" xfId="545" xr:uid="{00000000-0005-0000-0000-0000FC010000}"/>
    <cellStyle name="Normal 3 28" xfId="568" xr:uid="{00000000-0005-0000-0000-0000FD010000}"/>
    <cellStyle name="Normal 3 29" xfId="564" xr:uid="{00000000-0005-0000-0000-0000FE010000}"/>
    <cellStyle name="Normal 3 3" xfId="19" xr:uid="{00000000-0005-0000-0000-0000FF010000}"/>
    <cellStyle name="Normal 3 3 2" xfId="133" xr:uid="{00000000-0005-0000-0000-000000020000}"/>
    <cellStyle name="Normal 3 3 3" xfId="134" xr:uid="{00000000-0005-0000-0000-000001020000}"/>
    <cellStyle name="Normal 3 3_10" xfId="135" xr:uid="{00000000-0005-0000-0000-000002020000}"/>
    <cellStyle name="Normal 3 30" xfId="572" xr:uid="{00000000-0005-0000-0000-000003020000}"/>
    <cellStyle name="Normal 3 31" xfId="574" xr:uid="{00000000-0005-0000-0000-000004020000}"/>
    <cellStyle name="Normal 3 32" xfId="722" xr:uid="{00000000-0005-0000-0000-000005020000}"/>
    <cellStyle name="Normal 3 33" xfId="723" xr:uid="{00000000-0005-0000-0000-000006020000}"/>
    <cellStyle name="Normal 3 34" xfId="724" xr:uid="{00000000-0005-0000-0000-000007020000}"/>
    <cellStyle name="Normal 3 35" xfId="725" xr:uid="{00000000-0005-0000-0000-000008020000}"/>
    <cellStyle name="Normal 3 4" xfId="20" xr:uid="{00000000-0005-0000-0000-000009020000}"/>
    <cellStyle name="Normal 3 4 2" xfId="136" xr:uid="{00000000-0005-0000-0000-00000A020000}"/>
    <cellStyle name="Normal 3 4 3" xfId="137" xr:uid="{00000000-0005-0000-0000-00000B020000}"/>
    <cellStyle name="Normal 3 4_10" xfId="138" xr:uid="{00000000-0005-0000-0000-00000C020000}"/>
    <cellStyle name="Normal 3 5" xfId="21" xr:uid="{00000000-0005-0000-0000-00000D020000}"/>
    <cellStyle name="Normal 3 5 2" xfId="139" xr:uid="{00000000-0005-0000-0000-00000E020000}"/>
    <cellStyle name="Normal 3 5 3" xfId="140" xr:uid="{00000000-0005-0000-0000-00000F020000}"/>
    <cellStyle name="Normal 3 5_10" xfId="141" xr:uid="{00000000-0005-0000-0000-000010020000}"/>
    <cellStyle name="Normal 3 6" xfId="22" xr:uid="{00000000-0005-0000-0000-000011020000}"/>
    <cellStyle name="Normal 3 6 2" xfId="142" xr:uid="{00000000-0005-0000-0000-000012020000}"/>
    <cellStyle name="Normal 3 6 3" xfId="143" xr:uid="{00000000-0005-0000-0000-000013020000}"/>
    <cellStyle name="Normal 3 6_10" xfId="144" xr:uid="{00000000-0005-0000-0000-000014020000}"/>
    <cellStyle name="Normal 3 7" xfId="23" xr:uid="{00000000-0005-0000-0000-000015020000}"/>
    <cellStyle name="Normal 3 8" xfId="24" xr:uid="{00000000-0005-0000-0000-000016020000}"/>
    <cellStyle name="Normal 3 9" xfId="25" xr:uid="{00000000-0005-0000-0000-000017020000}"/>
    <cellStyle name="Normal 4" xfId="145" xr:uid="{00000000-0005-0000-0000-000018020000}"/>
    <cellStyle name="Normal 4 10" xfId="146" xr:uid="{00000000-0005-0000-0000-000019020000}"/>
    <cellStyle name="Normal 4 10 2" xfId="472" xr:uid="{00000000-0005-0000-0000-00001A020000}"/>
    <cellStyle name="Normal 4 11" xfId="345" xr:uid="{00000000-0005-0000-0000-00001B020000}"/>
    <cellStyle name="Normal 4 11 2" xfId="477" xr:uid="{00000000-0005-0000-0000-00001C020000}"/>
    <cellStyle name="Normal 4 12" xfId="204" xr:uid="{00000000-0005-0000-0000-00001D020000}"/>
    <cellStyle name="Normal 4 12 2" xfId="482" xr:uid="{00000000-0005-0000-0000-00001E020000}"/>
    <cellStyle name="Normal 4 13" xfId="487" xr:uid="{00000000-0005-0000-0000-00001F020000}"/>
    <cellStyle name="Normal 4 14" xfId="503" xr:uid="{00000000-0005-0000-0000-000020020000}"/>
    <cellStyle name="Normal 4 15" xfId="495" xr:uid="{00000000-0005-0000-0000-000021020000}"/>
    <cellStyle name="Normal 4 16" xfId="512" xr:uid="{00000000-0005-0000-0000-000022020000}"/>
    <cellStyle name="Normal 4 17" xfId="509" xr:uid="{00000000-0005-0000-0000-000023020000}"/>
    <cellStyle name="Normal 4 18" xfId="516" xr:uid="{00000000-0005-0000-0000-000024020000}"/>
    <cellStyle name="Normal 4 19" xfId="502" xr:uid="{00000000-0005-0000-0000-000025020000}"/>
    <cellStyle name="Normal 4 2" xfId="26" xr:uid="{00000000-0005-0000-0000-000026020000}"/>
    <cellStyle name="Normal 4 2 2" xfId="321" xr:uid="{00000000-0005-0000-0000-000027020000}"/>
    <cellStyle name="Normal 4 2 3" xfId="212" xr:uid="{00000000-0005-0000-0000-000028020000}"/>
    <cellStyle name="Normal 4 20" xfId="521" xr:uid="{00000000-0005-0000-0000-000029020000}"/>
    <cellStyle name="Normal 4 21" xfId="524" xr:uid="{00000000-0005-0000-0000-00002A020000}"/>
    <cellStyle name="Normal 4 22" xfId="534" xr:uid="{00000000-0005-0000-0000-00002B020000}"/>
    <cellStyle name="Normal 4 23" xfId="528" xr:uid="{00000000-0005-0000-0000-00002C020000}"/>
    <cellStyle name="Normal 4 24" xfId="547" xr:uid="{00000000-0005-0000-0000-00002D020000}"/>
    <cellStyle name="Normal 4 25" xfId="546" xr:uid="{00000000-0005-0000-0000-00002E020000}"/>
    <cellStyle name="Normal 4 26" xfId="540" xr:uid="{00000000-0005-0000-0000-00002F020000}"/>
    <cellStyle name="Normal 4 27" xfId="531" xr:uid="{00000000-0005-0000-0000-000030020000}"/>
    <cellStyle name="Normal 4 28" xfId="569" xr:uid="{00000000-0005-0000-0000-000031020000}"/>
    <cellStyle name="Normal 4 29" xfId="567" xr:uid="{00000000-0005-0000-0000-000032020000}"/>
    <cellStyle name="Normal 4 3" xfId="27" xr:uid="{00000000-0005-0000-0000-000033020000}"/>
    <cellStyle name="Normal 4 3 2" xfId="294" xr:uid="{00000000-0005-0000-0000-000034020000}"/>
    <cellStyle name="Normal 4 3 3" xfId="322" xr:uid="{00000000-0005-0000-0000-000035020000}"/>
    <cellStyle name="Normal 4 3 4" xfId="230" xr:uid="{00000000-0005-0000-0000-000036020000}"/>
    <cellStyle name="Normal 4 30" xfId="575" xr:uid="{00000000-0005-0000-0000-000037020000}"/>
    <cellStyle name="Normal 4 31" xfId="565" xr:uid="{00000000-0005-0000-0000-000038020000}"/>
    <cellStyle name="Normal 4 4" xfId="28" xr:uid="{00000000-0005-0000-0000-000039020000}"/>
    <cellStyle name="Normal 4 4 2" xfId="323" xr:uid="{00000000-0005-0000-0000-00003A020000}"/>
    <cellStyle name="Normal 4 4 3" xfId="267" xr:uid="{00000000-0005-0000-0000-00003B020000}"/>
    <cellStyle name="Normal 4 5" xfId="29" xr:uid="{00000000-0005-0000-0000-00003C020000}"/>
    <cellStyle name="Normal 4 6" xfId="30" xr:uid="{00000000-0005-0000-0000-00003D020000}"/>
    <cellStyle name="Normal 4 7" xfId="31" xr:uid="{00000000-0005-0000-0000-00003E020000}"/>
    <cellStyle name="Normal 4 8" xfId="32" xr:uid="{00000000-0005-0000-0000-00003F020000}"/>
    <cellStyle name="Normal 4 9" xfId="33" xr:uid="{00000000-0005-0000-0000-000040020000}"/>
    <cellStyle name="Normal 5" xfId="147" xr:uid="{00000000-0005-0000-0000-000041020000}"/>
    <cellStyle name="Normal 5 10" xfId="148" xr:uid="{00000000-0005-0000-0000-000042020000}"/>
    <cellStyle name="Normal 5 10 2" xfId="473" xr:uid="{00000000-0005-0000-0000-000043020000}"/>
    <cellStyle name="Normal 5 11" xfId="346" xr:uid="{00000000-0005-0000-0000-000044020000}"/>
    <cellStyle name="Normal 5 11 2" xfId="478" xr:uid="{00000000-0005-0000-0000-000045020000}"/>
    <cellStyle name="Normal 5 12" xfId="206" xr:uid="{00000000-0005-0000-0000-000046020000}"/>
    <cellStyle name="Normal 5 12 2" xfId="483" xr:uid="{00000000-0005-0000-0000-000047020000}"/>
    <cellStyle name="Normal 5 13" xfId="488" xr:uid="{00000000-0005-0000-0000-000048020000}"/>
    <cellStyle name="Normal 5 14" xfId="504" xr:uid="{00000000-0005-0000-0000-000049020000}"/>
    <cellStyle name="Normal 5 15" xfId="511" xr:uid="{00000000-0005-0000-0000-00004A020000}"/>
    <cellStyle name="Normal 5 16" xfId="496" xr:uid="{00000000-0005-0000-0000-00004B020000}"/>
    <cellStyle name="Normal 5 17" xfId="515" xr:uid="{00000000-0005-0000-0000-00004C020000}"/>
    <cellStyle name="Normal 5 18" xfId="501" xr:uid="{00000000-0005-0000-0000-00004D020000}"/>
    <cellStyle name="Normal 5 19" xfId="518" xr:uid="{00000000-0005-0000-0000-00004E020000}"/>
    <cellStyle name="Normal 5 2" xfId="34" xr:uid="{00000000-0005-0000-0000-00004F020000}"/>
    <cellStyle name="Normal 5 2 2" xfId="295" xr:uid="{00000000-0005-0000-0000-000050020000}"/>
    <cellStyle name="Normal 5 2 3" xfId="324" xr:uid="{00000000-0005-0000-0000-000051020000}"/>
    <cellStyle name="Normal 5 2 4" xfId="231" xr:uid="{00000000-0005-0000-0000-000052020000}"/>
    <cellStyle name="Normal 5 20" xfId="525" xr:uid="{00000000-0005-0000-0000-000053020000}"/>
    <cellStyle name="Normal 5 21" xfId="527" xr:uid="{00000000-0005-0000-0000-000054020000}"/>
    <cellStyle name="Normal 5 22" xfId="535" xr:uid="{00000000-0005-0000-0000-000055020000}"/>
    <cellStyle name="Normal 5 23" xfId="543" xr:uid="{00000000-0005-0000-0000-000056020000}"/>
    <cellStyle name="Normal 5 24" xfId="548" xr:uid="{00000000-0005-0000-0000-000057020000}"/>
    <cellStyle name="Normal 5 25" xfId="554" xr:uid="{00000000-0005-0000-0000-000058020000}"/>
    <cellStyle name="Normal 5 26" xfId="538" xr:uid="{00000000-0005-0000-0000-000059020000}"/>
    <cellStyle name="Normal 5 27" xfId="557" xr:uid="{00000000-0005-0000-0000-00005A020000}"/>
    <cellStyle name="Normal 5 28" xfId="558" xr:uid="{00000000-0005-0000-0000-00005B020000}"/>
    <cellStyle name="Normal 5 29" xfId="573" xr:uid="{00000000-0005-0000-0000-00005C020000}"/>
    <cellStyle name="Normal 5 3" xfId="35" xr:uid="{00000000-0005-0000-0000-00005D020000}"/>
    <cellStyle name="Normal 5 3 2" xfId="325" xr:uid="{00000000-0005-0000-0000-00005E020000}"/>
    <cellStyle name="Normal 5 3 3" xfId="268" xr:uid="{00000000-0005-0000-0000-00005F020000}"/>
    <cellStyle name="Normal 5 30" xfId="563" xr:uid="{00000000-0005-0000-0000-000060020000}"/>
    <cellStyle name="Normal 5 31" xfId="577" xr:uid="{00000000-0005-0000-0000-000061020000}"/>
    <cellStyle name="Normal 5 4" xfId="36" xr:uid="{00000000-0005-0000-0000-000062020000}"/>
    <cellStyle name="Normal 5 5" xfId="37" xr:uid="{00000000-0005-0000-0000-000063020000}"/>
    <cellStyle name="Normal 5 6" xfId="38" xr:uid="{00000000-0005-0000-0000-000064020000}"/>
    <cellStyle name="Normal 5 7" xfId="39" xr:uid="{00000000-0005-0000-0000-000065020000}"/>
    <cellStyle name="Normal 5 8" xfId="40" xr:uid="{00000000-0005-0000-0000-000066020000}"/>
    <cellStyle name="Normal 5 9" xfId="41" xr:uid="{00000000-0005-0000-0000-000067020000}"/>
    <cellStyle name="Normal 6" xfId="149" xr:uid="{00000000-0005-0000-0000-000068020000}"/>
    <cellStyle name="Normal 6 10" xfId="507" xr:uid="{00000000-0005-0000-0000-000069020000}"/>
    <cellStyle name="Normal 6 11" xfId="517" xr:uid="{00000000-0005-0000-0000-00006A020000}"/>
    <cellStyle name="Normal 6 12" xfId="519" xr:uid="{00000000-0005-0000-0000-00006B020000}"/>
    <cellStyle name="Normal 6 13" xfId="523" xr:uid="{00000000-0005-0000-0000-00006C020000}"/>
    <cellStyle name="Normal 6 14" xfId="536" xr:uid="{00000000-0005-0000-0000-00006D020000}"/>
    <cellStyle name="Normal 6 15" xfId="542" xr:uid="{00000000-0005-0000-0000-00006E020000}"/>
    <cellStyle name="Normal 6 16" xfId="549" xr:uid="{00000000-0005-0000-0000-00006F020000}"/>
    <cellStyle name="Normal 6 17" xfId="553" xr:uid="{00000000-0005-0000-0000-000070020000}"/>
    <cellStyle name="Normal 6 18" xfId="551" xr:uid="{00000000-0005-0000-0000-000071020000}"/>
    <cellStyle name="Normal 6 19" xfId="556" xr:uid="{00000000-0005-0000-0000-000072020000}"/>
    <cellStyle name="Normal 6 2" xfId="234" xr:uid="{00000000-0005-0000-0000-000073020000}"/>
    <cellStyle name="Normal 6 2 2" xfId="298" xr:uid="{00000000-0005-0000-0000-000074020000}"/>
    <cellStyle name="Normal 6 2 3" xfId="474" xr:uid="{00000000-0005-0000-0000-000075020000}"/>
    <cellStyle name="Normal 6 20" xfId="560" xr:uid="{00000000-0005-0000-0000-000076020000}"/>
    <cellStyle name="Normal 6 21" xfId="571" xr:uid="{00000000-0005-0000-0000-000077020000}"/>
    <cellStyle name="Normal 6 22" xfId="566" xr:uid="{00000000-0005-0000-0000-000078020000}"/>
    <cellStyle name="Normal 6 23" xfId="576" xr:uid="{00000000-0005-0000-0000-000079020000}"/>
    <cellStyle name="Normal 6 24" xfId="469" xr:uid="{00000000-0005-0000-0000-00007A020000}"/>
    <cellStyle name="Normal 6 3" xfId="271" xr:uid="{00000000-0005-0000-0000-00007B020000}"/>
    <cellStyle name="Normal 6 3 2" xfId="479" xr:uid="{00000000-0005-0000-0000-00007C020000}"/>
    <cellStyle name="Normal 6 4" xfId="347" xr:uid="{00000000-0005-0000-0000-00007D020000}"/>
    <cellStyle name="Normal 6 4 2" xfId="484" xr:uid="{00000000-0005-0000-0000-00007E020000}"/>
    <cellStyle name="Normal 6 5" xfId="489" xr:uid="{00000000-0005-0000-0000-00007F020000}"/>
    <cellStyle name="Normal 6 6" xfId="505" xr:uid="{00000000-0005-0000-0000-000080020000}"/>
    <cellStyle name="Normal 6 7" xfId="510" xr:uid="{00000000-0005-0000-0000-000081020000}"/>
    <cellStyle name="Normal 6 8" xfId="498" xr:uid="{00000000-0005-0000-0000-000082020000}"/>
    <cellStyle name="Normal 6 9" xfId="514" xr:uid="{00000000-0005-0000-0000-000083020000}"/>
    <cellStyle name="Normal 7" xfId="150" xr:uid="{00000000-0005-0000-0000-000084020000}"/>
    <cellStyle name="Normal 7 10" xfId="500" xr:uid="{00000000-0005-0000-0000-000085020000}"/>
    <cellStyle name="Normal 7 11" xfId="497" xr:uid="{00000000-0005-0000-0000-000086020000}"/>
    <cellStyle name="Normal 7 12" xfId="520" xr:uid="{00000000-0005-0000-0000-000087020000}"/>
    <cellStyle name="Normal 7 13" xfId="522" xr:uid="{00000000-0005-0000-0000-000088020000}"/>
    <cellStyle name="Normal 7 14" xfId="537" xr:uid="{00000000-0005-0000-0000-000089020000}"/>
    <cellStyle name="Normal 7 15" xfId="541" xr:uid="{00000000-0005-0000-0000-00008A020000}"/>
    <cellStyle name="Normal 7 16" xfId="550" xr:uid="{00000000-0005-0000-0000-00008B020000}"/>
    <cellStyle name="Normal 7 17" xfId="552" xr:uid="{00000000-0005-0000-0000-00008C020000}"/>
    <cellStyle name="Normal 7 18" xfId="539" xr:uid="{00000000-0005-0000-0000-00008D020000}"/>
    <cellStyle name="Normal 7 19" xfId="530" xr:uid="{00000000-0005-0000-0000-00008E020000}"/>
    <cellStyle name="Normal 7 2" xfId="240" xr:uid="{00000000-0005-0000-0000-00008F020000}"/>
    <cellStyle name="Normal 7 2 2" xfId="304" xr:uid="{00000000-0005-0000-0000-000090020000}"/>
    <cellStyle name="Normal 7 2 3" xfId="475" xr:uid="{00000000-0005-0000-0000-000091020000}"/>
    <cellStyle name="Normal 7 20" xfId="561" xr:uid="{00000000-0005-0000-0000-000092020000}"/>
    <cellStyle name="Normal 7 21" xfId="570" xr:uid="{00000000-0005-0000-0000-000093020000}"/>
    <cellStyle name="Normal 7 22" xfId="562" xr:uid="{00000000-0005-0000-0000-000094020000}"/>
    <cellStyle name="Normal 7 23" xfId="559" xr:uid="{00000000-0005-0000-0000-000095020000}"/>
    <cellStyle name="Normal 7 24" xfId="470" xr:uid="{00000000-0005-0000-0000-000096020000}"/>
    <cellStyle name="Normal 7 3" xfId="277" xr:uid="{00000000-0005-0000-0000-000097020000}"/>
    <cellStyle name="Normal 7 3 2" xfId="480" xr:uid="{00000000-0005-0000-0000-000098020000}"/>
    <cellStyle name="Normal 7 4" xfId="348" xr:uid="{00000000-0005-0000-0000-000099020000}"/>
    <cellStyle name="Normal 7 4 2" xfId="485" xr:uid="{00000000-0005-0000-0000-00009A020000}"/>
    <cellStyle name="Normal 7 5" xfId="490" xr:uid="{00000000-0005-0000-0000-00009B020000}"/>
    <cellStyle name="Normal 7 6" xfId="506" xr:uid="{00000000-0005-0000-0000-00009C020000}"/>
    <cellStyle name="Normal 7 7" xfId="508" xr:uid="{00000000-0005-0000-0000-00009D020000}"/>
    <cellStyle name="Normal 7 8" xfId="499" xr:uid="{00000000-0005-0000-0000-00009E020000}"/>
    <cellStyle name="Normal 7 9" xfId="513" xr:uid="{00000000-0005-0000-0000-00009F020000}"/>
    <cellStyle name="Normal 8" xfId="151" xr:uid="{00000000-0005-0000-0000-0000A0020000}"/>
    <cellStyle name="Normal 8 2" xfId="248" xr:uid="{00000000-0005-0000-0000-0000A1020000}"/>
    <cellStyle name="Normal 8 2 2" xfId="312" xr:uid="{00000000-0005-0000-0000-0000A2020000}"/>
    <cellStyle name="Normal 8 3" xfId="285" xr:uid="{00000000-0005-0000-0000-0000A3020000}"/>
    <cellStyle name="Normal 8 4" xfId="349" xr:uid="{00000000-0005-0000-0000-0000A4020000}"/>
    <cellStyle name="Normal 9" xfId="152" xr:uid="{00000000-0005-0000-0000-0000A5020000}"/>
    <cellStyle name="Normal 9 2" xfId="286" xr:uid="{00000000-0005-0000-0000-0000A6020000}"/>
    <cellStyle name="Normal 9 2 3" xfId="256" xr:uid="{00000000-0005-0000-0000-0000A7020000}"/>
    <cellStyle name="Normal 9 3" xfId="350" xr:uid="{00000000-0005-0000-0000-0000A8020000}"/>
    <cellStyle name="Normal_CED7ISR" xfId="182" xr:uid="{00000000-0005-0000-0000-0000AA020000}"/>
    <cellStyle name="Normal_Inversiones" xfId="47" xr:uid="{00000000-0005-0000-0000-0000AB020000}"/>
    <cellStyle name="Notas 2" xfId="153" xr:uid="{00000000-0005-0000-0000-0000AC020000}"/>
    <cellStyle name="Notas 2 2" xfId="154" xr:uid="{00000000-0005-0000-0000-0000AD020000}"/>
    <cellStyle name="Notas 2 2 2" xfId="682" xr:uid="{00000000-0005-0000-0000-0000AE020000}"/>
    <cellStyle name="Notas 2 3" xfId="627" xr:uid="{00000000-0005-0000-0000-0000AF020000}"/>
    <cellStyle name="Notas 3" xfId="155" xr:uid="{00000000-0005-0000-0000-0000B0020000}"/>
    <cellStyle name="Notas 3 2" xfId="156" xr:uid="{00000000-0005-0000-0000-0000B1020000}"/>
    <cellStyle name="Notas 3 2 2" xfId="582" xr:uid="{00000000-0005-0000-0000-0000B2020000}"/>
    <cellStyle name="Notas 3 3" xfId="666" xr:uid="{00000000-0005-0000-0000-0000B3020000}"/>
    <cellStyle name="Notas 4" xfId="157" xr:uid="{00000000-0005-0000-0000-0000B4020000}"/>
    <cellStyle name="Notas 4 2" xfId="158" xr:uid="{00000000-0005-0000-0000-0000B5020000}"/>
    <cellStyle name="Notas 4 2 2" xfId="714" xr:uid="{00000000-0005-0000-0000-0000B6020000}"/>
    <cellStyle name="Notas 4 3" xfId="713" xr:uid="{00000000-0005-0000-0000-0000B7020000}"/>
    <cellStyle name="Notas 5" xfId="159" xr:uid="{00000000-0005-0000-0000-0000B8020000}"/>
    <cellStyle name="Notas 5 2" xfId="160" xr:uid="{00000000-0005-0000-0000-0000B9020000}"/>
    <cellStyle name="Notas 5 2 2" xfId="710" xr:uid="{00000000-0005-0000-0000-0000BA020000}"/>
    <cellStyle name="Notas 5 3" xfId="708" xr:uid="{00000000-0005-0000-0000-0000BB020000}"/>
    <cellStyle name="Notas 6" xfId="161" xr:uid="{00000000-0005-0000-0000-0000BC020000}"/>
    <cellStyle name="Notas 6 2" xfId="162" xr:uid="{00000000-0005-0000-0000-0000BD020000}"/>
    <cellStyle name="Notas 6 2 2" xfId="712" xr:uid="{00000000-0005-0000-0000-0000BE020000}"/>
    <cellStyle name="Notas 6 3" xfId="711" xr:uid="{00000000-0005-0000-0000-0000BF020000}"/>
    <cellStyle name="Notas 7" xfId="163" xr:uid="{00000000-0005-0000-0000-0000C0020000}"/>
    <cellStyle name="Notas 7 2" xfId="164" xr:uid="{00000000-0005-0000-0000-0000C1020000}"/>
    <cellStyle name="Notas 7 2 2" xfId="709" xr:uid="{00000000-0005-0000-0000-0000C2020000}"/>
    <cellStyle name="Notas 7 3" xfId="707" xr:uid="{00000000-0005-0000-0000-0000C3020000}"/>
    <cellStyle name="Notas 8" xfId="165" xr:uid="{00000000-0005-0000-0000-0000C4020000}"/>
    <cellStyle name="Notas 8 2" xfId="706" xr:uid="{00000000-0005-0000-0000-0000C5020000}"/>
    <cellStyle name="Porcentaje" xfId="727" builtinId="5"/>
    <cellStyle name="Porcentaje 2" xfId="180" xr:uid="{00000000-0005-0000-0000-0000C6020000}"/>
    <cellStyle name="Porcentaje 3" xfId="210" xr:uid="{00000000-0005-0000-0000-0000C7020000}"/>
    <cellStyle name="Porcentaje 3 2" xfId="236" xr:uid="{00000000-0005-0000-0000-0000C8020000}"/>
    <cellStyle name="Porcentaje 3 2 2" xfId="300" xr:uid="{00000000-0005-0000-0000-0000C9020000}"/>
    <cellStyle name="Porcentaje 3 3" xfId="273" xr:uid="{00000000-0005-0000-0000-0000CA020000}"/>
    <cellStyle name="Porcentaje 4" xfId="217" xr:uid="{00000000-0005-0000-0000-0000CB020000}"/>
    <cellStyle name="Porcentaje 4 2" xfId="242" xr:uid="{00000000-0005-0000-0000-0000CC020000}"/>
    <cellStyle name="Porcentaje 4 2 2" xfId="306" xr:uid="{00000000-0005-0000-0000-0000CD020000}"/>
    <cellStyle name="Porcentaje 4 3" xfId="279" xr:uid="{00000000-0005-0000-0000-0000CE020000}"/>
    <cellStyle name="Porcentual 2" xfId="166" xr:uid="{00000000-0005-0000-0000-0000CF020000}"/>
    <cellStyle name="Porcentual 2 2" xfId="167" xr:uid="{00000000-0005-0000-0000-0000D0020000}"/>
    <cellStyle name="Porcentual 2 2 2" xfId="168" xr:uid="{00000000-0005-0000-0000-0000D1020000}"/>
    <cellStyle name="Porcentual 2 2 2 2" xfId="169" xr:uid="{00000000-0005-0000-0000-0000D2020000}"/>
    <cellStyle name="Porcentual 2 2 3" xfId="170" xr:uid="{00000000-0005-0000-0000-0000D3020000}"/>
    <cellStyle name="Salida 2" xfId="171" xr:uid="{00000000-0005-0000-0000-0000D4020000}"/>
    <cellStyle name="Salida 2 2" xfId="593" xr:uid="{00000000-0005-0000-0000-0000D5020000}"/>
    <cellStyle name="Salida 2 3" xfId="704" xr:uid="{00000000-0005-0000-0000-0000D6020000}"/>
    <cellStyle name="Sipred" xfId="50" xr:uid="{00000000-0005-0000-0000-0000D7020000}"/>
    <cellStyle name="Sipred Blanco" xfId="172" xr:uid="{00000000-0005-0000-0000-0000D8020000}"/>
    <cellStyle name="SipredTotal" xfId="49" xr:uid="{00000000-0005-0000-0000-0000D9020000}"/>
    <cellStyle name="Texto de advertencia 2" xfId="173" xr:uid="{00000000-0005-0000-0000-0000DA020000}"/>
    <cellStyle name="Texto explicativo 2" xfId="174" xr:uid="{00000000-0005-0000-0000-0000DB020000}"/>
    <cellStyle name="Título 1 2" xfId="175" xr:uid="{00000000-0005-0000-0000-0000DC020000}"/>
    <cellStyle name="Título 2 2" xfId="176" xr:uid="{00000000-0005-0000-0000-0000DD020000}"/>
    <cellStyle name="Título 3 2" xfId="177" xr:uid="{00000000-0005-0000-0000-0000DE020000}"/>
    <cellStyle name="Título 4" xfId="178" xr:uid="{00000000-0005-0000-0000-0000DF020000}"/>
  </cellStyles>
  <dxfs count="107">
    <dxf>
      <font>
        <b/>
        <i val="0"/>
        <condense val="0"/>
        <extend val="0"/>
      </font>
      <fill>
        <patternFill>
          <bgColor indexed="13"/>
        </patternFill>
      </fill>
    </dxf>
    <dxf>
      <font>
        <color theme="0"/>
      </font>
    </dxf>
    <dxf>
      <font>
        <color theme="0"/>
      </font>
    </dxf>
    <dxf>
      <font>
        <color rgb="FF0000FF"/>
      </font>
    </dxf>
    <dxf>
      <font>
        <color rgb="FFFF0000"/>
      </font>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ont>
        <b/>
        <i val="0"/>
        <color auto="1"/>
      </font>
      <fill>
        <patternFill>
          <bgColor rgb="FFFFFF00"/>
        </patternFill>
      </fill>
    </dxf>
    <dxf>
      <fill>
        <patternFill>
          <bgColor indexed="13"/>
        </patternFill>
      </fill>
    </dxf>
    <dxf>
      <font>
        <b/>
        <i val="0"/>
        <condense val="0"/>
        <extend val="0"/>
      </font>
      <fill>
        <patternFill>
          <bgColor indexed="13"/>
        </patternFill>
      </fill>
    </dxf>
    <dxf>
      <font>
        <b/>
        <i val="0"/>
        <condense val="0"/>
        <extend val="0"/>
      </font>
      <fill>
        <patternFill>
          <bgColor indexed="10"/>
        </patternFill>
      </fill>
    </dxf>
    <dxf>
      <font>
        <b/>
        <i val="0"/>
        <condense val="0"/>
        <extend val="0"/>
      </font>
      <fill>
        <patternFill>
          <bgColor indexed="34"/>
        </patternFill>
      </fill>
    </dxf>
    <dxf>
      <font>
        <b val="0"/>
        <i val="0"/>
        <strike val="0"/>
        <condense val="0"/>
        <extend val="0"/>
        <outline val="0"/>
        <shadow val="0"/>
        <u val="none"/>
        <vertAlign val="baseline"/>
        <sz val="8"/>
        <color indexed="8"/>
        <name val="Arial"/>
        <scheme val="none"/>
      </font>
      <numFmt numFmtId="180" formatCode="dd/mm/yyyy;@"/>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80" formatCode="dd/mm/yyyy;@"/>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Tahoma"/>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Tahoma"/>
        <scheme val="none"/>
      </font>
      <numFmt numFmtId="200" formatCode="m/d/yyyy"/>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72" formatCode="0.0000"/>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81" formatCode="0.000"/>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81" formatCode="0.000"/>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80" formatCode="dd/mm/yyyy;@"/>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general"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72" formatCode="0.0000"/>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72" formatCode="0.0000"/>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82" formatCode="mmm/yy"/>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82" formatCode="mmm/yy"/>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82" formatCode="mmm/yy"/>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72" formatCode="0.0000"/>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auto="1"/>
        <name val="Arial"/>
        <scheme val="none"/>
      </font>
      <numFmt numFmtId="201" formatCode="#,##0.00_);\(#,##0.00\)"/>
      <fill>
        <patternFill patternType="none">
          <fgColor indexed="64"/>
          <bgColor indexed="65"/>
        </patternFill>
      </fill>
      <alignment horizontal="general"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201" formatCode="#,##0.00_);\(#,##0.00\)"/>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auto="1"/>
        <name val="Arial"/>
        <scheme val="none"/>
      </font>
      <numFmt numFmtId="201" formatCode="#,##0.00_);\(#,##0.00\)"/>
      <fill>
        <patternFill patternType="none">
          <fgColor indexed="64"/>
          <bgColor indexed="65"/>
        </patternFill>
      </fill>
      <alignment horizontal="general"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auto="1"/>
        <name val="Arial"/>
        <scheme val="none"/>
      </font>
      <numFmt numFmtId="201" formatCode="#,##0.00_);\(#,##0.00\)"/>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auto="1"/>
        <name val="Arial"/>
        <scheme val="none"/>
      </font>
      <numFmt numFmtId="201" formatCode="#,##0.00_);\(#,##0.00\)"/>
      <fill>
        <patternFill patternType="none">
          <fgColor indexed="64"/>
          <bgColor indexed="65"/>
        </patternFill>
      </fill>
      <alignment horizontal="general"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auto="1"/>
        <name val="Arial"/>
        <scheme val="none"/>
      </font>
      <numFmt numFmtId="201" formatCode="#,##0.00_);\(#,##0.00\)"/>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auto="1"/>
        <name val="Arial"/>
        <scheme val="none"/>
      </font>
      <numFmt numFmtId="201" formatCode="#,##0.00_);\(#,##0.00\)"/>
      <fill>
        <patternFill patternType="none">
          <fgColor indexed="64"/>
          <bgColor indexed="65"/>
        </patternFill>
      </fill>
      <alignment horizontal="general"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auto="1"/>
        <name val="Arial"/>
        <scheme val="none"/>
      </font>
      <numFmt numFmtId="201" formatCode="#,##0.00_);\(#,##0.00\)"/>
      <fill>
        <patternFill patternType="none">
          <fgColor indexed="64"/>
          <bgColor indexed="65"/>
        </patternFill>
      </fill>
      <alignment horizontal="general"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auto="1"/>
        <name val="Arial"/>
        <scheme val="none"/>
      </font>
      <numFmt numFmtId="201" formatCode="#,##0.00_);\(#,##0.00\)"/>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201" formatCode="#,##0.00_);\(#,##0.00\)"/>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201" formatCode="#,##0.00_);\(#,##0.00\)"/>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200" formatCode="m/d/yyyy"/>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3" formatCode="0%"/>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13" formatCode="0%"/>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outline="0">
        <left style="hair">
          <color indexed="64"/>
        </left>
        <right style="hair">
          <color indexed="64"/>
        </right>
        <top/>
        <bottom/>
      </border>
    </dxf>
    <dxf>
      <font>
        <b val="0"/>
        <i val="0"/>
        <strike val="0"/>
        <condense val="0"/>
        <extend val="0"/>
        <outline val="0"/>
        <shadow val="0"/>
        <u val="none"/>
        <vertAlign val="baseline"/>
        <sz val="8"/>
        <color indexed="8"/>
        <name val="Arial"/>
        <scheme val="none"/>
      </font>
      <numFmt numFmtId="165" formatCode="_(* #,##0.00_);_(* \(#,##0.00\);_(* &quot;-&quot;??_);_(@_)"/>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numFmt numFmtId="200" formatCode="m/d/yyyy"/>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general"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Univers (W1)"/>
        <scheme val="none"/>
      </font>
      <fill>
        <patternFill patternType="none">
          <fgColor indexed="64"/>
          <bgColor indexed="65"/>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8"/>
        <color indexed="8"/>
        <name val="Arial"/>
        <scheme val="none"/>
      </font>
      <numFmt numFmtId="0" formatCode="General"/>
      <fill>
        <patternFill patternType="none">
          <fgColor indexed="64"/>
          <bgColor indexed="65"/>
        </patternFill>
      </fill>
      <alignment horizontal="center" vertical="bottom" textRotation="0" wrapText="0" relativeIndent="0" justifyLastLine="0" shrinkToFit="0" readingOrder="0"/>
      <border diagonalUp="0" diagonalDown="0" outline="0">
        <left style="hair">
          <color indexed="64"/>
        </left>
        <right style="hair">
          <color indexed="64"/>
        </right>
        <top/>
        <bottom/>
      </border>
      <protection locked="1" hidden="0"/>
    </dxf>
    <dxf>
      <font>
        <b val="0"/>
        <i val="0"/>
        <strike val="0"/>
        <condense val="0"/>
        <extend val="0"/>
        <outline val="0"/>
        <shadow val="0"/>
        <u val="none"/>
        <vertAlign val="baseline"/>
        <sz val="8"/>
        <color indexed="8"/>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border outline="0">
        <top style="thin">
          <color indexed="64"/>
        </top>
      </border>
    </dxf>
    <dxf>
      <border outline="0">
        <bottom style="thin">
          <color indexed="64"/>
        </bottom>
      </border>
    </dxf>
  </dxfs>
  <tableStyles count="0" defaultTableStyle="TableStyleMedium2" defaultPivotStyle="PivotStyleLight16"/>
  <colors>
    <mruColors>
      <color rgb="FFFFFF99"/>
      <color rgb="FFCCFF33"/>
      <color rgb="FF66FFCC"/>
      <color rgb="FFCCCC00"/>
      <color rgb="FF0000FF"/>
      <color rgb="FFD3D3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76" Type="http://schemas.microsoft.com/office/2017/10/relationships/person" Target="persons/perso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8" Type="http://schemas.openxmlformats.org/officeDocument/2006/relationships/image" Target="../media/image4.png"/><Relationship Id="rId13" Type="http://schemas.openxmlformats.org/officeDocument/2006/relationships/hyperlink" Target="http://dsoft.mx/software/sitema-vedifi/" TargetMode="External"/><Relationship Id="rId3" Type="http://schemas.openxmlformats.org/officeDocument/2006/relationships/hyperlink" Target="https://twitter.com/dsoft_mx" TargetMode="External"/><Relationship Id="rId7" Type="http://schemas.openxmlformats.org/officeDocument/2006/relationships/hyperlink" Target="http://www.youtube.com/dsoftoficial" TargetMode="External"/><Relationship Id="rId12" Type="http://schemas.openxmlformats.org/officeDocument/2006/relationships/image" Target="../media/image6.png"/><Relationship Id="rId17" Type="http://schemas.openxmlformats.org/officeDocument/2006/relationships/image" Target="../media/image9.png"/><Relationship Id="rId2" Type="http://schemas.openxmlformats.org/officeDocument/2006/relationships/image" Target="../media/image1.png"/><Relationship Id="rId16" Type="http://schemas.openxmlformats.org/officeDocument/2006/relationships/image" Target="../media/image8.png"/><Relationship Id="rId1" Type="http://schemas.openxmlformats.org/officeDocument/2006/relationships/hyperlink" Target="http://dsoft.mx/" TargetMode="External"/><Relationship Id="rId6" Type="http://schemas.openxmlformats.org/officeDocument/2006/relationships/image" Target="../media/image3.png"/><Relationship Id="rId11" Type="http://schemas.openxmlformats.org/officeDocument/2006/relationships/hyperlink" Target="http://dsoft.mx/software/vedifi-dictool-2012/" TargetMode="External"/><Relationship Id="rId5" Type="http://schemas.openxmlformats.org/officeDocument/2006/relationships/hyperlink" Target="https://www.facebook.com/pages/D-Soft/171964449533323" TargetMode="External"/><Relationship Id="rId15" Type="http://schemas.openxmlformats.org/officeDocument/2006/relationships/hyperlink" Target="http://dsoft.mx/software/dictool/" TargetMode="External"/><Relationship Id="rId10" Type="http://schemas.openxmlformats.org/officeDocument/2006/relationships/image" Target="../media/image5.png"/><Relationship Id="rId4" Type="http://schemas.openxmlformats.org/officeDocument/2006/relationships/image" Target="../media/image2.png"/><Relationship Id="rId9" Type="http://schemas.openxmlformats.org/officeDocument/2006/relationships/hyperlink" Target="http://dsoft.mx/category/faq-vedifi-dictool" TargetMode="External"/><Relationship Id="rId14" Type="http://schemas.openxmlformats.org/officeDocument/2006/relationships/image" Target="../media/image7.png"/></Relationships>
</file>

<file path=xl/drawings/_rels/drawing3.xml.rels><?xml version="1.0" encoding="UTF-8" standalone="yes"?>
<Relationships xmlns="http://schemas.openxmlformats.org/package/2006/relationships"><Relationship Id="rId1" Type="http://schemas.openxmlformats.org/officeDocument/2006/relationships/image" Target="../media/image10.emf"/></Relationships>
</file>

<file path=xl/drawings/_rels/drawing4.xml.rels><?xml version="1.0" encoding="UTF-8" standalone="yes"?>
<Relationships xmlns="http://schemas.openxmlformats.org/package/2006/relationships"><Relationship Id="rId2" Type="http://schemas.openxmlformats.org/officeDocument/2006/relationships/image" Target="../media/image12.emf"/><Relationship Id="rId1" Type="http://schemas.openxmlformats.org/officeDocument/2006/relationships/image" Target="../media/image10.emf"/></Relationships>
</file>

<file path=xl/drawings/_rels/drawing5.xml.rels><?xml version="1.0" encoding="UTF-8" standalone="yes"?>
<Relationships xmlns="http://schemas.openxmlformats.org/package/2006/relationships"><Relationship Id="rId1" Type="http://schemas.openxmlformats.org/officeDocument/2006/relationships/image" Target="../media/image14.emf"/></Relationships>
</file>

<file path=xl/drawings/_rels/drawing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7.xml.rels><?xml version="1.0" encoding="UTF-8" standalone="yes"?>
<Relationships xmlns="http://schemas.openxmlformats.org/package/2006/relationships"><Relationship Id="rId1" Type="http://schemas.openxmlformats.org/officeDocument/2006/relationships/image" Target="../media/image17.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1.emf"/></Relationships>
</file>

<file path=xl/drawings/_rels/vmlDrawing5.vml.rels><?xml version="1.0" encoding="UTF-8" standalone="yes"?>
<Relationships xmlns="http://schemas.openxmlformats.org/package/2006/relationships"><Relationship Id="rId2" Type="http://schemas.openxmlformats.org/officeDocument/2006/relationships/image" Target="../media/image13.emf"/><Relationship Id="rId1" Type="http://schemas.openxmlformats.org/officeDocument/2006/relationships/image" Target="../media/image11.e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5.emf"/></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8.emf"/></Relationships>
</file>

<file path=xl/drawings/drawing1.xml><?xml version="1.0" encoding="utf-8"?>
<xdr:wsDr xmlns:xdr="http://schemas.openxmlformats.org/drawingml/2006/spreadsheetDrawing" xmlns:a="http://schemas.openxmlformats.org/drawingml/2006/main">
  <xdr:twoCellAnchor editAs="oneCell">
    <xdr:from>
      <xdr:col>8</xdr:col>
      <xdr:colOff>409576</xdr:colOff>
      <xdr:row>21</xdr:row>
      <xdr:rowOff>142055</xdr:rowOff>
    </xdr:from>
    <xdr:to>
      <xdr:col>10</xdr:col>
      <xdr:colOff>285750</xdr:colOff>
      <xdr:row>26</xdr:row>
      <xdr:rowOff>161925</xdr:rowOff>
    </xdr:to>
    <xdr:pic>
      <xdr:nvPicPr>
        <xdr:cNvPr id="3" name="2 Imagen">
          <a:hlinkClick xmlns:r="http://schemas.openxmlformats.org/officeDocument/2006/relationships" r:id="rId1" tooltip="Ir a nuestro sitio web www.dsoft.mx"/>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stretch>
          <a:fillRect/>
        </a:stretch>
      </xdr:blipFill>
      <xdr:spPr>
        <a:xfrm>
          <a:off x="6505576" y="4371155"/>
          <a:ext cx="1400174" cy="877120"/>
        </a:xfrm>
        <a:prstGeom prst="rect">
          <a:avLst/>
        </a:prstGeom>
      </xdr:spPr>
    </xdr:pic>
    <xdr:clientData/>
  </xdr:twoCellAnchor>
  <xdr:twoCellAnchor editAs="oneCell">
    <xdr:from>
      <xdr:col>8</xdr:col>
      <xdr:colOff>247650</xdr:colOff>
      <xdr:row>30</xdr:row>
      <xdr:rowOff>19050</xdr:rowOff>
    </xdr:from>
    <xdr:to>
      <xdr:col>8</xdr:col>
      <xdr:colOff>752412</xdr:colOff>
      <xdr:row>32</xdr:row>
      <xdr:rowOff>95193</xdr:rowOff>
    </xdr:to>
    <xdr:pic>
      <xdr:nvPicPr>
        <xdr:cNvPr id="4" name="3 Imagen">
          <a:hlinkClick xmlns:r="http://schemas.openxmlformats.org/officeDocument/2006/relationships" r:id="rId3" tooltip="Siguenos en Twitter"/>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4" cstate="print"/>
        <a:stretch>
          <a:fillRect/>
        </a:stretch>
      </xdr:blipFill>
      <xdr:spPr>
        <a:xfrm>
          <a:off x="6343650" y="5638800"/>
          <a:ext cx="504762" cy="457143"/>
        </a:xfrm>
        <a:prstGeom prst="rect">
          <a:avLst/>
        </a:prstGeom>
      </xdr:spPr>
    </xdr:pic>
    <xdr:clientData/>
  </xdr:twoCellAnchor>
  <xdr:twoCellAnchor editAs="oneCell">
    <xdr:from>
      <xdr:col>9</xdr:col>
      <xdr:colOff>171450</xdr:colOff>
      <xdr:row>30</xdr:row>
      <xdr:rowOff>19050</xdr:rowOff>
    </xdr:from>
    <xdr:to>
      <xdr:col>9</xdr:col>
      <xdr:colOff>552402</xdr:colOff>
      <xdr:row>32</xdr:row>
      <xdr:rowOff>66621</xdr:rowOff>
    </xdr:to>
    <xdr:pic>
      <xdr:nvPicPr>
        <xdr:cNvPr id="5" name="4 Imagen">
          <a:hlinkClick xmlns:r="http://schemas.openxmlformats.org/officeDocument/2006/relationships" r:id="rId5" tooltip="Siguenos en Facebook"/>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6" cstate="print"/>
        <a:stretch>
          <a:fillRect/>
        </a:stretch>
      </xdr:blipFill>
      <xdr:spPr>
        <a:xfrm>
          <a:off x="7029450" y="5638800"/>
          <a:ext cx="380952" cy="428571"/>
        </a:xfrm>
        <a:prstGeom prst="rect">
          <a:avLst/>
        </a:prstGeom>
      </xdr:spPr>
    </xdr:pic>
    <xdr:clientData/>
  </xdr:twoCellAnchor>
  <xdr:twoCellAnchor editAs="oneCell">
    <xdr:from>
      <xdr:col>9</xdr:col>
      <xdr:colOff>666750</xdr:colOff>
      <xdr:row>30</xdr:row>
      <xdr:rowOff>19050</xdr:rowOff>
    </xdr:from>
    <xdr:to>
      <xdr:col>10</xdr:col>
      <xdr:colOff>399988</xdr:colOff>
      <xdr:row>32</xdr:row>
      <xdr:rowOff>95193</xdr:rowOff>
    </xdr:to>
    <xdr:pic>
      <xdr:nvPicPr>
        <xdr:cNvPr id="6" name="5 Imagen">
          <a:hlinkClick xmlns:r="http://schemas.openxmlformats.org/officeDocument/2006/relationships" r:id="rId7" tooltip="Siguenos en YouTube"/>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8" cstate="print"/>
        <a:stretch>
          <a:fillRect/>
        </a:stretch>
      </xdr:blipFill>
      <xdr:spPr>
        <a:xfrm>
          <a:off x="7524750" y="5638800"/>
          <a:ext cx="495238" cy="457143"/>
        </a:xfrm>
        <a:prstGeom prst="rect">
          <a:avLst/>
        </a:prstGeom>
      </xdr:spPr>
    </xdr:pic>
    <xdr:clientData/>
  </xdr:twoCellAnchor>
  <xdr:twoCellAnchor editAs="oneCell">
    <xdr:from>
      <xdr:col>5</xdr:col>
      <xdr:colOff>228600</xdr:colOff>
      <xdr:row>10</xdr:row>
      <xdr:rowOff>180975</xdr:rowOff>
    </xdr:from>
    <xdr:to>
      <xdr:col>5</xdr:col>
      <xdr:colOff>628600</xdr:colOff>
      <xdr:row>14</xdr:row>
      <xdr:rowOff>76118</xdr:rowOff>
    </xdr:to>
    <xdr:pic>
      <xdr:nvPicPr>
        <xdr:cNvPr id="11" name="10 Imagen">
          <a:hlinkClick xmlns:r="http://schemas.openxmlformats.org/officeDocument/2006/relationships" r:id="rId9" tooltip="Ir a la sección de ayuda en línea de nuestro sitio web"/>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10" cstate="print"/>
        <a:stretch>
          <a:fillRect/>
        </a:stretch>
      </xdr:blipFill>
      <xdr:spPr>
        <a:xfrm>
          <a:off x="4038600" y="2486025"/>
          <a:ext cx="400000" cy="657143"/>
        </a:xfrm>
        <a:prstGeom prst="rect">
          <a:avLst/>
        </a:prstGeom>
      </xdr:spPr>
    </xdr:pic>
    <xdr:clientData/>
  </xdr:twoCellAnchor>
  <xdr:twoCellAnchor editAs="oneCell">
    <xdr:from>
      <xdr:col>1</xdr:col>
      <xdr:colOff>0</xdr:colOff>
      <xdr:row>7</xdr:row>
      <xdr:rowOff>171450</xdr:rowOff>
    </xdr:from>
    <xdr:to>
      <xdr:col>3</xdr:col>
      <xdr:colOff>628381</xdr:colOff>
      <xdr:row>18</xdr:row>
      <xdr:rowOff>104553</xdr:rowOff>
    </xdr:to>
    <xdr:pic>
      <xdr:nvPicPr>
        <xdr:cNvPr id="12" name="11 Imagen">
          <a:hlinkClick xmlns:r="http://schemas.openxmlformats.org/officeDocument/2006/relationships" r:id="rId11" tooltip="Ir a la página de características y precios de Vedifi &amp; DicTool 12"/>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2" cstate="print"/>
        <a:stretch>
          <a:fillRect/>
        </a:stretch>
      </xdr:blipFill>
      <xdr:spPr>
        <a:xfrm>
          <a:off x="762000" y="1981200"/>
          <a:ext cx="2152381" cy="1780953"/>
        </a:xfrm>
        <a:prstGeom prst="rect">
          <a:avLst/>
        </a:prstGeom>
      </xdr:spPr>
    </xdr:pic>
    <xdr:clientData/>
  </xdr:twoCellAnchor>
  <xdr:twoCellAnchor editAs="oneCell">
    <xdr:from>
      <xdr:col>1</xdr:col>
      <xdr:colOff>0</xdr:colOff>
      <xdr:row>18</xdr:row>
      <xdr:rowOff>76200</xdr:rowOff>
    </xdr:from>
    <xdr:to>
      <xdr:col>3</xdr:col>
      <xdr:colOff>609333</xdr:colOff>
      <xdr:row>28</xdr:row>
      <xdr:rowOff>180755</xdr:rowOff>
    </xdr:to>
    <xdr:pic>
      <xdr:nvPicPr>
        <xdr:cNvPr id="13" name="12 Imagen">
          <a:hlinkClick xmlns:r="http://schemas.openxmlformats.org/officeDocument/2006/relationships" r:id="rId13" tooltip="Ir a la página de características y precios de Vedifi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4" cstate="print"/>
        <a:stretch>
          <a:fillRect/>
        </a:stretch>
      </xdr:blipFill>
      <xdr:spPr>
        <a:xfrm>
          <a:off x="762000" y="3733800"/>
          <a:ext cx="2133333" cy="1761905"/>
        </a:xfrm>
        <a:prstGeom prst="rect">
          <a:avLst/>
        </a:prstGeom>
      </xdr:spPr>
    </xdr:pic>
    <xdr:clientData/>
  </xdr:twoCellAnchor>
  <xdr:twoCellAnchor editAs="oneCell">
    <xdr:from>
      <xdr:col>1</xdr:col>
      <xdr:colOff>0</xdr:colOff>
      <xdr:row>28</xdr:row>
      <xdr:rowOff>152400</xdr:rowOff>
    </xdr:from>
    <xdr:to>
      <xdr:col>3</xdr:col>
      <xdr:colOff>637905</xdr:colOff>
      <xdr:row>38</xdr:row>
      <xdr:rowOff>114076</xdr:rowOff>
    </xdr:to>
    <xdr:pic>
      <xdr:nvPicPr>
        <xdr:cNvPr id="14" name="13 Imagen">
          <a:hlinkClick xmlns:r="http://schemas.openxmlformats.org/officeDocument/2006/relationships" r:id="rId15" tooltip="Ir a la página de características y precios de DicTool 12"/>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6" cstate="print"/>
        <a:stretch>
          <a:fillRect/>
        </a:stretch>
      </xdr:blipFill>
      <xdr:spPr>
        <a:xfrm>
          <a:off x="762000" y="5467350"/>
          <a:ext cx="2161905" cy="1790476"/>
        </a:xfrm>
        <a:prstGeom prst="rect">
          <a:avLst/>
        </a:prstGeom>
      </xdr:spPr>
    </xdr:pic>
    <xdr:clientData/>
  </xdr:twoCellAnchor>
  <xdr:twoCellAnchor editAs="oneCell">
    <xdr:from>
      <xdr:col>8</xdr:col>
      <xdr:colOff>380999</xdr:colOff>
      <xdr:row>7</xdr:row>
      <xdr:rowOff>161924</xdr:rowOff>
    </xdr:from>
    <xdr:to>
      <xdr:col>9</xdr:col>
      <xdr:colOff>670102</xdr:colOff>
      <xdr:row>13</xdr:row>
      <xdr:rowOff>57150</xdr:rowOff>
    </xdr:to>
    <xdr:pic>
      <xdr:nvPicPr>
        <xdr:cNvPr id="10" name="Picture 22">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5876924" y="1333499"/>
          <a:ext cx="1051103" cy="962026"/>
        </a:xfrm>
        <a:prstGeom prst="rect">
          <a:avLst/>
        </a:prstGeom>
        <a:noFill/>
        <a:ln w="9525">
          <a:noFill/>
          <a:miter lim="800000"/>
          <a:headEnd/>
          <a:tailEnd/>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38099</xdr:colOff>
      <xdr:row>21</xdr:row>
      <xdr:rowOff>28574</xdr:rowOff>
    </xdr:from>
    <xdr:to>
      <xdr:col>2</xdr:col>
      <xdr:colOff>5343524</xdr:colOff>
      <xdr:row>32</xdr:row>
      <xdr:rowOff>9525</xdr:rowOff>
    </xdr:to>
    <xdr:sp macro="" textlink="">
      <xdr:nvSpPr>
        <xdr:cNvPr id="2" name="1 Llamada rectangular redondeada">
          <a:extLst>
            <a:ext uri="{FF2B5EF4-FFF2-40B4-BE49-F238E27FC236}">
              <a16:creationId xmlns:a16="http://schemas.microsoft.com/office/drawing/2014/main" id="{00000000-0008-0000-0200-000002000000}"/>
            </a:ext>
          </a:extLst>
        </xdr:cNvPr>
        <xdr:cNvSpPr/>
      </xdr:nvSpPr>
      <xdr:spPr>
        <a:xfrm>
          <a:off x="3390899" y="3124199"/>
          <a:ext cx="5305425" cy="1552576"/>
        </a:xfrm>
        <a:prstGeom prst="wedgeRoundRectCallout">
          <a:avLst>
            <a:gd name="adj1" fmla="val -18281"/>
            <a:gd name="adj2" fmla="val 50255"/>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MX" sz="1100" b="1"/>
            <a:t>Nota:</a:t>
          </a:r>
        </a:p>
        <a:p>
          <a:pPr algn="l"/>
          <a:r>
            <a:rPr lang="es-MX" sz="1100"/>
            <a:t>La información del Contador  se integró solamente para efectos de identificación en ésta Hoja de Trabajo, es necesario que el usuario descargue en el archivo .xspr generado por el proceso de transferencia dicha información a partir de los archivos .sipredx que se obtienen desde la opción </a:t>
          </a:r>
          <a:r>
            <a:rPr lang="es-MX" sz="1100" b="1"/>
            <a:t>“Datos del CPR” </a:t>
          </a:r>
          <a:r>
            <a:rPr lang="es-MX" sz="1100" b="0"/>
            <a:t>del complemento</a:t>
          </a:r>
          <a:r>
            <a:rPr lang="es-MX" sz="1100" b="0" baseline="0"/>
            <a:t> SAT.</a:t>
          </a:r>
        </a:p>
        <a:p>
          <a:pPr algn="l"/>
          <a:endParaRPr lang="es-MX" sz="1100" b="0" baseline="0"/>
        </a:p>
        <a:p>
          <a:pPr marL="0" marR="0" indent="0" algn="l" defTabSz="914400" eaLnBrk="1" fontAlgn="auto" latinLnBrk="0" hangingPunct="1">
            <a:lnSpc>
              <a:spcPct val="100000"/>
            </a:lnSpc>
            <a:spcBef>
              <a:spcPts val="0"/>
            </a:spcBef>
            <a:spcAft>
              <a:spcPts val="0"/>
            </a:spcAft>
            <a:buClrTx/>
            <a:buSzTx/>
            <a:buFontTx/>
            <a:buNone/>
            <a:tabLst/>
            <a:defRPr/>
          </a:pPr>
          <a:r>
            <a:rPr lang="es-MX" sz="1400" b="1">
              <a:solidFill>
                <a:srgbClr val="FFFF00"/>
              </a:solidFill>
              <a:effectLst/>
              <a:latin typeface="+mn-lt"/>
              <a:ea typeface="+mn-ea"/>
              <a:cs typeface="+mn-cs"/>
            </a:rPr>
            <a:t>Esta</a:t>
          </a:r>
          <a:r>
            <a:rPr lang="es-MX" sz="1400" b="1" baseline="0">
              <a:solidFill>
                <a:srgbClr val="FFFF00"/>
              </a:solidFill>
              <a:effectLst/>
              <a:latin typeface="+mn-lt"/>
              <a:ea typeface="+mn-ea"/>
              <a:cs typeface="+mn-cs"/>
            </a:rPr>
            <a:t> información NO la transfiere DicTool.</a:t>
          </a:r>
          <a:endParaRPr lang="es-MX" sz="1400">
            <a:solidFill>
              <a:srgbClr val="FFFF00"/>
            </a:solidFill>
            <a:effectLst/>
          </a:endParaRPr>
        </a:p>
        <a:p>
          <a:pPr algn="l"/>
          <a:endParaRPr lang="es-MX" sz="1100" b="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79375</xdr:colOff>
          <xdr:row>0</xdr:row>
          <xdr:rowOff>38100</xdr:rowOff>
        </xdr:from>
        <xdr:to>
          <xdr:col>4</xdr:col>
          <xdr:colOff>3175</xdr:colOff>
          <xdr:row>1</xdr:row>
          <xdr:rowOff>19050</xdr:rowOff>
        </xdr:to>
        <xdr:pic>
          <xdr:nvPicPr>
            <xdr:cNvPr id="884063" name="1 Imagen">
              <a:extLst>
                <a:ext uri="{FF2B5EF4-FFF2-40B4-BE49-F238E27FC236}">
                  <a16:creationId xmlns:a16="http://schemas.microsoft.com/office/drawing/2014/main" id="{8E3E144A-F92B-4B1E-A517-ABA857F66823}"/>
                </a:ext>
              </a:extLst>
            </xdr:cNvPr>
            <xdr:cNvPicPr>
              <a:picLocks noChangeAspect="1" noChangeArrowheads="1"/>
              <a:extLst>
                <a:ext uri="{84589F7E-364E-4C9E-8A38-B11213B215E9}">
                  <a14:cameraTool cellRange="Monitor!$C$27" spid="_x0000_s1183455"/>
                </a:ext>
              </a:extLst>
            </xdr:cNvPicPr>
          </xdr:nvPicPr>
          <xdr:blipFill>
            <a:blip xmlns:r="http://schemas.openxmlformats.org/officeDocument/2006/relationships" r:embed="rId1"/>
            <a:srcRect/>
            <a:stretch>
              <a:fillRect/>
            </a:stretch>
          </xdr:blipFill>
          <xdr:spPr bwMode="auto">
            <a:xfrm>
              <a:off x="5641975" y="38100"/>
              <a:ext cx="946150" cy="190500"/>
            </a:xfrm>
            <a:prstGeom prst="rect">
              <a:avLst/>
            </a:prstGeom>
            <a:solidFill>
              <a:schemeClr val="bg1"/>
            </a:solidFill>
            <a:ln w="9525">
              <a:solidFill>
                <a:srgbClr val="000000" mc:Ignorable="a14" a14:legacySpreadsheetColorIndex="64"/>
              </a:solidFill>
              <a:miter lim="800000"/>
              <a:headEnd/>
              <a:tailEnd/>
            </a:ln>
          </xdr:spPr>
        </xdr:pic>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38100</xdr:colOff>
          <xdr:row>0</xdr:row>
          <xdr:rowOff>28575</xdr:rowOff>
        </xdr:from>
        <xdr:to>
          <xdr:col>3</xdr:col>
          <xdr:colOff>942975</xdr:colOff>
          <xdr:row>1</xdr:row>
          <xdr:rowOff>9525</xdr:rowOff>
        </xdr:to>
        <xdr:pic>
          <xdr:nvPicPr>
            <xdr:cNvPr id="820579" name="1 Imagen">
              <a:extLst>
                <a:ext uri="{FF2B5EF4-FFF2-40B4-BE49-F238E27FC236}">
                  <a16:creationId xmlns:a16="http://schemas.microsoft.com/office/drawing/2014/main" id="{B065AA64-24E7-4676-969F-E594EEC579F0}"/>
                </a:ext>
              </a:extLst>
            </xdr:cNvPr>
            <xdr:cNvPicPr>
              <a:picLocks noChangeAspect="1" noChangeArrowheads="1"/>
              <a:extLst>
                <a:ext uri="{84589F7E-364E-4C9E-8A38-B11213B215E9}">
                  <a14:cameraTool cellRange="Monitor!$C$27" spid="_x0000_s1118952"/>
                </a:ext>
              </a:extLst>
            </xdr:cNvPicPr>
          </xdr:nvPicPr>
          <xdr:blipFill>
            <a:blip xmlns:r="http://schemas.openxmlformats.org/officeDocument/2006/relationships" r:embed="rId1"/>
            <a:srcRect/>
            <a:stretch>
              <a:fillRect/>
            </a:stretch>
          </xdr:blipFill>
          <xdr:spPr bwMode="auto">
            <a:xfrm>
              <a:off x="5324475" y="28575"/>
              <a:ext cx="904875" cy="19050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0</xdr:row>
          <xdr:rowOff>6350</xdr:rowOff>
        </xdr:from>
        <xdr:to>
          <xdr:col>2</xdr:col>
          <xdr:colOff>942975</xdr:colOff>
          <xdr:row>0</xdr:row>
          <xdr:rowOff>196850</xdr:rowOff>
        </xdr:to>
        <xdr:pic>
          <xdr:nvPicPr>
            <xdr:cNvPr id="820580" name="3 Imagen">
              <a:extLst>
                <a:ext uri="{FF2B5EF4-FFF2-40B4-BE49-F238E27FC236}">
                  <a16:creationId xmlns:a16="http://schemas.microsoft.com/office/drawing/2014/main" id="{F46F925C-D2D7-4323-B88A-76B769D7991B}"/>
                </a:ext>
              </a:extLst>
            </xdr:cNvPr>
            <xdr:cNvPicPr>
              <a:picLocks noChangeAspect="1" noChangeArrowheads="1"/>
              <a:extLst>
                <a:ext uri="{84589F7E-364E-4C9E-8A38-B11213B215E9}">
                  <a14:cameraTool cellRange="Monitor!$C$26" spid="_x0000_s1118953"/>
                </a:ext>
              </a:extLst>
            </xdr:cNvPicPr>
          </xdr:nvPicPr>
          <xdr:blipFill>
            <a:blip xmlns:r="http://schemas.openxmlformats.org/officeDocument/2006/relationships" r:embed="rId2"/>
            <a:srcRect/>
            <a:stretch>
              <a:fillRect/>
            </a:stretch>
          </xdr:blipFill>
          <xdr:spPr bwMode="auto">
            <a:xfrm>
              <a:off x="4546600" y="6350"/>
              <a:ext cx="904875" cy="19050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47625</xdr:colOff>
          <xdr:row>79</xdr:row>
          <xdr:rowOff>533400</xdr:rowOff>
        </xdr:from>
        <xdr:to>
          <xdr:col>11</xdr:col>
          <xdr:colOff>409575</xdr:colOff>
          <xdr:row>87</xdr:row>
          <xdr:rowOff>104775</xdr:rowOff>
        </xdr:to>
        <xdr:pic>
          <xdr:nvPicPr>
            <xdr:cNvPr id="1004628" name="1 Imagen">
              <a:extLst>
                <a:ext uri="{FF2B5EF4-FFF2-40B4-BE49-F238E27FC236}">
                  <a16:creationId xmlns:a16="http://schemas.microsoft.com/office/drawing/2014/main" id="{D1FD4760-9595-40D1-A3E5-D3F7E4DB7784}"/>
                </a:ext>
              </a:extLst>
            </xdr:cNvPr>
            <xdr:cNvPicPr>
              <a:picLocks noChangeAspect="1" noChangeArrowheads="1"/>
              <a:extLst>
                <a:ext uri="{84589F7E-364E-4C9E-8A38-B11213B215E9}">
                  <a14:cameraTool cellRange="Monitor!$B$31:$D$36" spid="_x0000_s1005331"/>
                </a:ext>
              </a:extLst>
            </xdr:cNvPicPr>
          </xdr:nvPicPr>
          <xdr:blipFill>
            <a:blip xmlns:r="http://schemas.openxmlformats.org/officeDocument/2006/relationships" r:embed="rId1"/>
            <a:srcRect/>
            <a:stretch>
              <a:fillRect/>
            </a:stretch>
          </xdr:blipFill>
          <xdr:spPr bwMode="auto">
            <a:xfrm>
              <a:off x="6486525" y="13535025"/>
              <a:ext cx="4933950" cy="114300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66675</xdr:colOff>
      <xdr:row>1</xdr:row>
      <xdr:rowOff>28575</xdr:rowOff>
    </xdr:from>
    <xdr:to>
      <xdr:col>2</xdr:col>
      <xdr:colOff>714375</xdr:colOff>
      <xdr:row>4</xdr:row>
      <xdr:rowOff>38100</xdr:rowOff>
    </xdr:to>
    <xdr:pic>
      <xdr:nvPicPr>
        <xdr:cNvPr id="2" name="Picture 7" descr="guila">
          <a:extLst>
            <a:ext uri="{FF2B5EF4-FFF2-40B4-BE49-F238E27FC236}">
              <a16:creationId xmlns:a16="http://schemas.microsoft.com/office/drawing/2014/main" id="{FC3876A6-FC90-4D83-B87D-5C9AFBE22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8225" y="295275"/>
          <a:ext cx="6477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200025</xdr:colOff>
          <xdr:row>39</xdr:row>
          <xdr:rowOff>257175</xdr:rowOff>
        </xdr:from>
        <xdr:to>
          <xdr:col>9</xdr:col>
          <xdr:colOff>438150</xdr:colOff>
          <xdr:row>44</xdr:row>
          <xdr:rowOff>76200</xdr:rowOff>
        </xdr:to>
        <xdr:pic>
          <xdr:nvPicPr>
            <xdr:cNvPr id="1067049" name="1 Imagen">
              <a:extLst>
                <a:ext uri="{FF2B5EF4-FFF2-40B4-BE49-F238E27FC236}">
                  <a16:creationId xmlns:a16="http://schemas.microsoft.com/office/drawing/2014/main" id="{58CB67A3-0378-43EA-AC41-6CA8D7AB6FC1}"/>
                </a:ext>
              </a:extLst>
            </xdr:cNvPr>
            <xdr:cNvPicPr>
              <a:picLocks noChangeAspect="1" noChangeArrowheads="1"/>
              <a:extLst>
                <a:ext uri="{84589F7E-364E-4C9E-8A38-B11213B215E9}">
                  <a14:cameraTool cellRange="Monitor!$B$59:$C$63" spid="_x0000_s1067752"/>
                </a:ext>
              </a:extLst>
            </xdr:cNvPicPr>
          </xdr:nvPicPr>
          <xdr:blipFill>
            <a:blip xmlns:r="http://schemas.openxmlformats.org/officeDocument/2006/relationships" r:embed="rId1"/>
            <a:srcRect/>
            <a:stretch>
              <a:fillRect/>
            </a:stretch>
          </xdr:blipFill>
          <xdr:spPr bwMode="auto">
            <a:xfrm>
              <a:off x="5000625" y="11906250"/>
              <a:ext cx="4048125" cy="962025"/>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nversiones" displayName="Inversiones" ref="A4:AS31" insertRowShift="1" headerRowBorderDxfId="106" tableBorderDxfId="105">
  <autoFilter ref="A4:AS31" xr:uid="{00000000-0009-0000-0100-000001000000}"/>
  <tableColumns count="45">
    <tableColumn id="1" xr3:uid="{00000000-0010-0000-0000-000001000000}" name="Id" totalsRowLabel="Total" dataDxfId="104" totalsRowDxfId="103" dataCellStyle="Normal 2"/>
    <tableColumn id="2" xr3:uid="{00000000-0010-0000-0000-000002000000}" name="Tipo" totalsRowFunction="count" dataDxfId="102" totalsRowDxfId="101" dataCellStyle="Normal_CED7ISR"/>
    <tableColumn id="3" xr3:uid="{00000000-0010-0000-0000-000003000000}" name="Descripción del Activo" dataDxfId="100" totalsRowDxfId="99" dataCellStyle="Normal 2"/>
    <tableColumn id="4" xr3:uid="{00000000-0010-0000-0000-000004000000}" name="Fecha de_x000a_Adquisición" dataDxfId="98" totalsRowDxfId="97" dataCellStyle="Normal 2"/>
    <tableColumn id="5" xr3:uid="{00000000-0010-0000-0000-000005000000}" name="MOI" totalsRowFunction="sum" dataDxfId="96" totalsRowDxfId="95" dataCellStyle="Millares 7"/>
    <tableColumn id="6" xr3:uid="{00000000-0010-0000-0000-000006000000}" name="MOI_x000a_Deducible" totalsRowFunction="sum" dataDxfId="94" totalsRowDxfId="93" dataCellStyle="Millares 7">
      <calculatedColumnFormula>E5</calculatedColumnFormula>
    </tableColumn>
    <tableColumn id="7" xr3:uid="{00000000-0010-0000-0000-000007000000}" name="% de _x000a_Dep." dataDxfId="92" totalsRowDxfId="91" dataCellStyle="Normal 2"/>
    <tableColumn id="8" xr3:uid="{00000000-0010-0000-0000-000008000000}" name="%_x000a_Deducible" dataDxfId="90" totalsRowDxfId="89" dataCellStyle="Porcentual 2">
      <calculatedColumnFormula>IF(ISERROR(F5/E5),0,F5/E5)</calculatedColumnFormula>
    </tableColumn>
    <tableColumn id="9" xr3:uid="{00000000-0010-0000-0000-000009000000}" name="Fecha de_x000a_Venta o Baja" dataDxfId="88" totalsRowDxfId="87" dataCellStyle="Porcentual 2"/>
    <tableColumn id="10" xr3:uid="{00000000-0010-0000-0000-00000A000000}" name="Meses de Uso Normal" dataDxfId="86" totalsRowDxfId="85" dataCellStyle="Porcentual 2">
      <calculatedColumnFormula>IF(OR(AR5&gt;=INI,AS5&gt;0),0,12)</calculatedColumnFormula>
    </tableColumn>
    <tableColumn id="11" xr3:uid="{00000000-0010-0000-0000-00000B000000}" name="Meses de Uso en Alta" dataDxfId="84" totalsRowDxfId="83" dataCellStyle="Porcentual 2">
      <calculatedColumnFormula>IF(OR(AS5&gt;0,AR5&lt;INI),0,VLOOKUP(MONTH(AR5),TA,2))</calculatedColumnFormula>
    </tableColumn>
    <tableColumn id="12" xr3:uid="{00000000-0010-0000-0000-00000C000000}" name="Meses de Uso en baja" dataDxfId="82" totalsRowDxfId="81" dataCellStyle="Porcentual 2">
      <calculatedColumnFormula>VLOOKUP(MONTH(AS5),TB,2)</calculatedColumnFormula>
    </tableColumn>
    <tableColumn id="13" xr3:uid="{00000000-0010-0000-0000-00000D000000}" name="Meses de _x000a_uso en el _x000a_Ejercicio" dataDxfId="80" totalsRowDxfId="79" dataCellStyle="Porcentual 2">
      <calculatedColumnFormula>J5+K5+L5</calculatedColumnFormula>
    </tableColumn>
    <tableColumn id="14" xr3:uid="{00000000-0010-0000-0000-00000E000000}" name="Meses en_x000a_que se_x000a_Deprecia" dataDxfId="78" totalsRowDxfId="77" dataCellStyle="Porcentual 2">
      <calculatedColumnFormula>ROUND(1/G5*12,2)</calculatedColumnFormula>
    </tableColumn>
    <tableColumn id="15" xr3:uid="{00000000-0010-0000-0000-00000F000000}" name="Meses_x000a_Transc._x000a_Al Inicio" dataDxfId="76" totalsRowDxfId="75" dataCellStyle="Porcentual 2">
      <calculatedColumnFormula>IF(AR5&gt;=INI,0,((DAYS360(AR5,INI))/30)-1)</calculatedColumnFormula>
    </tableColumn>
    <tableColumn id="16" xr3:uid="{00000000-0010-0000-0000-000010000000}" name="Meses_x000a_Transc._x000a_Al Final" dataDxfId="74" totalsRowDxfId="73" dataCellStyle="Porcentual 2">
      <calculatedColumnFormula>M5+O5</calculatedColumnFormula>
    </tableColumn>
    <tableColumn id="17" xr3:uid="{00000000-0010-0000-0000-000011000000}" name="Depreciación Acumulada al Inicio" totalsRowFunction="sum" dataDxfId="72" totalsRowDxfId="71" dataCellStyle="Millares 7">
      <calculatedColumnFormula>IF(O5&gt;=N5,E5,S5*O5)</calculatedColumnFormula>
    </tableColumn>
    <tableColumn id="18" xr3:uid="{00000000-0010-0000-0000-000012000000}" name="Importe por_x000a_Depreciar" totalsRowFunction="sum" dataDxfId="70" totalsRowDxfId="69" dataCellStyle="Normal_Inversiones">
      <calculatedColumnFormula>E5-Q5</calculatedColumnFormula>
    </tableColumn>
    <tableColumn id="19" xr3:uid="{00000000-0010-0000-0000-000013000000}" name="Depreciación_x000a_Contable_x000a_Mensual" totalsRowFunction="sum" dataDxfId="68" totalsRowDxfId="67" dataCellStyle="Millares 7">
      <calculatedColumnFormula>ROUND(E5*G5/12,2)</calculatedColumnFormula>
    </tableColumn>
    <tableColumn id="20" xr3:uid="{00000000-0010-0000-0000-000014000000}" name="La Depreciación es de:" totalsRowFunction="sum" dataDxfId="66" totalsRowDxfId="65" dataCellStyle="Normal_Inversiones">
      <calculatedColumnFormula>IF(D5&gt;=INI,S5*IF(Dep_al_Mes-MONTH(D5)&lt;=0,0,Dep_al_Mes-MONTH(D5)),0)+IF(D5&lt;INI,IF(S5*Dep_al_Mes&gt;R5,R5,S5*Dep_al_Mes),0)</calculatedColumnFormula>
    </tableColumn>
    <tableColumn id="21" xr3:uid="{00000000-0010-0000-0000-000015000000}" name="Depreciación Contable Historica" totalsRowFunction="sum" dataDxfId="64" totalsRowDxfId="63" dataCellStyle="Normal_Inversiones">
      <calculatedColumnFormula>IF(S5*M5&gt;=R5,R5,S5*M5)</calculatedColumnFormula>
    </tableColumn>
    <tableColumn id="22" xr3:uid="{00000000-0010-0000-0000-000016000000}" name="Depreciación Acumulada Al final" totalsRowFunction="sum" dataDxfId="62" totalsRowDxfId="61" dataCellStyle="Millares 7">
      <calculatedColumnFormula>Q5+U5</calculatedColumnFormula>
    </tableColumn>
    <tableColumn id="23" xr3:uid="{00000000-0010-0000-0000-000017000000}" name=" I.N.P.C. _x000a_Adquisición" dataDxfId="60" totalsRowDxfId="59" dataCellStyle="Normal 2">
      <calculatedColumnFormula>VLOOKUP(AR5,INPC,2)</calculatedColumnFormula>
    </tableColumn>
    <tableColumn id="24" xr3:uid="{00000000-0010-0000-0000-000018000000}" name="Fecha: INPC 1ª Mitad Normal" dataDxfId="58" totalsRowDxfId="57" dataCellStyle="Normal 2">
      <calculatedColumnFormula>IF(OR(AR5&gt;=INI,AS5&gt;0),0,EDATE(INI,5))</calculatedColumnFormula>
    </tableColumn>
    <tableColumn id="25" xr3:uid="{00000000-0010-0000-0000-000019000000}" name="Fecha: INPC 1ª Mitad Alta" dataDxfId="56" totalsRowDxfId="55" dataCellStyle="Normal 2">
      <calculatedColumnFormula>IF(OR(AR5&lt;INI,AS5&gt;0),0,EDATE(AR5,(VLOOKUP(MONTH(AR5),TUA,3))))</calculatedColumnFormula>
    </tableColumn>
    <tableColumn id="26" xr3:uid="{00000000-0010-0000-0000-00001A000000}" name="Fecha: INPC 1ª Mitad Baja" dataDxfId="54" totalsRowDxfId="53" dataCellStyle="Normal 2">
      <calculatedColumnFormula>IF(AS5&gt;0,EDATE(AS5,(VLOOKUP(MONTH(AS5),TUB,3))),0)</calculatedColumnFormula>
    </tableColumn>
    <tableColumn id="27" xr3:uid="{00000000-0010-0000-0000-00001B000000}" name=" I.N.P.C. _x000a_UMPMPU" dataDxfId="52" totalsRowDxfId="51" dataCellStyle="Normal 2">
      <calculatedColumnFormula>VLOOKUP(X5+Y5+Z5,INPC,2)</calculatedColumnFormula>
    </tableColumn>
    <tableColumn id="28" xr3:uid="{00000000-0010-0000-0000-00001C000000}" name="Factor de _x000a_Ajuste ISR" dataDxfId="50" totalsRowDxfId="49" dataCellStyle="Normal 2">
      <calculatedColumnFormula>IF(TRUNC(AA5/W5,4)&lt;1,1,TRUNC(AA5/W5,4))</calculatedColumnFormula>
    </tableColumn>
    <tableColumn id="29" xr3:uid="{00000000-0010-0000-0000-00001D000000}" name="Depreciación Actualizada" dataDxfId="48" totalsRowDxfId="47" dataCellStyle="Millares 7">
      <calculatedColumnFormula>U5*AB5*H5</calculatedColumnFormula>
    </tableColumn>
    <tableColumn id="30" xr3:uid="{00000000-0010-0000-0000-00001E000000}" name="Dep. Actualiz._x000a_Parcial" dataDxfId="46" totalsRowDxfId="45" dataCellStyle="Millares 7">
      <calculatedColumnFormula>T5*AB5*H5</calculatedColumnFormula>
    </tableColumn>
    <tableColumn id="31" xr3:uid="{00000000-0010-0000-0000-00001F000000}" name="Observación o_x000a_Comentario" dataDxfId="44" totalsRowDxfId="43" dataCellStyle="Normal 2"/>
    <tableColumn id="32" xr3:uid="{00000000-0010-0000-0000-000020000000}" name="FECHA DE _x000a_VENTA" dataDxfId="42" totalsRowDxfId="41" dataCellStyle="Normal 2">
      <calculatedColumnFormula>I5</calculatedColumnFormula>
    </tableColumn>
    <tableColumn id="33" xr3:uid="{00000000-0010-0000-0000-000021000000}" name="PRECIO DE_x000a_VENTA" totalsRowFunction="sum" dataDxfId="40" totalsRowDxfId="39" dataCellStyle="Millares 7"/>
    <tableColumn id="34" xr3:uid="{00000000-0010-0000-0000-000022000000}" name="DEPRECIACIÓN_x000a_ACUMULADA" dataDxfId="38" totalsRowDxfId="37" dataCellStyle="Millares 7">
      <calculatedColumnFormula>V5</calculatedColumnFormula>
    </tableColumn>
    <tableColumn id="35" xr3:uid="{00000000-0010-0000-0000-000023000000}" name="COSTO _x000a_CONTABLE" dataDxfId="36" totalsRowDxfId="35" dataCellStyle="Millares 7">
      <calculatedColumnFormula>E5-AH5</calculatedColumnFormula>
    </tableColumn>
    <tableColumn id="36" xr3:uid="{00000000-0010-0000-0000-000024000000}" name="UTILIDAD O _x000a_PERDIDA_x000a_CONTABLE" totalsRowFunction="sum" dataDxfId="34" totalsRowDxfId="33" dataCellStyle="Millares 7">
      <calculatedColumnFormula>IF(AG5=0,0,AG5-AI5)</calculatedColumnFormula>
    </tableColumn>
    <tableColumn id="44" xr3:uid="{00000000-0010-0000-0000-00002C000000}" name="DEPRECIACIÓN ACUMULADA FISCAL" dataDxfId="32" totalsRowDxfId="31" dataCellStyle="Millares 7">
      <calculatedColumnFormula>ROUND(IF(F5&lt;F5/12*G5*P5,F5,F5/12*G5*P5),2)</calculatedColumnFormula>
    </tableColumn>
    <tableColumn id="45" xr3:uid="{00000000-0010-0000-0000-00002D000000}" name="COSTO FISCAL" dataDxfId="30" totalsRowDxfId="29" dataCellStyle="Millares 7">
      <calculatedColumnFormula>F5-AK5</calculatedColumnFormula>
    </tableColumn>
    <tableColumn id="37" xr3:uid="{00000000-0010-0000-0000-000025000000}" name="INPC _x000a_ANTERIOR" dataDxfId="28" totalsRowDxfId="27" dataCellStyle="Normal 2">
      <calculatedColumnFormula>W5</calculatedColumnFormula>
    </tableColumn>
    <tableColumn id="38" xr3:uid="{00000000-0010-0000-0000-000026000000}" name="INPC_x000a_ACTUAL" dataDxfId="26" totalsRowDxfId="25" dataCellStyle="Normal 2">
      <calculatedColumnFormula>AA5</calculatedColumnFormula>
    </tableColumn>
    <tableColumn id="39" xr3:uid="{00000000-0010-0000-0000-000027000000}" name="FACTOR" dataDxfId="24" totalsRowDxfId="23" dataCellStyle="Normal 2">
      <calculatedColumnFormula>TRUNC(AN5/AM5,4)</calculatedColumnFormula>
    </tableColumn>
    <tableColumn id="40" xr3:uid="{00000000-0010-0000-0000-000028000000}" name="COSTO_x000a_FISCAL ACTUALIZADO" dataDxfId="22" totalsRowDxfId="21" dataCellStyle="Millares 7">
      <calculatedColumnFormula>ROUND(IF(AG5&gt;0,AL5*AO5,0),2)</calculatedColumnFormula>
    </tableColumn>
    <tableColumn id="41" xr3:uid="{00000000-0010-0000-0000-000029000000}" name="UTILIDAD O _x000a_PERDIDA_x000a_FISCAL" totalsRowFunction="sum" dataDxfId="20" totalsRowDxfId="19" dataCellStyle="Millares 7">
      <calculatedColumnFormula>IF(AG5=0,0,AG5-AP5)</calculatedColumnFormula>
    </tableColumn>
    <tableColumn id="42" xr3:uid="{00000000-0010-0000-0000-00002A000000}" name="Correccion de Fecha Alta" dataDxfId="18" totalsRowDxfId="17" dataCellStyle="Normal_Inversiones">
      <calculatedColumnFormula>DATE(YEAR(D5),MONTH(D5),1)</calculatedColumnFormula>
    </tableColumn>
    <tableColumn id="43" xr3:uid="{00000000-0010-0000-0000-00002B000000}" name="Correccion de Fecha Baja" totalsRowFunction="sum" dataDxfId="16" totalsRowDxfId="15" dataCellStyle="Normal 2">
      <calculatedColumnFormula>IF(DAY(I5)&gt;1,I5-DAY(I5-1),I5)</calculatedColumnFormula>
    </tableColumn>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ventas@dsoft.mx" TargetMode="External"/><Relationship Id="rId7" Type="http://schemas.openxmlformats.org/officeDocument/2006/relationships/printerSettings" Target="../printerSettings/printerSettings1.bin"/><Relationship Id="rId2" Type="http://schemas.openxmlformats.org/officeDocument/2006/relationships/hyperlink" Target="http://dsoft.mx/soporte/" TargetMode="External"/><Relationship Id="rId1" Type="http://schemas.openxmlformats.org/officeDocument/2006/relationships/hyperlink" Target="http://www.dsoft.mx/" TargetMode="External"/><Relationship Id="rId6" Type="http://schemas.openxmlformats.org/officeDocument/2006/relationships/hyperlink" Target="mailto:danielreyes@me.com" TargetMode="External"/><Relationship Id="rId5" Type="http://schemas.openxmlformats.org/officeDocument/2006/relationships/hyperlink" Target="http://dsoft.mx/category/faq-vedifi-dictool" TargetMode="External"/><Relationship Id="rId4" Type="http://schemas.openxmlformats.org/officeDocument/2006/relationships/hyperlink" Target="mailto:contacto@dsoft.mx"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8.bin"/><Relationship Id="rId4" Type="http://schemas.openxmlformats.org/officeDocument/2006/relationships/comments" Target="../comments5.xml"/></Relationships>
</file>

<file path=xl/worksheets/_rels/sheet9.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5.xml"/><Relationship Id="rId1" Type="http://schemas.openxmlformats.org/officeDocument/2006/relationships/printerSettings" Target="../printerSettings/printerSettings10.bin"/><Relationship Id="rId4" Type="http://schemas.openxmlformats.org/officeDocument/2006/relationships/comments" Target="../comments7.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7.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N31"/>
  <sheetViews>
    <sheetView showGridLines="0" showRowColHeaders="0" workbookViewId="0">
      <selection activeCell="E16" sqref="E16"/>
    </sheetView>
  </sheetViews>
  <sheetFormatPr baseColWidth="10" defaultColWidth="11.453125" defaultRowHeight="14.5"/>
  <cols>
    <col min="1" max="1" width="2.453125" customWidth="1"/>
  </cols>
  <sheetData>
    <row r="1" spans="2:14" ht="9.75" customHeight="1"/>
    <row r="2" spans="2:14">
      <c r="B2" s="95" t="s">
        <v>5592</v>
      </c>
      <c r="C2" s="96"/>
      <c r="D2" s="96"/>
      <c r="E2" s="96"/>
      <c r="F2" s="96"/>
      <c r="G2" s="96"/>
      <c r="H2" s="96"/>
      <c r="I2" s="96"/>
      <c r="J2" s="96"/>
      <c r="K2" s="96"/>
    </row>
    <row r="3" spans="2:14">
      <c r="B3" s="97" t="s">
        <v>5593</v>
      </c>
      <c r="C3" s="98"/>
      <c r="D3" s="98"/>
      <c r="E3" s="98"/>
      <c r="F3" s="98"/>
      <c r="G3" s="98"/>
      <c r="H3" s="98"/>
      <c r="I3" s="98"/>
      <c r="J3" s="98"/>
      <c r="K3" s="98"/>
    </row>
    <row r="4" spans="2:14">
      <c r="B4" s="99" t="s">
        <v>5633</v>
      </c>
      <c r="C4" s="100"/>
      <c r="D4" s="100"/>
      <c r="E4" s="100"/>
      <c r="F4" s="100"/>
      <c r="G4" s="100"/>
      <c r="H4" s="100"/>
      <c r="I4" s="100"/>
      <c r="J4" s="100"/>
      <c r="K4" s="100"/>
    </row>
    <row r="5" spans="2:14">
      <c r="B5" s="101" t="s">
        <v>5594</v>
      </c>
      <c r="C5" s="102"/>
      <c r="D5" s="102"/>
      <c r="E5" s="102"/>
      <c r="F5" s="102"/>
      <c r="G5" s="102"/>
      <c r="H5" s="102"/>
      <c r="I5" s="102"/>
      <c r="J5" s="102"/>
      <c r="K5" s="102"/>
    </row>
    <row r="6" spans="2:14" ht="6.75" customHeight="1" thickBot="1">
      <c r="B6" s="103"/>
      <c r="C6" s="103"/>
      <c r="D6" s="103"/>
      <c r="E6" s="103"/>
      <c r="F6" s="103"/>
      <c r="G6" s="103"/>
      <c r="H6" s="103"/>
      <c r="I6" s="103"/>
      <c r="J6" s="103"/>
      <c r="K6" s="103"/>
    </row>
    <row r="7" spans="2:14" ht="15" thickTop="1"/>
    <row r="9" spans="2:14" ht="21">
      <c r="E9" s="104" t="s">
        <v>5595</v>
      </c>
      <c r="F9" s="105"/>
      <c r="G9" s="105"/>
      <c r="H9" s="105"/>
      <c r="K9" s="104" t="s">
        <v>5879</v>
      </c>
      <c r="L9" s="104"/>
      <c r="M9" s="104"/>
      <c r="N9" s="104"/>
    </row>
    <row r="10" spans="2:14" ht="3" customHeight="1">
      <c r="E10" s="106"/>
      <c r="F10" s="106"/>
      <c r="G10" s="106"/>
      <c r="H10" s="106"/>
      <c r="K10" s="106"/>
      <c r="L10" s="106"/>
      <c r="M10" s="106"/>
      <c r="N10" s="106"/>
    </row>
    <row r="11" spans="2:14">
      <c r="E11" s="107" t="s">
        <v>5596</v>
      </c>
    </row>
    <row r="12" spans="2:14">
      <c r="E12" s="107" t="s">
        <v>5597</v>
      </c>
      <c r="K12" s="207" t="s">
        <v>5876</v>
      </c>
    </row>
    <row r="13" spans="2:14">
      <c r="K13" s="107" t="s">
        <v>5877</v>
      </c>
    </row>
    <row r="14" spans="2:14">
      <c r="K14" s="345" t="s">
        <v>5880</v>
      </c>
    </row>
    <row r="15" spans="2:14">
      <c r="K15" t="s">
        <v>5878</v>
      </c>
    </row>
    <row r="16" spans="2:14" ht="21">
      <c r="E16" s="104" t="s">
        <v>5598</v>
      </c>
      <c r="F16" s="105"/>
      <c r="G16" s="105"/>
      <c r="H16" s="105"/>
    </row>
    <row r="17" spans="5:11" ht="3" customHeight="1">
      <c r="E17" s="106"/>
      <c r="F17" s="106"/>
      <c r="G17" s="106"/>
      <c r="H17" s="106"/>
    </row>
    <row r="18" spans="5:11" ht="7.5" customHeight="1"/>
    <row r="19" spans="5:11" ht="15" customHeight="1">
      <c r="E19" s="108" t="s">
        <v>5599</v>
      </c>
    </row>
    <row r="20" spans="5:11">
      <c r="E20" t="s">
        <v>5600</v>
      </c>
    </row>
    <row r="21" spans="5:11">
      <c r="E21" t="s">
        <v>5601</v>
      </c>
    </row>
    <row r="22" spans="5:11">
      <c r="E22" t="s">
        <v>5602</v>
      </c>
    </row>
    <row r="23" spans="5:11">
      <c r="E23" t="s">
        <v>5603</v>
      </c>
    </row>
    <row r="24" spans="5:11" ht="7.5" customHeight="1"/>
    <row r="25" spans="5:11">
      <c r="E25" s="108" t="s">
        <v>5604</v>
      </c>
    </row>
    <row r="26" spans="5:11">
      <c r="E26" s="107" t="s">
        <v>5605</v>
      </c>
    </row>
    <row r="27" spans="5:11">
      <c r="E27" s="109" t="s">
        <v>5606</v>
      </c>
    </row>
    <row r="28" spans="5:11" ht="3" customHeight="1"/>
    <row r="29" spans="5:11" ht="21">
      <c r="I29" s="110" t="s">
        <v>5607</v>
      </c>
    </row>
    <row r="30" spans="5:11" ht="3" customHeight="1">
      <c r="I30" s="106"/>
      <c r="J30" s="106"/>
      <c r="K30" s="106"/>
    </row>
    <row r="31" spans="5:11" ht="15" customHeight="1"/>
  </sheetData>
  <sheetProtection password="855E" sheet="1" objects="1" scenarios="1"/>
  <hyperlinks>
    <hyperlink ref="B5" r:id="rId1" xr:uid="{00000000-0004-0000-0000-000000000000}"/>
    <hyperlink ref="E11" r:id="rId2" tooltip="Ingresar a envio de consultas en nuestro sitio web" xr:uid="{00000000-0004-0000-0000-000001000000}"/>
    <hyperlink ref="E26" r:id="rId3" tooltip="Enviar un correo para solicitar cotización de los sistemas" xr:uid="{00000000-0004-0000-0000-000002000000}"/>
    <hyperlink ref="E27" r:id="rId4" tooltip="Enviar un correo para solicitar informes de los sistemas" xr:uid="{00000000-0004-0000-0000-000003000000}"/>
    <hyperlink ref="E12" r:id="rId5" tooltip="Ir a la sección de ayuda en línea de nuestro sitio web" xr:uid="{00000000-0004-0000-0000-000004000000}"/>
    <hyperlink ref="K13" r:id="rId6" xr:uid="{00000000-0004-0000-0000-000005000000}"/>
  </hyperlinks>
  <pageMargins left="0.7" right="0.7" top="0.75" bottom="0.75" header="0.3" footer="0.3"/>
  <pageSetup orientation="portrait" r:id="rId7"/>
  <drawing r:id="rId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77"/>
  <sheetViews>
    <sheetView workbookViewId="0">
      <pane xSplit="2" ySplit="2" topLeftCell="C3" activePane="bottomRight" state="frozen"/>
      <selection activeCell="C3" sqref="C3"/>
      <selection pane="topRight" activeCell="C3" sqref="C3"/>
      <selection pane="bottomLeft" activeCell="C3" sqref="C3"/>
      <selection pane="bottomRight" activeCell="C23" sqref="C23"/>
    </sheetView>
  </sheetViews>
  <sheetFormatPr baseColWidth="10" defaultColWidth="11.453125" defaultRowHeight="14.25" customHeight="1"/>
  <cols>
    <col min="1" max="1" width="9.08984375" style="78" customWidth="1"/>
    <col min="2" max="2" width="41.08984375" style="78" customWidth="1"/>
    <col min="3" max="3" width="80.6328125" style="78" customWidth="1"/>
    <col min="4" max="4" width="1.6328125" style="78" customWidth="1"/>
    <col min="5" max="16384" width="11.453125" style="78"/>
  </cols>
  <sheetData>
    <row r="1" spans="1:4" ht="10">
      <c r="A1" s="92" t="s">
        <v>5631</v>
      </c>
      <c r="B1" s="92"/>
      <c r="C1" s="92"/>
      <c r="D1" s="133"/>
    </row>
    <row r="2" spans="1:4" ht="10">
      <c r="A2" s="92" t="s">
        <v>1</v>
      </c>
      <c r="B2" s="92" t="s">
        <v>2</v>
      </c>
      <c r="C2" s="92" t="s">
        <v>3</v>
      </c>
      <c r="D2" s="133"/>
    </row>
    <row r="3" spans="1:4" ht="10">
      <c r="A3" s="8" t="s">
        <v>5608</v>
      </c>
      <c r="B3" s="9" t="s">
        <v>4</v>
      </c>
      <c r="C3" s="10" t="s">
        <v>5978</v>
      </c>
      <c r="D3" s="133"/>
    </row>
    <row r="4" spans="1:4" ht="20">
      <c r="A4" s="8" t="s">
        <v>5609</v>
      </c>
      <c r="B4" s="11" t="s">
        <v>5</v>
      </c>
      <c r="C4" s="10" t="s">
        <v>5891</v>
      </c>
      <c r="D4" s="133"/>
    </row>
    <row r="5" spans="1:4" ht="10">
      <c r="A5" s="8" t="s">
        <v>5610</v>
      </c>
      <c r="B5" s="9" t="s">
        <v>6</v>
      </c>
      <c r="C5" s="61" t="s">
        <v>5892</v>
      </c>
      <c r="D5" s="133"/>
    </row>
    <row r="6" spans="1:4" ht="10">
      <c r="A6" s="8" t="s">
        <v>5611</v>
      </c>
      <c r="B6" s="9" t="s">
        <v>5612</v>
      </c>
      <c r="C6" s="393" t="s">
        <v>5893</v>
      </c>
      <c r="D6" s="133"/>
    </row>
    <row r="7" spans="1:4" ht="10">
      <c r="A7" s="14" t="s">
        <v>5613</v>
      </c>
      <c r="B7" s="9" t="s">
        <v>7</v>
      </c>
      <c r="C7" s="24" t="s">
        <v>0</v>
      </c>
      <c r="D7" s="133"/>
    </row>
    <row r="8" spans="1:4" ht="10">
      <c r="A8" s="8" t="s">
        <v>5614</v>
      </c>
      <c r="B8" s="9" t="s">
        <v>8</v>
      </c>
      <c r="C8" s="132" t="s">
        <v>3960</v>
      </c>
      <c r="D8" s="133"/>
    </row>
    <row r="9" spans="1:4" ht="10">
      <c r="A9" s="8" t="s">
        <v>5615</v>
      </c>
      <c r="B9" s="9" t="s">
        <v>9</v>
      </c>
      <c r="C9" s="61" t="s">
        <v>5979</v>
      </c>
      <c r="D9" s="133"/>
    </row>
    <row r="10" spans="1:4" ht="10">
      <c r="A10" s="8" t="s">
        <v>5616</v>
      </c>
      <c r="B10" s="9" t="s">
        <v>10</v>
      </c>
      <c r="C10" s="393" t="s">
        <v>5980</v>
      </c>
      <c r="D10" s="133"/>
    </row>
    <row r="11" spans="1:4" ht="10">
      <c r="A11" s="8" t="s">
        <v>5617</v>
      </c>
      <c r="B11" s="9" t="s">
        <v>11</v>
      </c>
      <c r="C11" s="393" t="s">
        <v>5981</v>
      </c>
      <c r="D11" s="133"/>
    </row>
    <row r="12" spans="1:4" ht="10">
      <c r="A12" s="8" t="s">
        <v>5618</v>
      </c>
      <c r="B12" s="9" t="s">
        <v>12</v>
      </c>
      <c r="C12" s="393" t="s">
        <v>5982</v>
      </c>
      <c r="D12" s="133"/>
    </row>
    <row r="13" spans="1:4" ht="10">
      <c r="A13" s="8" t="s">
        <v>5619</v>
      </c>
      <c r="B13" s="9" t="s">
        <v>13</v>
      </c>
      <c r="C13" s="393" t="s">
        <v>5983</v>
      </c>
      <c r="D13" s="133"/>
    </row>
    <row r="14" spans="1:4" ht="10">
      <c r="A14" s="8" t="s">
        <v>5620</v>
      </c>
      <c r="B14" s="9" t="s">
        <v>5621</v>
      </c>
      <c r="C14" s="393" t="s">
        <v>5984</v>
      </c>
      <c r="D14" s="133"/>
    </row>
    <row r="15" spans="1:4" ht="10">
      <c r="A15" s="8" t="s">
        <v>5622</v>
      </c>
      <c r="B15" s="9" t="s">
        <v>14</v>
      </c>
      <c r="C15" s="61" t="s">
        <v>5985</v>
      </c>
      <c r="D15" s="133"/>
    </row>
    <row r="16" spans="1:4" ht="10">
      <c r="A16" s="8" t="s">
        <v>5623</v>
      </c>
      <c r="B16" s="9" t="s">
        <v>5624</v>
      </c>
      <c r="C16" s="61" t="s">
        <v>5986</v>
      </c>
      <c r="D16" s="133"/>
    </row>
    <row r="17" spans="1:4" ht="10">
      <c r="A17" s="8" t="s">
        <v>5625</v>
      </c>
      <c r="B17" s="9" t="s">
        <v>5626</v>
      </c>
      <c r="C17" s="61" t="s">
        <v>5987</v>
      </c>
      <c r="D17" s="133"/>
    </row>
    <row r="18" spans="1:4" ht="10">
      <c r="A18" s="8" t="s">
        <v>5627</v>
      </c>
      <c r="B18" s="9" t="s">
        <v>5628</v>
      </c>
      <c r="C18" s="61" t="s">
        <v>5988</v>
      </c>
      <c r="D18" s="133"/>
    </row>
    <row r="19" spans="1:4" ht="10">
      <c r="A19" s="8" t="s">
        <v>5629</v>
      </c>
      <c r="B19" s="9" t="s">
        <v>5630</v>
      </c>
      <c r="C19" s="393" t="s">
        <v>5893</v>
      </c>
      <c r="D19" s="133"/>
    </row>
    <row r="20" spans="1:4" ht="8.15" customHeight="1">
      <c r="A20" s="3"/>
      <c r="B20" s="3"/>
      <c r="C20" s="3"/>
      <c r="D20" s="133"/>
    </row>
    <row r="21" spans="1:4" ht="10"/>
    <row r="22" spans="1:4" ht="10"/>
    <row r="23" spans="1:4" ht="10"/>
    <row r="24" spans="1:4" ht="10"/>
    <row r="25" spans="1:4" ht="10"/>
    <row r="26" spans="1:4" ht="10"/>
    <row r="27" spans="1:4" ht="10"/>
    <row r="28" spans="1:4" ht="10"/>
    <row r="29" spans="1:4" ht="10"/>
    <row r="30" spans="1:4" ht="10"/>
    <row r="31" spans="1:4" ht="10"/>
    <row r="32" spans="1:4" ht="10"/>
    <row r="33" ht="10"/>
    <row r="34" ht="10"/>
    <row r="35" ht="10"/>
    <row r="36" ht="10"/>
    <row r="37" ht="10"/>
    <row r="38" ht="10"/>
    <row r="39" ht="10"/>
    <row r="40" ht="10"/>
    <row r="41" ht="10"/>
    <row r="42" ht="10"/>
    <row r="43" ht="10"/>
    <row r="44" ht="10"/>
    <row r="45" ht="10"/>
    <row r="46" ht="10"/>
    <row r="47" ht="10"/>
    <row r="48" ht="10"/>
    <row r="49" ht="10"/>
    <row r="50" ht="10"/>
    <row r="51" ht="10"/>
    <row r="52" ht="10"/>
    <row r="53" ht="10"/>
    <row r="54" ht="10"/>
    <row r="55" ht="10"/>
    <row r="56" ht="10"/>
    <row r="57" ht="10"/>
    <row r="58" ht="10"/>
    <row r="59" ht="10"/>
    <row r="60" ht="10"/>
    <row r="61" ht="10"/>
    <row r="62" ht="10"/>
    <row r="63" ht="10"/>
    <row r="64" ht="10"/>
    <row r="65" ht="10"/>
    <row r="66" ht="10"/>
    <row r="67" ht="10"/>
    <row r="68" ht="10"/>
    <row r="69" ht="10"/>
    <row r="70" ht="10"/>
    <row r="71" ht="10"/>
    <row r="72" ht="10"/>
    <row r="73" ht="10"/>
    <row r="74" ht="10"/>
    <row r="75" ht="10"/>
    <row r="76" ht="10"/>
    <row r="77" ht="10"/>
    <row r="78" ht="10"/>
    <row r="79" ht="10"/>
    <row r="80" ht="10"/>
    <row r="81" ht="10"/>
    <row r="82" ht="10"/>
    <row r="83" ht="10"/>
    <row r="84" ht="10"/>
    <row r="85" ht="10"/>
    <row r="86" ht="10"/>
    <row r="87" ht="10"/>
    <row r="88" ht="10"/>
    <row r="89" ht="10"/>
    <row r="90" ht="10"/>
    <row r="91" ht="10"/>
    <row r="92" ht="10"/>
    <row r="93" ht="10"/>
    <row r="94" ht="10"/>
    <row r="95" ht="10"/>
    <row r="96" ht="10"/>
    <row r="97" ht="10"/>
    <row r="98" ht="10"/>
    <row r="99" ht="10"/>
    <row r="100" ht="10"/>
    <row r="101" ht="10"/>
    <row r="102" ht="10"/>
    <row r="103" ht="10"/>
    <row r="104" ht="10"/>
    <row r="105" ht="10"/>
    <row r="106" ht="10"/>
    <row r="107" ht="10"/>
    <row r="108" ht="10"/>
    <row r="109" ht="10"/>
    <row r="110" ht="10"/>
    <row r="111" ht="10"/>
    <row r="112" ht="10"/>
    <row r="113" ht="10"/>
    <row r="114" ht="10"/>
    <row r="115" ht="10"/>
    <row r="116" ht="10"/>
    <row r="117" ht="10"/>
    <row r="118" ht="10"/>
    <row r="119" ht="10"/>
    <row r="120" ht="10"/>
    <row r="121" ht="10"/>
    <row r="122" ht="10"/>
    <row r="123" ht="10"/>
    <row r="124" ht="10"/>
    <row r="125" ht="10"/>
    <row r="126" ht="10"/>
    <row r="127" ht="10"/>
    <row r="128" ht="10"/>
    <row r="129" ht="10"/>
    <row r="130" ht="10"/>
    <row r="131" ht="10"/>
    <row r="132" ht="10"/>
    <row r="133" ht="10"/>
    <row r="134" ht="10"/>
    <row r="135" ht="10"/>
    <row r="136" ht="10"/>
    <row r="137" ht="10"/>
    <row r="138" ht="10"/>
    <row r="139" ht="10"/>
    <row r="140" ht="10"/>
    <row r="141" ht="10"/>
    <row r="142" ht="10"/>
    <row r="143" ht="10"/>
    <row r="144" ht="10"/>
    <row r="145" ht="10"/>
    <row r="146" ht="10"/>
    <row r="147" ht="10"/>
    <row r="148" ht="10"/>
    <row r="149" ht="10"/>
    <row r="150" ht="10"/>
    <row r="151" ht="10"/>
    <row r="152" ht="10"/>
    <row r="153" ht="10"/>
    <row r="154" ht="10"/>
    <row r="155" ht="10"/>
    <row r="156" ht="10"/>
    <row r="157" ht="10"/>
    <row r="158" ht="10"/>
    <row r="159" ht="10"/>
    <row r="160" ht="10"/>
    <row r="161" ht="10"/>
    <row r="162" ht="10"/>
    <row r="163" ht="10"/>
    <row r="164" ht="10"/>
    <row r="165" ht="10"/>
    <row r="166" ht="10"/>
    <row r="167" ht="10"/>
    <row r="168" ht="10"/>
    <row r="169" ht="10"/>
    <row r="170" ht="10"/>
    <row r="171" ht="10"/>
    <row r="172" ht="10"/>
    <row r="173" ht="10"/>
    <row r="174" ht="10"/>
    <row r="175" ht="10"/>
    <row r="176" ht="10"/>
    <row r="177" ht="10"/>
  </sheetData>
  <sheetProtection formatColumns="0"/>
  <pageMargins left="0.7" right="0.7" top="0.75" bottom="0.75" header="0.3" footer="0.3"/>
  <pageSetup orientation="portrait" horizontalDpi="300" verticalDpi="300"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377"/>
  <sheetViews>
    <sheetView workbookViewId="0">
      <pane xSplit="2" ySplit="2" topLeftCell="C3" activePane="bottomRight" state="frozen"/>
      <selection activeCell="C3" sqref="C3"/>
      <selection pane="topRight" activeCell="C3" sqref="C3"/>
      <selection pane="bottomLeft" activeCell="C3" sqref="C3"/>
      <selection pane="bottomRight" activeCell="C27" sqref="C27"/>
    </sheetView>
  </sheetViews>
  <sheetFormatPr baseColWidth="10" defaultColWidth="27.36328125" defaultRowHeight="15" customHeight="1"/>
  <cols>
    <col min="1" max="1" width="10.54296875" style="6" customWidth="1"/>
    <col min="2" max="2" width="47" style="6" customWidth="1"/>
    <col min="3" max="3" width="50.90625" style="6" customWidth="1"/>
    <col min="4" max="4" width="1.6328125" style="6" customWidth="1"/>
    <col min="5" max="16384" width="27.36328125" style="6"/>
  </cols>
  <sheetData>
    <row r="1" spans="1:26" ht="10">
      <c r="A1" s="3" t="s">
        <v>5175</v>
      </c>
      <c r="B1" s="3"/>
      <c r="C1" s="3"/>
      <c r="D1" s="3"/>
      <c r="Y1" s="78">
        <f>IF(C3="1 - ADMINISTRACION GENERAL DE GRANDES CONTRIBUYENTES",1,IF(C3="2 - ADMINISTRACION LOCAL DE AUDITORIA FISCAL",2,2))</f>
        <v>2</v>
      </c>
      <c r="Z1" s="78">
        <f>IF(C26&lt;&gt;"",VALUE(MID(C26,1,1)),0)</f>
        <v>3</v>
      </c>
    </row>
    <row r="2" spans="1:26" ht="10">
      <c r="A2" s="92" t="s">
        <v>1</v>
      </c>
      <c r="B2" s="93" t="s">
        <v>2</v>
      </c>
      <c r="C2" s="92" t="s">
        <v>3</v>
      </c>
      <c r="D2" s="3"/>
      <c r="Y2" s="78"/>
      <c r="Z2" s="78"/>
    </row>
    <row r="3" spans="1:26" ht="10">
      <c r="A3" s="19" t="s">
        <v>15</v>
      </c>
      <c r="B3" s="36" t="s">
        <v>16</v>
      </c>
      <c r="C3" s="37" t="s">
        <v>3761</v>
      </c>
      <c r="D3" s="3"/>
      <c r="Y3" s="78"/>
      <c r="Z3" s="78"/>
    </row>
    <row r="4" spans="1:26" ht="10">
      <c r="A4" s="14" t="s">
        <v>17</v>
      </c>
      <c r="B4" s="36" t="s">
        <v>0</v>
      </c>
      <c r="C4" s="36" t="s">
        <v>0</v>
      </c>
      <c r="D4" s="3"/>
      <c r="Y4" s="78"/>
      <c r="Z4" s="78"/>
    </row>
    <row r="5" spans="1:26" ht="10">
      <c r="A5" s="19" t="s">
        <v>18</v>
      </c>
      <c r="B5" s="36" t="s">
        <v>19</v>
      </c>
      <c r="C5" s="42" t="s">
        <v>4522</v>
      </c>
      <c r="D5" s="3"/>
      <c r="Y5" s="78"/>
      <c r="Z5" s="78"/>
    </row>
    <row r="6" spans="1:26" ht="10">
      <c r="A6" s="14" t="s">
        <v>20</v>
      </c>
      <c r="B6" s="36" t="s">
        <v>0</v>
      </c>
      <c r="C6" s="36" t="s">
        <v>0</v>
      </c>
      <c r="D6" s="3"/>
      <c r="Y6" s="78"/>
      <c r="Z6" s="78"/>
    </row>
    <row r="7" spans="1:26" ht="10">
      <c r="A7" s="14" t="s">
        <v>21</v>
      </c>
      <c r="B7" s="36" t="s">
        <v>0</v>
      </c>
      <c r="C7" s="36" t="s">
        <v>0</v>
      </c>
      <c r="D7" s="3"/>
      <c r="Y7" s="78"/>
      <c r="Z7" s="78"/>
    </row>
    <row r="8" spans="1:26" ht="10">
      <c r="A8" s="19" t="s">
        <v>22</v>
      </c>
      <c r="B8" s="36" t="s">
        <v>23</v>
      </c>
      <c r="C8" s="37"/>
      <c r="D8" s="3"/>
      <c r="Y8" s="78"/>
      <c r="Z8" s="78"/>
    </row>
    <row r="9" spans="1:26" ht="10">
      <c r="A9" s="14" t="s">
        <v>24</v>
      </c>
      <c r="B9" s="36" t="s">
        <v>0</v>
      </c>
      <c r="C9" s="36" t="s">
        <v>0</v>
      </c>
      <c r="D9" s="3"/>
      <c r="Y9" s="78"/>
      <c r="Z9" s="78"/>
    </row>
    <row r="10" spans="1:26" ht="10">
      <c r="A10" s="19" t="s">
        <v>25</v>
      </c>
      <c r="B10" s="36" t="s">
        <v>26</v>
      </c>
      <c r="C10" s="37" t="s">
        <v>3724</v>
      </c>
      <c r="D10" s="3"/>
      <c r="Y10" s="78"/>
      <c r="Z10" s="78"/>
    </row>
    <row r="11" spans="1:26" ht="10">
      <c r="A11" s="19" t="s">
        <v>27</v>
      </c>
      <c r="B11" s="36" t="s">
        <v>28</v>
      </c>
      <c r="C11" s="37" t="s">
        <v>3724</v>
      </c>
      <c r="D11" s="3"/>
      <c r="Y11" s="78"/>
      <c r="Z11" s="78"/>
    </row>
    <row r="12" spans="1:26" ht="10">
      <c r="A12" s="19" t="s">
        <v>29</v>
      </c>
      <c r="B12" s="36" t="s">
        <v>30</v>
      </c>
      <c r="C12" s="37" t="s">
        <v>3724</v>
      </c>
      <c r="D12" s="3"/>
      <c r="Y12" s="78"/>
      <c r="Z12" s="78"/>
    </row>
    <row r="13" spans="1:26" ht="10">
      <c r="A13" s="19" t="s">
        <v>31</v>
      </c>
      <c r="B13" s="36" t="s">
        <v>32</v>
      </c>
      <c r="C13" s="37" t="s">
        <v>3882</v>
      </c>
      <c r="D13" s="3"/>
      <c r="Y13" s="78"/>
      <c r="Z13" s="78"/>
    </row>
    <row r="14" spans="1:26" ht="10">
      <c r="A14" s="19" t="s">
        <v>33</v>
      </c>
      <c r="B14" s="36" t="s">
        <v>34</v>
      </c>
      <c r="C14" s="37" t="s">
        <v>3724</v>
      </c>
      <c r="D14" s="3"/>
      <c r="Y14" s="78"/>
      <c r="Z14" s="78"/>
    </row>
    <row r="15" spans="1:26" ht="10">
      <c r="A15" s="19" t="s">
        <v>35</v>
      </c>
      <c r="B15" s="36" t="s">
        <v>36</v>
      </c>
      <c r="C15" s="37" t="s">
        <v>3724</v>
      </c>
      <c r="D15" s="3"/>
      <c r="Y15" s="78"/>
      <c r="Z15" s="78"/>
    </row>
    <row r="16" spans="1:26" ht="10">
      <c r="A16" s="19" t="s">
        <v>37</v>
      </c>
      <c r="B16" s="36" t="s">
        <v>38</v>
      </c>
      <c r="C16" s="37" t="s">
        <v>3724</v>
      </c>
      <c r="D16" s="3"/>
      <c r="Y16" s="78"/>
      <c r="Z16" s="78"/>
    </row>
    <row r="17" spans="1:26" ht="10">
      <c r="A17" s="19" t="s">
        <v>39</v>
      </c>
      <c r="B17" s="36" t="s">
        <v>40</v>
      </c>
      <c r="C17" s="37" t="s">
        <v>3724</v>
      </c>
      <c r="D17" s="3"/>
      <c r="Y17" s="78"/>
      <c r="Z17" s="78"/>
    </row>
    <row r="18" spans="1:26" ht="10">
      <c r="A18" s="19" t="s">
        <v>41</v>
      </c>
      <c r="B18" s="36" t="s">
        <v>42</v>
      </c>
      <c r="C18" s="37" t="s">
        <v>3724</v>
      </c>
      <c r="D18" s="3"/>
      <c r="Y18" s="78"/>
      <c r="Z18" s="78"/>
    </row>
    <row r="19" spans="1:26" ht="10">
      <c r="A19" s="19" t="s">
        <v>43</v>
      </c>
      <c r="B19" s="38" t="s">
        <v>44</v>
      </c>
      <c r="C19" s="39" t="s">
        <v>3724</v>
      </c>
      <c r="D19" s="3"/>
      <c r="Y19" s="78"/>
      <c r="Z19" s="78"/>
    </row>
    <row r="20" spans="1:26" ht="10">
      <c r="A20" s="14" t="s">
        <v>45</v>
      </c>
      <c r="B20" s="36" t="s">
        <v>0</v>
      </c>
      <c r="C20" s="36" t="s">
        <v>0</v>
      </c>
      <c r="D20" s="3"/>
      <c r="Y20" s="78"/>
      <c r="Z20" s="78"/>
    </row>
    <row r="21" spans="1:26" ht="10">
      <c r="A21" s="19" t="s">
        <v>46</v>
      </c>
      <c r="B21" s="36" t="s">
        <v>47</v>
      </c>
      <c r="C21" s="40" t="s">
        <v>6107</v>
      </c>
      <c r="D21" s="3"/>
      <c r="Y21" s="78"/>
      <c r="Z21" s="78"/>
    </row>
    <row r="22" spans="1:26" ht="10">
      <c r="A22" s="19" t="s">
        <v>48</v>
      </c>
      <c r="B22" s="36" t="s">
        <v>49</v>
      </c>
      <c r="C22" s="40" t="s">
        <v>6108</v>
      </c>
      <c r="D22" s="3"/>
      <c r="Y22" s="78"/>
      <c r="Z22" s="78"/>
    </row>
    <row r="23" spans="1:26" ht="10">
      <c r="A23" s="19" t="s">
        <v>50</v>
      </c>
      <c r="B23" s="36" t="s">
        <v>51</v>
      </c>
      <c r="C23" s="40" t="s">
        <v>6095</v>
      </c>
      <c r="D23" s="3"/>
      <c r="Y23" s="78"/>
      <c r="Z23" s="78"/>
    </row>
    <row r="24" spans="1:26" ht="10">
      <c r="A24" s="19" t="s">
        <v>52</v>
      </c>
      <c r="B24" s="36" t="s">
        <v>53</v>
      </c>
      <c r="C24" s="40" t="s">
        <v>6096</v>
      </c>
      <c r="D24" s="3"/>
      <c r="Y24" s="78"/>
      <c r="Z24" s="78"/>
    </row>
    <row r="25" spans="1:26" ht="10">
      <c r="A25" s="14" t="s">
        <v>54</v>
      </c>
      <c r="B25" s="36" t="s">
        <v>0</v>
      </c>
      <c r="C25" s="36" t="s">
        <v>0</v>
      </c>
      <c r="D25" s="3"/>
      <c r="Y25" s="78"/>
      <c r="Z25" s="78"/>
    </row>
    <row r="26" spans="1:26" ht="20">
      <c r="A26" s="19" t="s">
        <v>55</v>
      </c>
      <c r="B26" s="36" t="s">
        <v>56</v>
      </c>
      <c r="C26" s="37" t="s">
        <v>3765</v>
      </c>
      <c r="D26" s="3"/>
      <c r="Y26" s="78"/>
      <c r="Z26" s="78"/>
    </row>
    <row r="27" spans="1:26" ht="20">
      <c r="A27" s="14" t="s">
        <v>57</v>
      </c>
      <c r="B27" s="36" t="s">
        <v>58</v>
      </c>
      <c r="C27" s="36" t="s">
        <v>0</v>
      </c>
      <c r="D27" s="3"/>
      <c r="Y27" s="78"/>
      <c r="Z27" s="78"/>
    </row>
    <row r="28" spans="1:26" ht="10">
      <c r="A28" s="14" t="s">
        <v>59</v>
      </c>
      <c r="B28" s="36" t="s">
        <v>0</v>
      </c>
      <c r="C28" s="36" t="s">
        <v>0</v>
      </c>
      <c r="D28" s="3"/>
      <c r="Y28" s="78"/>
      <c r="Z28" s="78"/>
    </row>
    <row r="29" spans="1:26" ht="48.75" customHeight="1">
      <c r="A29" s="19" t="s">
        <v>60</v>
      </c>
      <c r="B29" s="36" t="s">
        <v>61</v>
      </c>
      <c r="C29" s="50" t="str">
        <f>IF(siscosteoselec&lt;&gt;0,IF(siscosteoselec=1,"SI",IF(siscosteoselec=6,"NO","NO")),"")</f>
        <v>NO</v>
      </c>
      <c r="D29" s="3"/>
      <c r="Y29" s="78"/>
      <c r="Z29" s="78"/>
    </row>
    <row r="30" spans="1:26" ht="75.75" customHeight="1">
      <c r="A30" s="19" t="s">
        <v>62</v>
      </c>
      <c r="B30" s="41" t="s">
        <v>63</v>
      </c>
      <c r="C30" s="50" t="str">
        <f>IF(siscosteoselec&lt;&gt;0,IF(siscosteoselec=3,"SI",IF(siscosteoselec=6,"NO","NO")),"")</f>
        <v>SI</v>
      </c>
      <c r="D30" s="3"/>
      <c r="Y30" s="78"/>
      <c r="Z30" s="78"/>
    </row>
    <row r="31" spans="1:26" ht="66" customHeight="1">
      <c r="A31" s="19" t="s">
        <v>64</v>
      </c>
      <c r="B31" s="36" t="s">
        <v>65</v>
      </c>
      <c r="C31" s="41" t="str">
        <f>IF(siscosteoselec&lt;&gt;0,IF(siscosteoselec=4,"SI",IF(siscosteoselec=6,"NO","NO")),"")</f>
        <v>NO</v>
      </c>
      <c r="D31" s="3"/>
      <c r="Y31" s="78"/>
      <c r="Z31" s="78"/>
    </row>
    <row r="32" spans="1:26" ht="60.75" customHeight="1">
      <c r="A32" s="19" t="s">
        <v>66</v>
      </c>
      <c r="B32" s="36" t="s">
        <v>67</v>
      </c>
      <c r="C32" s="50" t="str">
        <f>IF(siscosteoselec&lt;&gt;0,IF(siscosteoselec=5,"SI",IF(siscosteoselec=6,"NO","NO")),"")</f>
        <v>NO</v>
      </c>
      <c r="D32" s="3"/>
      <c r="Y32" s="78"/>
      <c r="Z32" s="78"/>
    </row>
    <row r="33" spans="1:26" ht="41.25" customHeight="1">
      <c r="A33" s="19" t="s">
        <v>68</v>
      </c>
      <c r="B33" s="36" t="s">
        <v>69</v>
      </c>
      <c r="C33" s="50" t="str">
        <f>IF(siscosteoselec&lt;&gt;0,IF(siscosteoselec=6,"SI",IF(siscosteoselec=7,"NO","NO")),"")</f>
        <v>NO</v>
      </c>
      <c r="D33" s="3"/>
      <c r="Y33" s="78"/>
      <c r="Z33" s="78"/>
    </row>
    <row r="34" spans="1:26" ht="10">
      <c r="A34" s="19" t="s">
        <v>70</v>
      </c>
      <c r="B34" s="36" t="s">
        <v>71</v>
      </c>
      <c r="C34" s="37"/>
      <c r="D34" s="3"/>
      <c r="Y34" s="78"/>
      <c r="Z34" s="78"/>
    </row>
    <row r="35" spans="1:26" ht="10">
      <c r="A35" s="17" t="s">
        <v>72</v>
      </c>
      <c r="B35" s="36" t="s">
        <v>0</v>
      </c>
      <c r="C35" s="36" t="s">
        <v>0</v>
      </c>
      <c r="D35" s="3"/>
      <c r="Y35" s="78"/>
      <c r="Z35" s="78"/>
    </row>
    <row r="36" spans="1:26" ht="30">
      <c r="A36" s="19" t="s">
        <v>73</v>
      </c>
      <c r="B36" s="36" t="s">
        <v>74</v>
      </c>
      <c r="C36" s="37" t="s">
        <v>3759</v>
      </c>
      <c r="D36" s="3"/>
      <c r="Y36" s="78"/>
      <c r="Z36" s="78"/>
    </row>
    <row r="37" spans="1:26" ht="39.75" customHeight="1">
      <c r="A37" s="19" t="s">
        <v>75</v>
      </c>
      <c r="B37" s="36" t="s">
        <v>76</v>
      </c>
      <c r="C37" s="41" t="str">
        <f>IF(C36&lt;&gt;"",IF(C36="SI","NO","SI"),"")</f>
        <v>NO</v>
      </c>
      <c r="D37" s="3"/>
      <c r="Y37" s="78"/>
      <c r="Z37" s="78"/>
    </row>
    <row r="38" spans="1:26" ht="20">
      <c r="A38" s="19" t="s">
        <v>77</v>
      </c>
      <c r="B38" s="36" t="s">
        <v>78</v>
      </c>
      <c r="C38" s="37" t="s">
        <v>3724</v>
      </c>
      <c r="D38" s="3"/>
      <c r="Y38" s="78"/>
      <c r="Z38" s="78"/>
    </row>
    <row r="39" spans="1:26" ht="10">
      <c r="A39" s="17" t="s">
        <v>79</v>
      </c>
      <c r="B39" s="36" t="s">
        <v>0</v>
      </c>
      <c r="C39" s="36" t="s">
        <v>0</v>
      </c>
      <c r="D39" s="3"/>
      <c r="Y39" s="78"/>
      <c r="Z39" s="78"/>
    </row>
    <row r="40" spans="1:26" ht="27" customHeight="1">
      <c r="A40" s="17" t="s">
        <v>80</v>
      </c>
      <c r="B40" s="36" t="s">
        <v>81</v>
      </c>
      <c r="C40" s="36" t="s">
        <v>0</v>
      </c>
      <c r="D40" s="3"/>
      <c r="Y40" s="78"/>
      <c r="Z40" s="78"/>
    </row>
    <row r="41" spans="1:26" ht="10">
      <c r="A41" s="19" t="s">
        <v>82</v>
      </c>
      <c r="B41" s="36" t="s">
        <v>83</v>
      </c>
      <c r="C41" s="42" t="s">
        <v>0</v>
      </c>
      <c r="D41" s="3"/>
      <c r="Y41" s="78"/>
      <c r="Z41" s="78"/>
    </row>
    <row r="42" spans="1:26" ht="10">
      <c r="A42" s="19" t="s">
        <v>84</v>
      </c>
      <c r="B42" s="36" t="s">
        <v>85</v>
      </c>
      <c r="C42" s="42" t="s">
        <v>0</v>
      </c>
      <c r="D42" s="3"/>
      <c r="Y42" s="78"/>
      <c r="Z42" s="78"/>
    </row>
    <row r="43" spans="1:26" ht="10">
      <c r="A43" s="19" t="s">
        <v>86</v>
      </c>
      <c r="B43" s="36" t="s">
        <v>87</v>
      </c>
      <c r="C43" s="42" t="s">
        <v>0</v>
      </c>
      <c r="D43" s="3"/>
      <c r="Y43" s="78"/>
      <c r="Z43" s="78"/>
    </row>
    <row r="44" spans="1:26" ht="10">
      <c r="A44" s="19" t="s">
        <v>88</v>
      </c>
      <c r="B44" s="36" t="s">
        <v>89</v>
      </c>
      <c r="C44" s="42" t="s">
        <v>0</v>
      </c>
      <c r="D44" s="3"/>
      <c r="Y44" s="78"/>
      <c r="Z44" s="78"/>
    </row>
    <row r="45" spans="1:26" ht="10">
      <c r="A45" s="19" t="s">
        <v>90</v>
      </c>
      <c r="B45" s="36" t="s">
        <v>91</v>
      </c>
      <c r="C45" s="42" t="s">
        <v>0</v>
      </c>
      <c r="D45" s="3"/>
      <c r="Y45" s="78"/>
      <c r="Z45" s="78"/>
    </row>
    <row r="46" spans="1:26" ht="10">
      <c r="A46" s="17" t="s">
        <v>92</v>
      </c>
      <c r="B46" s="36" t="s">
        <v>0</v>
      </c>
      <c r="C46" s="36" t="s">
        <v>0</v>
      </c>
      <c r="D46" s="3"/>
      <c r="Y46" s="78"/>
      <c r="Z46" s="78"/>
    </row>
    <row r="47" spans="1:26" ht="10">
      <c r="A47" s="17" t="s">
        <v>93</v>
      </c>
      <c r="B47" s="43" t="s">
        <v>94</v>
      </c>
      <c r="C47" s="36" t="s">
        <v>0</v>
      </c>
      <c r="D47" s="3"/>
      <c r="Y47" s="78"/>
      <c r="Z47" s="78"/>
    </row>
    <row r="48" spans="1:26" ht="10">
      <c r="A48" s="17" t="s">
        <v>95</v>
      </c>
      <c r="B48" s="36" t="s">
        <v>0</v>
      </c>
      <c r="C48" s="36" t="s">
        <v>0</v>
      </c>
      <c r="D48" s="3"/>
      <c r="Y48" s="78"/>
      <c r="Z48" s="78"/>
    </row>
    <row r="49" spans="1:26" ht="30">
      <c r="A49" s="19" t="s">
        <v>96</v>
      </c>
      <c r="B49" s="36" t="s">
        <v>97</v>
      </c>
      <c r="C49" s="37"/>
      <c r="D49" s="3"/>
      <c r="Y49" s="78"/>
      <c r="Z49" s="78"/>
    </row>
    <row r="50" spans="1:26" ht="40">
      <c r="A50" s="19" t="s">
        <v>98</v>
      </c>
      <c r="B50" s="36" t="s">
        <v>99</v>
      </c>
      <c r="C50" s="37"/>
      <c r="D50" s="3"/>
      <c r="Y50" s="78"/>
      <c r="Z50" s="78"/>
    </row>
    <row r="51" spans="1:26" ht="20">
      <c r="A51" s="19" t="s">
        <v>100</v>
      </c>
      <c r="B51" s="36" t="s">
        <v>101</v>
      </c>
      <c r="C51" s="37"/>
      <c r="D51" s="3"/>
      <c r="Y51" s="78"/>
      <c r="Z51" s="78"/>
    </row>
    <row r="52" spans="1:26" ht="20">
      <c r="A52" s="19" t="s">
        <v>102</v>
      </c>
      <c r="B52" s="38" t="s">
        <v>103</v>
      </c>
      <c r="C52" s="37"/>
      <c r="D52" s="3"/>
      <c r="Y52" s="78"/>
      <c r="Z52" s="78"/>
    </row>
    <row r="53" spans="1:26" ht="20">
      <c r="A53" s="19" t="s">
        <v>104</v>
      </c>
      <c r="B53" s="36" t="s">
        <v>105</v>
      </c>
      <c r="C53" s="37"/>
      <c r="D53" s="3"/>
      <c r="Y53" s="78"/>
      <c r="Z53" s="78"/>
    </row>
    <row r="54" spans="1:26" ht="20">
      <c r="A54" s="19" t="s">
        <v>106</v>
      </c>
      <c r="B54" s="36" t="s">
        <v>107</v>
      </c>
      <c r="C54" s="37"/>
      <c r="D54" s="3"/>
      <c r="Y54" s="78"/>
      <c r="Z54" s="78"/>
    </row>
    <row r="55" spans="1:26" ht="20">
      <c r="A55" s="19" t="s">
        <v>108</v>
      </c>
      <c r="B55" s="36" t="s">
        <v>109</v>
      </c>
      <c r="C55" s="37"/>
      <c r="D55" s="3"/>
      <c r="Y55" s="78"/>
      <c r="Z55" s="78"/>
    </row>
    <row r="56" spans="1:26" ht="30">
      <c r="A56" s="19" t="s">
        <v>110</v>
      </c>
      <c r="B56" s="36" t="s">
        <v>111</v>
      </c>
      <c r="C56" s="37"/>
      <c r="D56" s="3"/>
      <c r="Y56" s="78"/>
      <c r="Z56" s="78"/>
    </row>
    <row r="57" spans="1:26" ht="10">
      <c r="A57" s="17" t="s">
        <v>112</v>
      </c>
      <c r="B57" s="36" t="s">
        <v>0</v>
      </c>
      <c r="C57" s="36" t="s">
        <v>0</v>
      </c>
      <c r="D57" s="3"/>
      <c r="Y57" s="78"/>
      <c r="Z57" s="78"/>
    </row>
    <row r="58" spans="1:26" ht="10">
      <c r="A58" s="17" t="s">
        <v>113</v>
      </c>
      <c r="B58" s="43" t="s">
        <v>114</v>
      </c>
      <c r="C58" s="36" t="s">
        <v>0</v>
      </c>
      <c r="D58" s="3"/>
      <c r="Y58" s="78"/>
      <c r="Z58" s="78"/>
    </row>
    <row r="59" spans="1:26" ht="30">
      <c r="A59" s="19" t="s">
        <v>115</v>
      </c>
      <c r="B59" s="36" t="s">
        <v>116</v>
      </c>
      <c r="C59" s="37"/>
      <c r="D59" s="3"/>
      <c r="Y59" s="78"/>
      <c r="Z59" s="78"/>
    </row>
    <row r="60" spans="1:26" ht="10">
      <c r="A60" s="19" t="s">
        <v>117</v>
      </c>
      <c r="B60" s="36" t="s">
        <v>118</v>
      </c>
      <c r="C60" s="42" t="s">
        <v>0</v>
      </c>
      <c r="D60" s="3"/>
      <c r="Y60" s="78"/>
      <c r="Z60" s="78"/>
    </row>
    <row r="61" spans="1:26" ht="10">
      <c r="A61" s="17" t="s">
        <v>119</v>
      </c>
      <c r="B61" s="36" t="s">
        <v>0</v>
      </c>
      <c r="C61" s="36" t="s">
        <v>0</v>
      </c>
      <c r="D61" s="3"/>
      <c r="Y61" s="78"/>
      <c r="Z61" s="78"/>
    </row>
    <row r="62" spans="1:26" ht="30">
      <c r="A62" s="19" t="s">
        <v>120</v>
      </c>
      <c r="B62" s="36" t="s">
        <v>121</v>
      </c>
      <c r="C62" s="37"/>
      <c r="D62" s="3"/>
      <c r="Y62" s="78"/>
      <c r="Z62" s="78"/>
    </row>
    <row r="63" spans="1:26" ht="10">
      <c r="A63" s="17" t="s">
        <v>122</v>
      </c>
      <c r="B63" s="36" t="s">
        <v>0</v>
      </c>
      <c r="C63" s="36" t="s">
        <v>0</v>
      </c>
      <c r="D63" s="3"/>
      <c r="Y63" s="78"/>
      <c r="Z63" s="78"/>
    </row>
    <row r="64" spans="1:26" ht="10">
      <c r="A64" s="17" t="s">
        <v>123</v>
      </c>
      <c r="B64" s="36" t="s">
        <v>124</v>
      </c>
      <c r="C64" s="36" t="s">
        <v>0</v>
      </c>
      <c r="D64" s="3"/>
      <c r="Y64" s="78"/>
      <c r="Z64" s="78"/>
    </row>
    <row r="65" spans="1:26" ht="10">
      <c r="A65" s="19" t="s">
        <v>125</v>
      </c>
      <c r="B65" s="36" t="s">
        <v>126</v>
      </c>
      <c r="C65" s="37"/>
      <c r="D65" s="3"/>
      <c r="Y65" s="78"/>
      <c r="Z65" s="78"/>
    </row>
    <row r="66" spans="1:26" ht="10">
      <c r="A66" s="17" t="s">
        <v>127</v>
      </c>
      <c r="B66" s="36" t="s">
        <v>0</v>
      </c>
      <c r="C66" s="36" t="s">
        <v>0</v>
      </c>
      <c r="D66" s="3"/>
      <c r="Y66" s="78"/>
      <c r="Z66" s="78"/>
    </row>
    <row r="67" spans="1:26" ht="20">
      <c r="A67" s="19" t="s">
        <v>128</v>
      </c>
      <c r="B67" s="36" t="s">
        <v>129</v>
      </c>
      <c r="C67" s="37"/>
      <c r="D67" s="3"/>
      <c r="Y67" s="78"/>
      <c r="Z67" s="78"/>
    </row>
    <row r="68" spans="1:26" ht="10">
      <c r="A68" s="19" t="s">
        <v>130</v>
      </c>
      <c r="B68" s="36" t="s">
        <v>131</v>
      </c>
      <c r="C68" s="42" t="s">
        <v>0</v>
      </c>
      <c r="D68" s="3"/>
      <c r="Y68" s="78"/>
      <c r="Z68" s="78"/>
    </row>
    <row r="69" spans="1:26" ht="10">
      <c r="A69" s="19" t="s">
        <v>132</v>
      </c>
      <c r="B69" s="36" t="s">
        <v>133</v>
      </c>
      <c r="C69" s="42" t="s">
        <v>0</v>
      </c>
      <c r="D69" s="3"/>
      <c r="Y69" s="78"/>
      <c r="Z69" s="78"/>
    </row>
    <row r="70" spans="1:26" ht="10">
      <c r="A70" s="19" t="s">
        <v>134</v>
      </c>
      <c r="B70" s="36" t="s">
        <v>135</v>
      </c>
      <c r="C70" s="42" t="s">
        <v>0</v>
      </c>
      <c r="D70" s="3"/>
      <c r="Y70" s="78"/>
      <c r="Z70" s="78"/>
    </row>
    <row r="71" spans="1:26" ht="10">
      <c r="A71" s="19" t="s">
        <v>136</v>
      </c>
      <c r="B71" s="36" t="s">
        <v>137</v>
      </c>
      <c r="C71" s="42" t="s">
        <v>0</v>
      </c>
      <c r="D71" s="3"/>
      <c r="Y71" s="78"/>
      <c r="Z71" s="78"/>
    </row>
    <row r="72" spans="1:26" ht="10">
      <c r="A72" s="19" t="s">
        <v>138</v>
      </c>
      <c r="B72" s="36" t="s">
        <v>139</v>
      </c>
      <c r="C72" s="42" t="s">
        <v>0</v>
      </c>
      <c r="D72" s="3"/>
      <c r="Y72" s="78"/>
      <c r="Z72" s="78"/>
    </row>
    <row r="73" spans="1:26" ht="10">
      <c r="A73" s="19" t="s">
        <v>140</v>
      </c>
      <c r="B73" s="36" t="s">
        <v>141</v>
      </c>
      <c r="C73" s="42" t="s">
        <v>0</v>
      </c>
      <c r="D73" s="3"/>
      <c r="Y73" s="78"/>
      <c r="Z73" s="78"/>
    </row>
    <row r="74" spans="1:26" ht="10">
      <c r="A74" s="17" t="s">
        <v>142</v>
      </c>
      <c r="B74" s="36" t="s">
        <v>0</v>
      </c>
      <c r="C74" s="36" t="s">
        <v>0</v>
      </c>
      <c r="D74" s="3"/>
      <c r="Y74" s="78"/>
      <c r="Z74" s="78"/>
    </row>
    <row r="75" spans="1:26" ht="30">
      <c r="A75" s="19" t="s">
        <v>143</v>
      </c>
      <c r="B75" s="36" t="s">
        <v>144</v>
      </c>
      <c r="C75" s="37"/>
      <c r="D75" s="3"/>
      <c r="Y75" s="78"/>
      <c r="Z75" s="78"/>
    </row>
    <row r="76" spans="1:26" ht="10">
      <c r="A76" s="19" t="s">
        <v>145</v>
      </c>
      <c r="B76" s="36" t="s">
        <v>146</v>
      </c>
      <c r="C76" s="42" t="s">
        <v>0</v>
      </c>
      <c r="D76" s="3"/>
      <c r="Y76" s="78"/>
      <c r="Z76" s="78"/>
    </row>
    <row r="77" spans="1:26" ht="10">
      <c r="A77" s="19" t="s">
        <v>147</v>
      </c>
      <c r="B77" s="36" t="s">
        <v>148</v>
      </c>
      <c r="C77" s="42" t="s">
        <v>0</v>
      </c>
      <c r="D77" s="3"/>
      <c r="Y77" s="78"/>
      <c r="Z77" s="78"/>
    </row>
    <row r="78" spans="1:26" ht="10">
      <c r="A78" s="19" t="s">
        <v>149</v>
      </c>
      <c r="B78" s="36" t="s">
        <v>150</v>
      </c>
      <c r="C78" s="42" t="s">
        <v>0</v>
      </c>
      <c r="D78" s="3"/>
      <c r="Y78" s="78"/>
      <c r="Z78" s="78"/>
    </row>
    <row r="79" spans="1:26" ht="10">
      <c r="A79" s="19" t="s">
        <v>151</v>
      </c>
      <c r="B79" s="36" t="s">
        <v>152</v>
      </c>
      <c r="C79" s="42" t="s">
        <v>0</v>
      </c>
      <c r="D79" s="3"/>
      <c r="Y79" s="78"/>
      <c r="Z79" s="78"/>
    </row>
    <row r="80" spans="1:26" ht="10">
      <c r="A80" s="19" t="s">
        <v>153</v>
      </c>
      <c r="B80" s="36" t="s">
        <v>154</v>
      </c>
      <c r="C80" s="42" t="s">
        <v>0</v>
      </c>
      <c r="D80" s="3"/>
      <c r="Y80" s="78"/>
      <c r="Z80" s="78"/>
    </row>
    <row r="81" spans="1:26" ht="10">
      <c r="A81" s="19" t="s">
        <v>155</v>
      </c>
      <c r="B81" s="36" t="s">
        <v>156</v>
      </c>
      <c r="C81" s="42" t="s">
        <v>0</v>
      </c>
      <c r="D81" s="3"/>
      <c r="Y81" s="78"/>
      <c r="Z81" s="78"/>
    </row>
    <row r="82" spans="1:26" ht="10">
      <c r="A82" s="17" t="s">
        <v>157</v>
      </c>
      <c r="B82" s="36" t="s">
        <v>0</v>
      </c>
      <c r="C82" s="36" t="s">
        <v>0</v>
      </c>
      <c r="D82" s="3"/>
      <c r="Y82" s="78"/>
      <c r="Z82" s="78"/>
    </row>
    <row r="83" spans="1:26" ht="20">
      <c r="A83" s="19" t="s">
        <v>158</v>
      </c>
      <c r="B83" s="36" t="s">
        <v>159</v>
      </c>
      <c r="C83" s="42" t="s">
        <v>0</v>
      </c>
      <c r="D83" s="3"/>
      <c r="Y83" s="78"/>
      <c r="Z83" s="78"/>
    </row>
    <row r="84" spans="1:26" ht="20">
      <c r="A84" s="19" t="s">
        <v>160</v>
      </c>
      <c r="B84" s="36" t="s">
        <v>161</v>
      </c>
      <c r="C84" s="42" t="s">
        <v>0</v>
      </c>
      <c r="D84" s="3"/>
      <c r="Y84" s="78"/>
      <c r="Z84" s="78"/>
    </row>
    <row r="85" spans="1:26" ht="10">
      <c r="A85" s="17" t="s">
        <v>162</v>
      </c>
      <c r="B85" s="36" t="s">
        <v>0</v>
      </c>
      <c r="C85" s="36" t="s">
        <v>0</v>
      </c>
      <c r="D85" s="3"/>
      <c r="Y85" s="78"/>
      <c r="Z85" s="78"/>
    </row>
    <row r="86" spans="1:26" ht="10">
      <c r="A86" s="17" t="s">
        <v>163</v>
      </c>
      <c r="B86" s="36" t="s">
        <v>164</v>
      </c>
      <c r="C86" s="36" t="s">
        <v>0</v>
      </c>
      <c r="D86" s="3"/>
      <c r="Y86" s="78"/>
      <c r="Z86" s="78"/>
    </row>
    <row r="87" spans="1:26" ht="10">
      <c r="A87" s="17" t="s">
        <v>165</v>
      </c>
      <c r="B87" s="36" t="s">
        <v>0</v>
      </c>
      <c r="C87" s="36" t="s">
        <v>0</v>
      </c>
      <c r="D87" s="3"/>
      <c r="Y87" s="78"/>
      <c r="Z87" s="78"/>
    </row>
    <row r="88" spans="1:26" ht="30">
      <c r="A88" s="19" t="s">
        <v>166</v>
      </c>
      <c r="B88" s="36" t="s">
        <v>167</v>
      </c>
      <c r="C88" s="37"/>
      <c r="D88" s="3"/>
      <c r="Y88" s="78"/>
      <c r="Z88" s="78"/>
    </row>
    <row r="89" spans="1:26" ht="40">
      <c r="A89" s="19" t="s">
        <v>168</v>
      </c>
      <c r="B89" s="36" t="s">
        <v>169</v>
      </c>
      <c r="C89" s="37"/>
      <c r="D89" s="3"/>
      <c r="Y89" s="78"/>
      <c r="Z89" s="78"/>
    </row>
    <row r="90" spans="1:26" ht="40">
      <c r="A90" s="19" t="s">
        <v>170</v>
      </c>
      <c r="B90" s="36" t="s">
        <v>171</v>
      </c>
      <c r="C90" s="37"/>
      <c r="D90" s="3"/>
      <c r="Y90" s="78"/>
      <c r="Z90" s="78"/>
    </row>
    <row r="91" spans="1:26" ht="30">
      <c r="A91" s="19" t="s">
        <v>172</v>
      </c>
      <c r="B91" s="36" t="s">
        <v>173</v>
      </c>
      <c r="C91" s="37"/>
      <c r="D91" s="3"/>
      <c r="Y91" s="78"/>
      <c r="Z91" s="78"/>
    </row>
    <row r="92" spans="1:26" ht="30">
      <c r="A92" s="19" t="s">
        <v>174</v>
      </c>
      <c r="B92" s="36" t="s">
        <v>175</v>
      </c>
      <c r="C92" s="37"/>
      <c r="D92" s="3"/>
      <c r="Y92" s="78"/>
      <c r="Z92" s="78"/>
    </row>
    <row r="93" spans="1:26" ht="30">
      <c r="A93" s="19" t="s">
        <v>176</v>
      </c>
      <c r="B93" s="36" t="s">
        <v>177</v>
      </c>
      <c r="C93" s="37"/>
      <c r="D93" s="3"/>
      <c r="Y93" s="78"/>
      <c r="Z93" s="78"/>
    </row>
    <row r="94" spans="1:26" ht="30">
      <c r="A94" s="19" t="s">
        <v>178</v>
      </c>
      <c r="B94" s="36" t="s">
        <v>179</v>
      </c>
      <c r="C94" s="37"/>
      <c r="D94" s="3"/>
      <c r="Y94" s="78"/>
      <c r="Z94" s="78"/>
    </row>
    <row r="95" spans="1:26" ht="20">
      <c r="A95" s="19" t="s">
        <v>180</v>
      </c>
      <c r="B95" s="36" t="s">
        <v>181</v>
      </c>
      <c r="C95" s="37"/>
      <c r="D95" s="3"/>
      <c r="Y95" s="78"/>
      <c r="Z95" s="78"/>
    </row>
    <row r="96" spans="1:26" ht="10">
      <c r="A96" s="17" t="s">
        <v>182</v>
      </c>
      <c r="B96" s="36" t="s">
        <v>0</v>
      </c>
      <c r="C96" s="36" t="s">
        <v>0</v>
      </c>
      <c r="D96" s="3"/>
      <c r="Y96" s="78"/>
      <c r="Z96" s="78"/>
    </row>
    <row r="97" spans="1:26" ht="10">
      <c r="A97" s="17" t="s">
        <v>183</v>
      </c>
      <c r="B97" s="43" t="s">
        <v>184</v>
      </c>
      <c r="C97" s="36" t="s">
        <v>0</v>
      </c>
      <c r="D97" s="3"/>
      <c r="Y97" s="78"/>
      <c r="Z97" s="78"/>
    </row>
    <row r="98" spans="1:26" ht="10">
      <c r="A98" s="17" t="s">
        <v>185</v>
      </c>
      <c r="B98" s="43" t="s">
        <v>0</v>
      </c>
      <c r="C98" s="36" t="s">
        <v>0</v>
      </c>
      <c r="D98" s="3"/>
      <c r="Y98" s="78"/>
      <c r="Z98" s="78"/>
    </row>
    <row r="99" spans="1:26" ht="10">
      <c r="A99" s="17" t="s">
        <v>186</v>
      </c>
      <c r="B99" s="43" t="s">
        <v>187</v>
      </c>
      <c r="C99" s="36" t="s">
        <v>0</v>
      </c>
      <c r="D99" s="3"/>
      <c r="Y99" s="78"/>
      <c r="Z99" s="78"/>
    </row>
    <row r="100" spans="1:26" ht="10">
      <c r="A100" s="17" t="s">
        <v>188</v>
      </c>
      <c r="B100" s="43" t="s">
        <v>0</v>
      </c>
      <c r="C100" s="36" t="s">
        <v>0</v>
      </c>
      <c r="D100" s="3"/>
      <c r="Y100" s="78"/>
      <c r="Z100" s="78"/>
    </row>
    <row r="101" spans="1:26" ht="20">
      <c r="A101" s="19" t="s">
        <v>189</v>
      </c>
      <c r="B101" s="36" t="s">
        <v>190</v>
      </c>
      <c r="C101" s="37"/>
      <c r="D101" s="3"/>
      <c r="Y101" s="78"/>
      <c r="Z101" s="78"/>
    </row>
    <row r="102" spans="1:26" ht="20">
      <c r="A102" s="19" t="s">
        <v>191</v>
      </c>
      <c r="B102" s="36" t="s">
        <v>192</v>
      </c>
      <c r="C102" s="37"/>
      <c r="D102" s="3"/>
      <c r="Y102" s="78"/>
      <c r="Z102" s="78"/>
    </row>
    <row r="103" spans="1:26" ht="30">
      <c r="A103" s="19" t="s">
        <v>193</v>
      </c>
      <c r="B103" s="36" t="s">
        <v>194</v>
      </c>
      <c r="C103" s="37"/>
      <c r="D103" s="3"/>
      <c r="Y103" s="78"/>
      <c r="Z103" s="78"/>
    </row>
    <row r="104" spans="1:26" ht="20">
      <c r="A104" s="19" t="s">
        <v>195</v>
      </c>
      <c r="B104" s="36" t="s">
        <v>196</v>
      </c>
      <c r="C104" s="37"/>
      <c r="D104" s="3"/>
      <c r="Y104" s="78"/>
      <c r="Z104" s="78"/>
    </row>
    <row r="105" spans="1:26" ht="20">
      <c r="A105" s="19" t="s">
        <v>197</v>
      </c>
      <c r="B105" s="36" t="s">
        <v>198</v>
      </c>
      <c r="C105" s="37"/>
      <c r="D105" s="3"/>
      <c r="Y105" s="78"/>
      <c r="Z105" s="78"/>
    </row>
    <row r="106" spans="1:26" ht="20">
      <c r="A106" s="19" t="s">
        <v>199</v>
      </c>
      <c r="B106" s="36" t="s">
        <v>200</v>
      </c>
      <c r="C106" s="37"/>
      <c r="D106" s="3"/>
      <c r="Y106" s="78"/>
      <c r="Z106" s="78"/>
    </row>
    <row r="107" spans="1:26" ht="20">
      <c r="A107" s="19" t="s">
        <v>201</v>
      </c>
      <c r="B107" s="36" t="s">
        <v>202</v>
      </c>
      <c r="C107" s="37"/>
      <c r="D107" s="3"/>
      <c r="Y107" s="78"/>
      <c r="Z107" s="78"/>
    </row>
    <row r="108" spans="1:26" ht="70">
      <c r="A108" s="19" t="s">
        <v>203</v>
      </c>
      <c r="B108" s="44" t="s">
        <v>204</v>
      </c>
      <c r="C108" s="37"/>
      <c r="D108" s="3"/>
      <c r="Y108" s="78"/>
      <c r="Z108" s="78"/>
    </row>
    <row r="109" spans="1:26" ht="20">
      <c r="A109" s="19" t="s">
        <v>205</v>
      </c>
      <c r="B109" s="44" t="s">
        <v>206</v>
      </c>
      <c r="C109" s="37"/>
      <c r="D109" s="3"/>
      <c r="Y109" s="78"/>
      <c r="Z109" s="78"/>
    </row>
    <row r="110" spans="1:26" ht="10">
      <c r="A110" s="19" t="s">
        <v>207</v>
      </c>
      <c r="B110" s="36" t="s">
        <v>208</v>
      </c>
      <c r="C110" s="37"/>
      <c r="D110" s="3"/>
      <c r="Y110" s="78"/>
      <c r="Z110" s="78"/>
    </row>
    <row r="111" spans="1:26" ht="20">
      <c r="A111" s="19" t="s">
        <v>209</v>
      </c>
      <c r="B111" s="36" t="s">
        <v>210</v>
      </c>
      <c r="C111" s="37"/>
      <c r="D111" s="3"/>
      <c r="Y111" s="78"/>
      <c r="Z111" s="78"/>
    </row>
    <row r="112" spans="1:26" ht="30">
      <c r="A112" s="19" t="s">
        <v>211</v>
      </c>
      <c r="B112" s="36" t="s">
        <v>212</v>
      </c>
      <c r="C112" s="37"/>
      <c r="D112" s="3"/>
      <c r="Y112" s="78"/>
      <c r="Z112" s="78"/>
    </row>
    <row r="113" spans="1:26" ht="30">
      <c r="A113" s="17" t="s">
        <v>213</v>
      </c>
      <c r="B113" s="36" t="s">
        <v>214</v>
      </c>
      <c r="C113" s="36" t="s">
        <v>0</v>
      </c>
      <c r="D113" s="3"/>
      <c r="Y113" s="78"/>
      <c r="Z113" s="78"/>
    </row>
    <row r="114" spans="1:26" ht="10">
      <c r="A114" s="19" t="s">
        <v>215</v>
      </c>
      <c r="B114" s="36" t="s">
        <v>216</v>
      </c>
      <c r="C114" s="37"/>
      <c r="D114" s="3"/>
      <c r="Y114" s="78"/>
      <c r="Z114" s="78"/>
    </row>
    <row r="115" spans="1:26" ht="90">
      <c r="A115" s="19" t="s">
        <v>217</v>
      </c>
      <c r="B115" s="44" t="s">
        <v>218</v>
      </c>
      <c r="C115" s="37"/>
      <c r="D115" s="3"/>
      <c r="Y115" s="78"/>
      <c r="Z115" s="78"/>
    </row>
    <row r="116" spans="1:26" ht="10">
      <c r="A116" s="17" t="s">
        <v>219</v>
      </c>
      <c r="B116" s="36" t="s">
        <v>0</v>
      </c>
      <c r="C116" s="36" t="s">
        <v>0</v>
      </c>
      <c r="D116" s="3"/>
      <c r="Y116" s="78"/>
      <c r="Z116" s="78"/>
    </row>
    <row r="117" spans="1:26" ht="10">
      <c r="A117" s="17" t="s">
        <v>220</v>
      </c>
      <c r="B117" s="36" t="s">
        <v>221</v>
      </c>
      <c r="C117" s="36" t="s">
        <v>0</v>
      </c>
      <c r="D117" s="3"/>
      <c r="Y117" s="78"/>
      <c r="Z117" s="78"/>
    </row>
    <row r="118" spans="1:26" ht="10">
      <c r="A118" s="19" t="s">
        <v>222</v>
      </c>
      <c r="B118" s="36" t="s">
        <v>223</v>
      </c>
      <c r="C118" s="37"/>
      <c r="D118" s="3"/>
      <c r="Y118" s="78"/>
      <c r="Z118" s="78"/>
    </row>
    <row r="119" spans="1:26" ht="10">
      <c r="A119" s="19" t="s">
        <v>224</v>
      </c>
      <c r="B119" s="36" t="s">
        <v>225</v>
      </c>
      <c r="C119" s="37"/>
      <c r="D119" s="3"/>
      <c r="Y119" s="78"/>
      <c r="Z119" s="78"/>
    </row>
    <row r="120" spans="1:26" ht="10">
      <c r="A120" s="19" t="s">
        <v>226</v>
      </c>
      <c r="B120" s="36" t="s">
        <v>227</v>
      </c>
      <c r="C120" s="37"/>
      <c r="D120" s="3"/>
      <c r="Y120" s="78"/>
      <c r="Z120" s="78"/>
    </row>
    <row r="121" spans="1:26" ht="10">
      <c r="A121" s="19" t="s">
        <v>228</v>
      </c>
      <c r="B121" s="36" t="s">
        <v>229</v>
      </c>
      <c r="C121" s="37"/>
      <c r="D121" s="3"/>
      <c r="Y121" s="78"/>
      <c r="Z121" s="78"/>
    </row>
    <row r="122" spans="1:26" ht="10">
      <c r="A122" s="17" t="s">
        <v>230</v>
      </c>
      <c r="B122" s="36" t="s">
        <v>0</v>
      </c>
      <c r="C122" s="36" t="s">
        <v>0</v>
      </c>
      <c r="D122" s="3"/>
      <c r="Y122" s="78"/>
      <c r="Z122" s="78"/>
    </row>
    <row r="123" spans="1:26" ht="10">
      <c r="A123" s="17" t="s">
        <v>231</v>
      </c>
      <c r="B123" s="36" t="s">
        <v>232</v>
      </c>
      <c r="C123" s="36" t="s">
        <v>0</v>
      </c>
      <c r="D123" s="3"/>
      <c r="Y123" s="78"/>
      <c r="Z123" s="78"/>
    </row>
    <row r="124" spans="1:26" ht="10">
      <c r="A124" s="19" t="s">
        <v>233</v>
      </c>
      <c r="B124" s="36" t="s">
        <v>234</v>
      </c>
      <c r="C124" s="37"/>
      <c r="D124" s="3"/>
      <c r="Y124" s="78"/>
      <c r="Z124" s="78"/>
    </row>
    <row r="125" spans="1:26" ht="10">
      <c r="A125" s="19" t="s">
        <v>235</v>
      </c>
      <c r="B125" s="36" t="s">
        <v>236</v>
      </c>
      <c r="C125" s="37"/>
      <c r="D125" s="3"/>
      <c r="Y125" s="78"/>
      <c r="Z125" s="78"/>
    </row>
    <row r="126" spans="1:26" ht="10">
      <c r="A126" s="19" t="s">
        <v>237</v>
      </c>
      <c r="B126" s="36" t="s">
        <v>238</v>
      </c>
      <c r="C126" s="37"/>
      <c r="D126" s="3"/>
      <c r="Y126" s="78"/>
      <c r="Z126" s="78"/>
    </row>
    <row r="127" spans="1:26" ht="10">
      <c r="A127" s="19" t="s">
        <v>239</v>
      </c>
      <c r="B127" s="36" t="s">
        <v>240</v>
      </c>
      <c r="C127" s="37"/>
      <c r="D127" s="3"/>
      <c r="Y127" s="78"/>
      <c r="Z127" s="78"/>
    </row>
    <row r="128" spans="1:26" ht="30">
      <c r="A128" s="19" t="s">
        <v>241</v>
      </c>
      <c r="B128" s="36" t="s">
        <v>242</v>
      </c>
      <c r="C128" s="37"/>
      <c r="D128" s="3"/>
      <c r="Y128" s="78"/>
      <c r="Z128" s="78"/>
    </row>
    <row r="129" spans="1:26" ht="10">
      <c r="A129" s="19" t="s">
        <v>243</v>
      </c>
      <c r="B129" s="36" t="s">
        <v>244</v>
      </c>
      <c r="C129" s="37"/>
      <c r="D129" s="3"/>
      <c r="Y129" s="78"/>
      <c r="Z129" s="78"/>
    </row>
    <row r="130" spans="1:26" ht="10">
      <c r="A130" s="19" t="s">
        <v>245</v>
      </c>
      <c r="B130" s="36" t="s">
        <v>246</v>
      </c>
      <c r="C130" s="37"/>
      <c r="D130" s="3"/>
      <c r="Y130" s="78"/>
      <c r="Z130" s="78"/>
    </row>
    <row r="131" spans="1:26" ht="20">
      <c r="A131" s="19" t="s">
        <v>247</v>
      </c>
      <c r="B131" s="36" t="s">
        <v>248</v>
      </c>
      <c r="C131" s="37"/>
      <c r="D131" s="3"/>
      <c r="Y131" s="78"/>
      <c r="Z131" s="78"/>
    </row>
    <row r="132" spans="1:26" ht="10">
      <c r="A132" s="17" t="s">
        <v>249</v>
      </c>
      <c r="B132" s="36" t="s">
        <v>0</v>
      </c>
      <c r="C132" s="36" t="s">
        <v>0</v>
      </c>
      <c r="D132" s="3"/>
      <c r="Y132" s="78"/>
      <c r="Z132" s="78"/>
    </row>
    <row r="133" spans="1:26" ht="50">
      <c r="A133" s="17" t="s">
        <v>250</v>
      </c>
      <c r="B133" s="41" t="s">
        <v>251</v>
      </c>
      <c r="C133" s="36" t="s">
        <v>0</v>
      </c>
      <c r="D133" s="3"/>
      <c r="Y133" s="78"/>
      <c r="Z133" s="78"/>
    </row>
    <row r="134" spans="1:26" ht="10">
      <c r="A134" s="17" t="s">
        <v>252</v>
      </c>
      <c r="B134" s="36" t="s">
        <v>0</v>
      </c>
      <c r="C134" s="36" t="s">
        <v>0</v>
      </c>
      <c r="D134" s="3"/>
      <c r="Y134" s="78"/>
      <c r="Z134" s="78"/>
    </row>
    <row r="135" spans="1:26" ht="10">
      <c r="A135" s="17" t="s">
        <v>253</v>
      </c>
      <c r="B135" s="26" t="s">
        <v>254</v>
      </c>
      <c r="C135" s="36" t="s">
        <v>0</v>
      </c>
      <c r="D135" s="3"/>
      <c r="Y135" s="78"/>
      <c r="Z135" s="78"/>
    </row>
    <row r="136" spans="1:26" ht="10">
      <c r="A136" s="17" t="s">
        <v>255</v>
      </c>
      <c r="B136" s="36" t="s">
        <v>0</v>
      </c>
      <c r="C136" s="36" t="s">
        <v>0</v>
      </c>
      <c r="D136" s="3"/>
      <c r="Y136" s="78"/>
      <c r="Z136" s="78"/>
    </row>
    <row r="137" spans="1:26" ht="30">
      <c r="A137" s="19" t="s">
        <v>256</v>
      </c>
      <c r="B137" s="45" t="s">
        <v>257</v>
      </c>
      <c r="C137" s="37"/>
      <c r="D137" s="3"/>
      <c r="Y137" s="78"/>
      <c r="Z137" s="78"/>
    </row>
    <row r="138" spans="1:26" ht="30">
      <c r="A138" s="19" t="s">
        <v>258</v>
      </c>
      <c r="B138" s="38" t="s">
        <v>259</v>
      </c>
      <c r="C138" s="37"/>
      <c r="D138" s="3"/>
      <c r="Y138" s="78"/>
      <c r="Z138" s="78"/>
    </row>
    <row r="139" spans="1:26" ht="14.25" customHeight="1">
      <c r="A139" s="17" t="s">
        <v>260</v>
      </c>
      <c r="B139" s="36" t="s">
        <v>0</v>
      </c>
      <c r="C139" s="36" t="s">
        <v>0</v>
      </c>
      <c r="D139" s="3"/>
      <c r="Y139" s="78"/>
      <c r="Z139" s="78"/>
    </row>
    <row r="140" spans="1:26" ht="10">
      <c r="A140" s="17" t="s">
        <v>261</v>
      </c>
      <c r="B140" s="46" t="s">
        <v>262</v>
      </c>
      <c r="C140" s="36" t="s">
        <v>0</v>
      </c>
      <c r="D140" s="3"/>
      <c r="Y140" s="78"/>
      <c r="Z140" s="78"/>
    </row>
    <row r="141" spans="1:26" ht="10">
      <c r="A141" s="19" t="s">
        <v>263</v>
      </c>
      <c r="B141" s="46" t="s">
        <v>264</v>
      </c>
      <c r="C141" s="37"/>
      <c r="D141" s="3"/>
      <c r="Y141" s="78"/>
      <c r="Z141" s="78"/>
    </row>
    <row r="142" spans="1:26" ht="10">
      <c r="A142" s="19" t="s">
        <v>265</v>
      </c>
      <c r="B142" s="46" t="s">
        <v>266</v>
      </c>
      <c r="C142" s="37"/>
      <c r="D142" s="3"/>
      <c r="Y142" s="78"/>
      <c r="Z142" s="78"/>
    </row>
    <row r="143" spans="1:26" ht="10">
      <c r="A143" s="19" t="s">
        <v>267</v>
      </c>
      <c r="B143" s="46" t="s">
        <v>268</v>
      </c>
      <c r="C143" s="37"/>
      <c r="D143" s="3"/>
      <c r="Y143" s="78"/>
      <c r="Z143" s="78"/>
    </row>
    <row r="144" spans="1:26" ht="10">
      <c r="A144" s="19" t="s">
        <v>269</v>
      </c>
      <c r="B144" s="46" t="s">
        <v>270</v>
      </c>
      <c r="C144" s="37"/>
      <c r="D144" s="3"/>
      <c r="Y144" s="78"/>
      <c r="Z144" s="78"/>
    </row>
    <row r="145" spans="1:26" ht="10">
      <c r="A145" s="121" t="s">
        <v>271</v>
      </c>
      <c r="B145" s="118" t="s">
        <v>0</v>
      </c>
      <c r="C145" s="47" t="s">
        <v>0</v>
      </c>
      <c r="D145" s="3"/>
      <c r="Y145" s="78"/>
      <c r="Z145" s="78"/>
    </row>
    <row r="146" spans="1:26" ht="10">
      <c r="A146" s="121" t="s">
        <v>272</v>
      </c>
      <c r="B146" s="118" t="s">
        <v>0</v>
      </c>
      <c r="C146" s="47" t="s">
        <v>0</v>
      </c>
      <c r="D146" s="3"/>
      <c r="Y146" s="78"/>
      <c r="Z146" s="78"/>
    </row>
    <row r="147" spans="1:26" ht="10">
      <c r="A147" s="121" t="s">
        <v>273</v>
      </c>
      <c r="B147" s="118" t="s">
        <v>0</v>
      </c>
      <c r="C147" s="47" t="s">
        <v>0</v>
      </c>
      <c r="D147" s="3"/>
      <c r="Y147" s="78"/>
      <c r="Z147" s="78"/>
    </row>
    <row r="148" spans="1:26" ht="10">
      <c r="A148" s="17" t="s">
        <v>274</v>
      </c>
      <c r="B148" s="36" t="s">
        <v>0</v>
      </c>
      <c r="C148" s="36" t="s">
        <v>0</v>
      </c>
      <c r="D148" s="3"/>
      <c r="Y148" s="78"/>
      <c r="Z148" s="78"/>
    </row>
    <row r="149" spans="1:26" ht="10.5">
      <c r="A149" s="17" t="s">
        <v>275</v>
      </c>
      <c r="B149" s="48" t="s">
        <v>276</v>
      </c>
      <c r="C149" s="36" t="s">
        <v>0</v>
      </c>
      <c r="D149" s="3"/>
      <c r="Y149" s="78"/>
      <c r="Z149" s="78"/>
    </row>
    <row r="150" spans="1:26" ht="10">
      <c r="A150" s="17" t="s">
        <v>277</v>
      </c>
      <c r="B150" s="36" t="s">
        <v>0</v>
      </c>
      <c r="C150" s="36" t="s">
        <v>0</v>
      </c>
      <c r="D150" s="3"/>
      <c r="Y150" s="78"/>
      <c r="Z150" s="78"/>
    </row>
    <row r="151" spans="1:26" ht="10">
      <c r="A151" s="19" t="s">
        <v>278</v>
      </c>
      <c r="B151" s="36" t="s">
        <v>279</v>
      </c>
      <c r="C151" s="37"/>
      <c r="D151" s="3"/>
      <c r="Y151" s="78"/>
      <c r="Z151" s="78"/>
    </row>
    <row r="152" spans="1:26" ht="10">
      <c r="A152" s="17" t="s">
        <v>280</v>
      </c>
      <c r="B152" s="36" t="s">
        <v>0</v>
      </c>
      <c r="C152" s="36" t="s">
        <v>0</v>
      </c>
      <c r="D152" s="3"/>
      <c r="Y152" s="78"/>
      <c r="Z152" s="78"/>
    </row>
    <row r="153" spans="1:26" ht="10">
      <c r="A153" s="17" t="s">
        <v>281</v>
      </c>
      <c r="B153" s="36" t="s">
        <v>124</v>
      </c>
      <c r="C153" s="36" t="s">
        <v>0</v>
      </c>
      <c r="D153" s="3"/>
      <c r="Y153" s="78"/>
      <c r="Z153" s="78"/>
    </row>
    <row r="154" spans="1:26" ht="10">
      <c r="A154" s="19" t="s">
        <v>282</v>
      </c>
      <c r="B154" s="36" t="s">
        <v>283</v>
      </c>
      <c r="C154" s="37"/>
      <c r="D154" s="3"/>
      <c r="Y154" s="78"/>
      <c r="Z154" s="78"/>
    </row>
    <row r="155" spans="1:26" ht="10">
      <c r="A155" s="17" t="s">
        <v>284</v>
      </c>
      <c r="B155" s="36" t="s">
        <v>0</v>
      </c>
      <c r="C155" s="36" t="s">
        <v>0</v>
      </c>
      <c r="D155" s="3"/>
      <c r="Y155" s="78"/>
      <c r="Z155" s="78"/>
    </row>
    <row r="156" spans="1:26" ht="10">
      <c r="A156" s="19" t="s">
        <v>285</v>
      </c>
      <c r="B156" s="36" t="s">
        <v>286</v>
      </c>
      <c r="C156" s="49" t="s">
        <v>0</v>
      </c>
      <c r="D156" s="3"/>
      <c r="Y156" s="78"/>
      <c r="Z156" s="78"/>
    </row>
    <row r="157" spans="1:26" ht="10">
      <c r="A157" s="19" t="s">
        <v>287</v>
      </c>
      <c r="B157" s="36" t="s">
        <v>288</v>
      </c>
      <c r="C157" s="49" t="s">
        <v>0</v>
      </c>
      <c r="D157" s="3"/>
      <c r="Y157" s="78"/>
      <c r="Z157" s="78"/>
    </row>
    <row r="158" spans="1:26" ht="50">
      <c r="A158" s="19" t="s">
        <v>289</v>
      </c>
      <c r="B158" s="36" t="s">
        <v>290</v>
      </c>
      <c r="C158" s="37"/>
      <c r="D158" s="3"/>
      <c r="Y158" s="78"/>
      <c r="Z158" s="78"/>
    </row>
    <row r="159" spans="1:26" ht="40">
      <c r="A159" s="19" t="s">
        <v>291</v>
      </c>
      <c r="B159" s="36" t="s">
        <v>292</v>
      </c>
      <c r="C159" s="37"/>
      <c r="D159" s="3"/>
      <c r="Y159" s="78"/>
      <c r="Z159" s="78"/>
    </row>
    <row r="160" spans="1:26" ht="10">
      <c r="A160" s="17" t="s">
        <v>293</v>
      </c>
      <c r="B160" s="36" t="s">
        <v>0</v>
      </c>
      <c r="C160" s="36" t="s">
        <v>0</v>
      </c>
      <c r="D160" s="3"/>
      <c r="Y160" s="78"/>
      <c r="Z160" s="78"/>
    </row>
    <row r="161" spans="1:26" ht="20">
      <c r="A161" s="17" t="s">
        <v>294</v>
      </c>
      <c r="B161" s="36" t="s">
        <v>295</v>
      </c>
      <c r="C161" s="36" t="s">
        <v>0</v>
      </c>
      <c r="D161" s="3"/>
      <c r="Y161" s="78"/>
      <c r="Z161" s="78"/>
    </row>
    <row r="162" spans="1:26" ht="40">
      <c r="A162" s="19" t="s">
        <v>296</v>
      </c>
      <c r="B162" s="36" t="s">
        <v>297</v>
      </c>
      <c r="C162" s="37"/>
      <c r="D162" s="3"/>
      <c r="Y162" s="78"/>
      <c r="Z162" s="78"/>
    </row>
    <row r="163" spans="1:26" ht="50">
      <c r="A163" s="19" t="s">
        <v>298</v>
      </c>
      <c r="B163" s="36" t="s">
        <v>299</v>
      </c>
      <c r="C163" s="37"/>
      <c r="D163" s="3"/>
      <c r="Y163" s="78"/>
      <c r="Z163" s="78"/>
    </row>
    <row r="164" spans="1:26" ht="40">
      <c r="A164" s="19" t="s">
        <v>300</v>
      </c>
      <c r="B164" s="36" t="s">
        <v>301</v>
      </c>
      <c r="C164" s="37"/>
      <c r="D164" s="3"/>
      <c r="Y164" s="78"/>
      <c r="Z164" s="78"/>
    </row>
    <row r="165" spans="1:26" ht="30">
      <c r="A165" s="19" t="s">
        <v>302</v>
      </c>
      <c r="B165" s="36" t="s">
        <v>303</v>
      </c>
      <c r="C165" s="37"/>
      <c r="D165" s="3"/>
      <c r="Y165" s="78"/>
      <c r="Z165" s="78"/>
    </row>
    <row r="166" spans="1:26" ht="50">
      <c r="A166" s="19" t="s">
        <v>304</v>
      </c>
      <c r="B166" s="36" t="s">
        <v>305</v>
      </c>
      <c r="C166" s="37"/>
      <c r="D166" s="3"/>
      <c r="Y166" s="78"/>
      <c r="Z166" s="78"/>
    </row>
    <row r="167" spans="1:26" ht="50">
      <c r="A167" s="19" t="s">
        <v>306</v>
      </c>
      <c r="B167" s="36" t="s">
        <v>307</v>
      </c>
      <c r="C167" s="37"/>
      <c r="D167" s="3"/>
      <c r="Y167" s="78"/>
      <c r="Z167" s="78"/>
    </row>
    <row r="168" spans="1:26" ht="50">
      <c r="A168" s="19" t="s">
        <v>308</v>
      </c>
      <c r="B168" s="36" t="s">
        <v>309</v>
      </c>
      <c r="C168" s="37"/>
      <c r="D168" s="3"/>
      <c r="Y168" s="78"/>
      <c r="Z168" s="78"/>
    </row>
    <row r="169" spans="1:26" ht="20">
      <c r="A169" s="19" t="s">
        <v>310</v>
      </c>
      <c r="B169" s="36" t="s">
        <v>311</v>
      </c>
      <c r="C169" s="37"/>
      <c r="D169" s="3"/>
      <c r="Y169" s="78"/>
      <c r="Z169" s="78"/>
    </row>
    <row r="170" spans="1:26" ht="40">
      <c r="A170" s="19" t="s">
        <v>312</v>
      </c>
      <c r="B170" s="36" t="s">
        <v>313</v>
      </c>
      <c r="C170" s="37"/>
      <c r="D170" s="3"/>
      <c r="Y170" s="78"/>
      <c r="Z170" s="78"/>
    </row>
    <row r="171" spans="1:26" ht="60">
      <c r="A171" s="19" t="s">
        <v>314</v>
      </c>
      <c r="B171" s="44" t="s">
        <v>315</v>
      </c>
      <c r="C171" s="37"/>
      <c r="D171" s="3"/>
      <c r="Y171" s="78"/>
      <c r="Z171" s="78"/>
    </row>
    <row r="172" spans="1:26" ht="50">
      <c r="A172" s="19" t="s">
        <v>316</v>
      </c>
      <c r="B172" s="44" t="s">
        <v>317</v>
      </c>
      <c r="C172" s="37"/>
      <c r="D172" s="3"/>
      <c r="Y172" s="78"/>
      <c r="Z172" s="78"/>
    </row>
    <row r="173" spans="1:26" ht="70">
      <c r="A173" s="19" t="s">
        <v>318</v>
      </c>
      <c r="B173" s="44" t="s">
        <v>319</v>
      </c>
      <c r="C173" s="37"/>
      <c r="D173" s="3"/>
      <c r="Y173" s="78"/>
      <c r="Z173" s="78"/>
    </row>
    <row r="174" spans="1:26" ht="10">
      <c r="A174" s="17" t="s">
        <v>320</v>
      </c>
      <c r="B174" s="36" t="s">
        <v>0</v>
      </c>
      <c r="C174" s="36" t="s">
        <v>0</v>
      </c>
      <c r="D174" s="3"/>
      <c r="Y174" s="78"/>
      <c r="Z174" s="78"/>
    </row>
    <row r="175" spans="1:26" ht="10">
      <c r="A175" s="17" t="s">
        <v>321</v>
      </c>
      <c r="B175" s="43" t="s">
        <v>322</v>
      </c>
      <c r="C175" s="36" t="s">
        <v>0</v>
      </c>
      <c r="D175" s="3"/>
      <c r="Y175" s="78"/>
      <c r="Z175" s="78"/>
    </row>
    <row r="176" spans="1:26" ht="36.75" customHeight="1">
      <c r="A176" s="17" t="s">
        <v>323</v>
      </c>
      <c r="B176" s="36" t="s">
        <v>324</v>
      </c>
      <c r="C176" s="36" t="s">
        <v>0</v>
      </c>
      <c r="D176" s="3"/>
      <c r="Y176" s="78"/>
      <c r="Z176" s="78"/>
    </row>
    <row r="177" spans="1:26" ht="40">
      <c r="A177" s="19" t="s">
        <v>325</v>
      </c>
      <c r="B177" s="36" t="s">
        <v>326</v>
      </c>
      <c r="C177" s="37"/>
      <c r="D177" s="3"/>
      <c r="Y177" s="78"/>
      <c r="Z177" s="78"/>
    </row>
    <row r="178" spans="1:26" ht="40">
      <c r="A178" s="19" t="s">
        <v>327</v>
      </c>
      <c r="B178" s="36" t="s">
        <v>328</v>
      </c>
      <c r="C178" s="37"/>
      <c r="D178" s="3"/>
      <c r="Y178" s="78"/>
      <c r="Z178" s="78"/>
    </row>
    <row r="179" spans="1:26" ht="30">
      <c r="A179" s="19" t="s">
        <v>329</v>
      </c>
      <c r="B179" s="36" t="s">
        <v>330</v>
      </c>
      <c r="C179" s="37"/>
      <c r="D179" s="3"/>
      <c r="Y179" s="78"/>
      <c r="Z179" s="78"/>
    </row>
    <row r="180" spans="1:26" ht="20">
      <c r="A180" s="19" t="s">
        <v>331</v>
      </c>
      <c r="B180" s="36" t="s">
        <v>332</v>
      </c>
      <c r="C180" s="37"/>
      <c r="D180" s="3"/>
      <c r="Y180" s="78"/>
      <c r="Z180" s="78"/>
    </row>
    <row r="181" spans="1:26" ht="20">
      <c r="A181" s="19" t="s">
        <v>333</v>
      </c>
      <c r="B181" s="36" t="s">
        <v>334</v>
      </c>
      <c r="C181" s="37"/>
      <c r="D181" s="3"/>
      <c r="Y181" s="78"/>
      <c r="Z181" s="78"/>
    </row>
    <row r="182" spans="1:26" ht="20">
      <c r="A182" s="19" t="s">
        <v>335</v>
      </c>
      <c r="B182" s="36" t="s">
        <v>336</v>
      </c>
      <c r="C182" s="37"/>
      <c r="D182" s="3"/>
      <c r="Y182" s="78"/>
      <c r="Z182" s="78"/>
    </row>
    <row r="183" spans="1:26" ht="30">
      <c r="A183" s="19" t="s">
        <v>337</v>
      </c>
      <c r="B183" s="36" t="s">
        <v>338</v>
      </c>
      <c r="C183" s="37"/>
      <c r="D183" s="3"/>
      <c r="Y183" s="78"/>
      <c r="Z183" s="78"/>
    </row>
    <row r="184" spans="1:26" ht="40">
      <c r="A184" s="19" t="s">
        <v>339</v>
      </c>
      <c r="B184" s="36" t="s">
        <v>340</v>
      </c>
      <c r="C184" s="37"/>
      <c r="D184" s="3"/>
      <c r="Y184" s="78"/>
      <c r="Z184" s="78"/>
    </row>
    <row r="185" spans="1:26" ht="50">
      <c r="A185" s="19" t="s">
        <v>341</v>
      </c>
      <c r="B185" s="36" t="s">
        <v>342</v>
      </c>
      <c r="C185" s="37"/>
      <c r="D185" s="3"/>
      <c r="Y185" s="78"/>
      <c r="Z185" s="78"/>
    </row>
    <row r="186" spans="1:26" ht="30">
      <c r="A186" s="19" t="s">
        <v>343</v>
      </c>
      <c r="B186" s="36" t="s">
        <v>344</v>
      </c>
      <c r="C186" s="37"/>
      <c r="D186" s="3"/>
      <c r="Y186" s="78"/>
      <c r="Z186" s="78"/>
    </row>
    <row r="187" spans="1:26" ht="40">
      <c r="A187" s="19" t="s">
        <v>345</v>
      </c>
      <c r="B187" s="36" t="s">
        <v>346</v>
      </c>
      <c r="C187" s="37"/>
      <c r="D187" s="3"/>
      <c r="Y187" s="78"/>
      <c r="Z187" s="78"/>
    </row>
    <row r="188" spans="1:26" ht="10">
      <c r="A188" s="17" t="s">
        <v>347</v>
      </c>
      <c r="B188" s="36" t="s">
        <v>0</v>
      </c>
      <c r="C188" s="36" t="s">
        <v>0</v>
      </c>
      <c r="D188" s="3"/>
      <c r="Y188" s="78"/>
      <c r="Z188" s="78"/>
    </row>
    <row r="189" spans="1:26" ht="10">
      <c r="A189" s="19" t="s">
        <v>348</v>
      </c>
      <c r="B189" s="36" t="s">
        <v>349</v>
      </c>
      <c r="C189" s="37"/>
      <c r="D189" s="3"/>
      <c r="Y189" s="78"/>
      <c r="Z189" s="78"/>
    </row>
    <row r="190" spans="1:26" ht="10">
      <c r="A190" s="17" t="s">
        <v>350</v>
      </c>
      <c r="B190" s="36" t="s">
        <v>0</v>
      </c>
      <c r="C190" s="36" t="s">
        <v>0</v>
      </c>
      <c r="D190" s="3"/>
      <c r="Y190" s="78"/>
      <c r="Z190" s="78"/>
    </row>
    <row r="191" spans="1:26" ht="10">
      <c r="A191" s="17" t="s">
        <v>351</v>
      </c>
      <c r="B191" s="43" t="s">
        <v>352</v>
      </c>
      <c r="C191" s="36" t="s">
        <v>0</v>
      </c>
      <c r="D191" s="3"/>
      <c r="Y191" s="78"/>
      <c r="Z191" s="78"/>
    </row>
    <row r="192" spans="1:26" ht="20">
      <c r="A192" s="17" t="s">
        <v>353</v>
      </c>
      <c r="B192" s="36" t="s">
        <v>354</v>
      </c>
      <c r="C192" s="36" t="s">
        <v>0</v>
      </c>
      <c r="D192" s="3"/>
      <c r="Y192" s="78"/>
      <c r="Z192" s="78"/>
    </row>
    <row r="193" spans="1:26" ht="50">
      <c r="A193" s="19" t="s">
        <v>355</v>
      </c>
      <c r="B193" s="44" t="s">
        <v>356</v>
      </c>
      <c r="C193" s="37"/>
      <c r="D193" s="3"/>
      <c r="Y193" s="78"/>
      <c r="Z193" s="78"/>
    </row>
    <row r="194" spans="1:26" ht="40">
      <c r="A194" s="19" t="s">
        <v>357</v>
      </c>
      <c r="B194" s="36" t="s">
        <v>358</v>
      </c>
      <c r="C194" s="37"/>
      <c r="D194" s="3"/>
      <c r="Y194" s="78"/>
      <c r="Z194" s="78"/>
    </row>
    <row r="195" spans="1:26" ht="60">
      <c r="A195" s="19" t="s">
        <v>359</v>
      </c>
      <c r="B195" s="44" t="s">
        <v>360</v>
      </c>
      <c r="C195" s="37"/>
      <c r="D195" s="3"/>
      <c r="Y195" s="78"/>
      <c r="Z195" s="78"/>
    </row>
    <row r="196" spans="1:26" ht="50">
      <c r="A196" s="19" t="s">
        <v>361</v>
      </c>
      <c r="B196" s="36" t="s">
        <v>362</v>
      </c>
      <c r="C196" s="37"/>
      <c r="D196" s="3"/>
      <c r="Y196" s="78"/>
      <c r="Z196" s="78"/>
    </row>
    <row r="197" spans="1:26" ht="100">
      <c r="A197" s="19" t="s">
        <v>363</v>
      </c>
      <c r="B197" s="44" t="s">
        <v>364</v>
      </c>
      <c r="C197" s="37"/>
      <c r="D197" s="3"/>
      <c r="Y197" s="78"/>
      <c r="Z197" s="78"/>
    </row>
    <row r="198" spans="1:26" ht="30">
      <c r="A198" s="19" t="s">
        <v>365</v>
      </c>
      <c r="B198" s="36" t="s">
        <v>366</v>
      </c>
      <c r="C198" s="37"/>
      <c r="D198" s="3"/>
      <c r="Y198" s="78"/>
      <c r="Z198" s="78"/>
    </row>
    <row r="199" spans="1:26" ht="20">
      <c r="A199" s="19" t="s">
        <v>367</v>
      </c>
      <c r="B199" s="36" t="s">
        <v>368</v>
      </c>
      <c r="C199" s="37"/>
      <c r="D199" s="3"/>
      <c r="Y199" s="78"/>
      <c r="Z199" s="78"/>
    </row>
    <row r="200" spans="1:26" ht="40">
      <c r="A200" s="19" t="s">
        <v>369</v>
      </c>
      <c r="B200" s="36" t="s">
        <v>370</v>
      </c>
      <c r="C200" s="37"/>
      <c r="D200" s="3"/>
      <c r="Y200" s="78"/>
      <c r="Z200" s="78"/>
    </row>
    <row r="201" spans="1:26" ht="40">
      <c r="A201" s="19" t="s">
        <v>371</v>
      </c>
      <c r="B201" s="36" t="s">
        <v>372</v>
      </c>
      <c r="C201" s="37"/>
      <c r="D201" s="3"/>
      <c r="Y201" s="78"/>
      <c r="Z201" s="78"/>
    </row>
    <row r="202" spans="1:26" ht="40">
      <c r="A202" s="19" t="s">
        <v>373</v>
      </c>
      <c r="B202" s="36" t="s">
        <v>374</v>
      </c>
      <c r="C202" s="37"/>
      <c r="D202" s="3"/>
      <c r="Y202" s="78"/>
      <c r="Z202" s="78"/>
    </row>
    <row r="203" spans="1:26" ht="40">
      <c r="A203" s="19" t="s">
        <v>375</v>
      </c>
      <c r="B203" s="36" t="s">
        <v>376</v>
      </c>
      <c r="C203" s="37"/>
      <c r="D203" s="3"/>
      <c r="Y203" s="78"/>
      <c r="Z203" s="78"/>
    </row>
    <row r="204" spans="1:26" ht="30">
      <c r="A204" s="19" t="s">
        <v>377</v>
      </c>
      <c r="B204" s="36" t="s">
        <v>378</v>
      </c>
      <c r="C204" s="37"/>
      <c r="D204" s="3"/>
      <c r="Y204" s="78"/>
      <c r="Z204" s="78"/>
    </row>
    <row r="205" spans="1:26" ht="70">
      <c r="A205" s="19" t="s">
        <v>379</v>
      </c>
      <c r="B205" s="44" t="s">
        <v>380</v>
      </c>
      <c r="C205" s="37"/>
      <c r="D205" s="3"/>
      <c r="Y205" s="78"/>
      <c r="Z205" s="78"/>
    </row>
    <row r="206" spans="1:26" ht="60">
      <c r="A206" s="19" t="s">
        <v>381</v>
      </c>
      <c r="B206" s="44" t="s">
        <v>382</v>
      </c>
      <c r="C206" s="37"/>
      <c r="D206" s="3"/>
      <c r="Y206" s="78"/>
      <c r="Z206" s="78"/>
    </row>
    <row r="207" spans="1:26" ht="60">
      <c r="A207" s="19" t="s">
        <v>383</v>
      </c>
      <c r="B207" s="44" t="s">
        <v>384</v>
      </c>
      <c r="C207" s="37"/>
      <c r="D207" s="3"/>
      <c r="Y207" s="78"/>
      <c r="Z207" s="78"/>
    </row>
    <row r="208" spans="1:26" ht="50">
      <c r="A208" s="19" t="s">
        <v>385</v>
      </c>
      <c r="B208" s="44" t="s">
        <v>386</v>
      </c>
      <c r="C208" s="37"/>
      <c r="D208" s="3"/>
      <c r="Y208" s="78"/>
      <c r="Z208" s="78"/>
    </row>
    <row r="209" spans="1:26" ht="80">
      <c r="A209" s="19" t="s">
        <v>387</v>
      </c>
      <c r="B209" s="44" t="s">
        <v>388</v>
      </c>
      <c r="C209" s="37"/>
      <c r="D209" s="3"/>
      <c r="Y209" s="78"/>
      <c r="Z209" s="78"/>
    </row>
    <row r="210" spans="1:26" ht="60">
      <c r="A210" s="19" t="s">
        <v>389</v>
      </c>
      <c r="B210" s="36" t="s">
        <v>390</v>
      </c>
      <c r="C210" s="37"/>
      <c r="D210" s="3"/>
      <c r="Y210" s="78"/>
      <c r="Z210" s="78"/>
    </row>
    <row r="211" spans="1:26" ht="40">
      <c r="A211" s="19" t="s">
        <v>391</v>
      </c>
      <c r="B211" s="36" t="s">
        <v>392</v>
      </c>
      <c r="C211" s="37"/>
      <c r="D211" s="3"/>
      <c r="Y211" s="78"/>
      <c r="Z211" s="78"/>
    </row>
    <row r="212" spans="1:26" ht="60">
      <c r="A212" s="19" t="s">
        <v>393</v>
      </c>
      <c r="B212" s="44" t="s">
        <v>394</v>
      </c>
      <c r="C212" s="37"/>
      <c r="D212" s="3"/>
      <c r="Y212" s="78"/>
      <c r="Z212" s="78"/>
    </row>
    <row r="213" spans="1:26" ht="44.25" customHeight="1">
      <c r="A213" s="17" t="s">
        <v>395</v>
      </c>
      <c r="B213" s="50" t="s">
        <v>396</v>
      </c>
      <c r="C213" s="36" t="s">
        <v>0</v>
      </c>
      <c r="D213" s="3"/>
      <c r="Y213" s="78"/>
      <c r="Z213" s="78"/>
    </row>
    <row r="214" spans="1:26" ht="70">
      <c r="A214" s="19" t="s">
        <v>397</v>
      </c>
      <c r="B214" s="44" t="s">
        <v>398</v>
      </c>
      <c r="C214" s="37"/>
      <c r="D214" s="3"/>
      <c r="Y214" s="78"/>
      <c r="Z214" s="78"/>
    </row>
    <row r="215" spans="1:26" ht="70">
      <c r="A215" s="19" t="s">
        <v>399</v>
      </c>
      <c r="B215" s="44" t="s">
        <v>400</v>
      </c>
      <c r="C215" s="37"/>
      <c r="D215" s="3"/>
      <c r="Y215" s="78"/>
      <c r="Z215" s="78"/>
    </row>
    <row r="216" spans="1:26" ht="30">
      <c r="A216" s="19" t="s">
        <v>401</v>
      </c>
      <c r="B216" s="36" t="s">
        <v>402</v>
      </c>
      <c r="C216" s="37"/>
      <c r="D216" s="3"/>
      <c r="Y216" s="78"/>
      <c r="Z216" s="78"/>
    </row>
    <row r="217" spans="1:26" ht="120">
      <c r="A217" s="19" t="s">
        <v>403</v>
      </c>
      <c r="B217" s="44" t="s">
        <v>404</v>
      </c>
      <c r="C217" s="37"/>
      <c r="D217" s="3"/>
      <c r="Y217" s="78"/>
      <c r="Z217" s="78"/>
    </row>
    <row r="218" spans="1:26" ht="70">
      <c r="A218" s="19" t="s">
        <v>405</v>
      </c>
      <c r="B218" s="44" t="s">
        <v>406</v>
      </c>
      <c r="C218" s="37"/>
      <c r="D218" s="3"/>
      <c r="Y218" s="78"/>
      <c r="Z218" s="78"/>
    </row>
    <row r="219" spans="1:26" ht="20">
      <c r="A219" s="19" t="s">
        <v>407</v>
      </c>
      <c r="B219" s="36" t="s">
        <v>408</v>
      </c>
      <c r="C219" s="37"/>
      <c r="D219" s="3"/>
      <c r="Y219" s="78"/>
      <c r="Z219" s="78"/>
    </row>
    <row r="220" spans="1:26" ht="40">
      <c r="A220" s="19" t="s">
        <v>409</v>
      </c>
      <c r="B220" s="36" t="s">
        <v>410</v>
      </c>
      <c r="C220" s="37"/>
      <c r="D220" s="3"/>
      <c r="Y220" s="78"/>
      <c r="Z220" s="78"/>
    </row>
    <row r="221" spans="1:26" ht="30">
      <c r="A221" s="19" t="s">
        <v>411</v>
      </c>
      <c r="B221" s="38" t="s">
        <v>412</v>
      </c>
      <c r="C221" s="37"/>
      <c r="D221" s="3"/>
      <c r="Y221" s="78"/>
      <c r="Z221" s="78"/>
    </row>
    <row r="222" spans="1:26" ht="30">
      <c r="A222" s="19" t="s">
        <v>413</v>
      </c>
      <c r="B222" s="38" t="s">
        <v>414</v>
      </c>
      <c r="C222" s="37"/>
      <c r="D222" s="3"/>
      <c r="Y222" s="78"/>
      <c r="Z222" s="78"/>
    </row>
    <row r="223" spans="1:26" ht="70">
      <c r="A223" s="19" t="s">
        <v>415</v>
      </c>
      <c r="B223" s="51" t="s">
        <v>416</v>
      </c>
      <c r="C223" s="37"/>
      <c r="D223" s="3"/>
      <c r="Y223" s="78"/>
      <c r="Z223" s="78"/>
    </row>
    <row r="224" spans="1:26" ht="60">
      <c r="A224" s="19" t="s">
        <v>417</v>
      </c>
      <c r="B224" s="44" t="s">
        <v>418</v>
      </c>
      <c r="C224" s="37"/>
      <c r="D224" s="3"/>
      <c r="Y224" s="78"/>
      <c r="Z224" s="78"/>
    </row>
    <row r="225" spans="1:26" ht="60">
      <c r="A225" s="19" t="s">
        <v>419</v>
      </c>
      <c r="B225" s="41" t="s">
        <v>420</v>
      </c>
      <c r="C225" s="37"/>
      <c r="D225" s="3"/>
      <c r="Y225" s="78"/>
      <c r="Z225" s="78"/>
    </row>
    <row r="226" spans="1:26" ht="30">
      <c r="A226" s="19" t="s">
        <v>421</v>
      </c>
      <c r="B226" s="36" t="s">
        <v>422</v>
      </c>
      <c r="C226" s="37"/>
      <c r="D226" s="3"/>
      <c r="Y226" s="78"/>
      <c r="Z226" s="78"/>
    </row>
    <row r="227" spans="1:26" ht="90">
      <c r="A227" s="19" t="s">
        <v>423</v>
      </c>
      <c r="B227" s="44" t="s">
        <v>424</v>
      </c>
      <c r="C227" s="37"/>
      <c r="D227" s="3"/>
      <c r="Y227" s="78"/>
      <c r="Z227" s="78"/>
    </row>
    <row r="228" spans="1:26" ht="40">
      <c r="A228" s="19" t="s">
        <v>425</v>
      </c>
      <c r="B228" s="36" t="s">
        <v>426</v>
      </c>
      <c r="C228" s="37"/>
      <c r="D228" s="3"/>
      <c r="Y228" s="78"/>
      <c r="Z228" s="78"/>
    </row>
    <row r="229" spans="1:26" ht="50">
      <c r="A229" s="19" t="s">
        <v>427</v>
      </c>
      <c r="B229" s="36" t="s">
        <v>428</v>
      </c>
      <c r="C229" s="37"/>
      <c r="D229" s="3"/>
      <c r="Y229" s="78"/>
      <c r="Z229" s="78"/>
    </row>
    <row r="230" spans="1:26" ht="30">
      <c r="A230" s="19" t="s">
        <v>429</v>
      </c>
      <c r="B230" s="36" t="s">
        <v>430</v>
      </c>
      <c r="C230" s="37"/>
      <c r="D230" s="3"/>
      <c r="Y230" s="78"/>
      <c r="Z230" s="78"/>
    </row>
    <row r="231" spans="1:26" ht="10">
      <c r="A231" s="17" t="s">
        <v>431</v>
      </c>
      <c r="B231" s="36" t="s">
        <v>0</v>
      </c>
      <c r="C231" s="36" t="s">
        <v>0</v>
      </c>
      <c r="D231" s="3"/>
      <c r="Y231" s="78"/>
      <c r="Z231" s="78"/>
    </row>
    <row r="232" spans="1:26" ht="10">
      <c r="A232" s="19" t="s">
        <v>432</v>
      </c>
      <c r="B232" s="36" t="s">
        <v>433</v>
      </c>
      <c r="C232" s="37"/>
      <c r="D232" s="3"/>
      <c r="Y232" s="78"/>
      <c r="Z232" s="78"/>
    </row>
    <row r="233" spans="1:26" ht="10">
      <c r="A233" s="17" t="s">
        <v>434</v>
      </c>
      <c r="B233" s="36" t="s">
        <v>0</v>
      </c>
      <c r="C233" s="36" t="s">
        <v>0</v>
      </c>
      <c r="D233" s="3"/>
      <c r="Y233" s="78"/>
      <c r="Z233" s="78"/>
    </row>
    <row r="234" spans="1:26" ht="10">
      <c r="A234" s="17" t="s">
        <v>435</v>
      </c>
      <c r="B234" s="36" t="s">
        <v>436</v>
      </c>
      <c r="C234" s="36" t="s">
        <v>0</v>
      </c>
      <c r="D234" s="3"/>
      <c r="Y234" s="78"/>
      <c r="Z234" s="78"/>
    </row>
    <row r="235" spans="1:26" ht="10">
      <c r="A235" s="17" t="s">
        <v>437</v>
      </c>
      <c r="B235" s="36" t="s">
        <v>0</v>
      </c>
      <c r="C235" s="36" t="s">
        <v>0</v>
      </c>
      <c r="D235" s="3"/>
      <c r="Y235" s="78"/>
      <c r="Z235" s="78"/>
    </row>
    <row r="236" spans="1:26" ht="10">
      <c r="A236" s="19" t="s">
        <v>438</v>
      </c>
      <c r="B236" s="36" t="s">
        <v>439</v>
      </c>
      <c r="C236" s="37"/>
      <c r="D236" s="3"/>
      <c r="Y236" s="78"/>
      <c r="Z236" s="78"/>
    </row>
    <row r="237" spans="1:26" ht="10">
      <c r="A237" s="19" t="s">
        <v>440</v>
      </c>
      <c r="B237" s="36" t="s">
        <v>441</v>
      </c>
      <c r="C237" s="37"/>
      <c r="D237" s="3"/>
      <c r="Y237" s="78"/>
      <c r="Z237" s="78"/>
    </row>
    <row r="238" spans="1:26" ht="10">
      <c r="A238" s="17" t="s">
        <v>442</v>
      </c>
      <c r="B238" s="36" t="s">
        <v>0</v>
      </c>
      <c r="C238" s="36" t="s">
        <v>0</v>
      </c>
      <c r="D238" s="3"/>
      <c r="Y238" s="78"/>
      <c r="Z238" s="78"/>
    </row>
    <row r="239" spans="1:26" ht="60.75" customHeight="1">
      <c r="A239" s="17" t="s">
        <v>443</v>
      </c>
      <c r="B239" s="36" t="s">
        <v>444</v>
      </c>
      <c r="C239" s="36" t="s">
        <v>0</v>
      </c>
      <c r="D239" s="3"/>
      <c r="Y239" s="78"/>
      <c r="Z239" s="78"/>
    </row>
    <row r="240" spans="1:26" ht="10">
      <c r="A240" s="17" t="s">
        <v>445</v>
      </c>
      <c r="B240" s="36" t="s">
        <v>0</v>
      </c>
      <c r="C240" s="36" t="s">
        <v>0</v>
      </c>
      <c r="D240" s="3"/>
      <c r="Y240" s="78"/>
      <c r="Z240" s="78"/>
    </row>
    <row r="241" spans="1:26" ht="10">
      <c r="A241" s="19" t="s">
        <v>446</v>
      </c>
      <c r="B241" s="36" t="s">
        <v>447</v>
      </c>
      <c r="C241" s="37"/>
      <c r="D241" s="3"/>
      <c r="Y241" s="78"/>
      <c r="Z241" s="78"/>
    </row>
    <row r="242" spans="1:26" ht="10">
      <c r="A242" s="17" t="s">
        <v>448</v>
      </c>
      <c r="B242" s="50" t="s">
        <v>436</v>
      </c>
      <c r="C242" s="36" t="s">
        <v>0</v>
      </c>
      <c r="D242" s="3"/>
      <c r="Y242" s="78"/>
      <c r="Z242" s="78"/>
    </row>
    <row r="243" spans="1:26" ht="10">
      <c r="A243" s="19" t="s">
        <v>449</v>
      </c>
      <c r="B243" s="36" t="s">
        <v>450</v>
      </c>
      <c r="C243" s="37"/>
      <c r="D243" s="3"/>
      <c r="Y243" s="78"/>
      <c r="Z243" s="78"/>
    </row>
    <row r="244" spans="1:26" ht="10">
      <c r="A244" s="19" t="s">
        <v>451</v>
      </c>
      <c r="B244" s="36" t="s">
        <v>452</v>
      </c>
      <c r="C244" s="37"/>
      <c r="D244" s="3"/>
      <c r="Y244" s="78"/>
      <c r="Z244" s="78"/>
    </row>
    <row r="245" spans="1:26" ht="10">
      <c r="A245" s="17" t="s">
        <v>453</v>
      </c>
      <c r="B245" s="36" t="s">
        <v>0</v>
      </c>
      <c r="C245" s="36" t="s">
        <v>0</v>
      </c>
      <c r="D245" s="3"/>
      <c r="Y245" s="78"/>
      <c r="Z245" s="78"/>
    </row>
    <row r="246" spans="1:26" ht="50">
      <c r="A246" s="17" t="s">
        <v>454</v>
      </c>
      <c r="B246" s="36" t="s">
        <v>455</v>
      </c>
      <c r="C246" s="36" t="s">
        <v>0</v>
      </c>
      <c r="D246" s="3"/>
      <c r="Y246" s="78"/>
      <c r="Z246" s="78"/>
    </row>
    <row r="247" spans="1:26" ht="10">
      <c r="A247" s="17" t="s">
        <v>456</v>
      </c>
      <c r="B247" s="36" t="s">
        <v>0</v>
      </c>
      <c r="C247" s="36" t="s">
        <v>0</v>
      </c>
      <c r="D247" s="3"/>
      <c r="Y247" s="78"/>
      <c r="Z247" s="78"/>
    </row>
    <row r="248" spans="1:26" ht="20">
      <c r="A248" s="19" t="s">
        <v>457</v>
      </c>
      <c r="B248" s="50" t="s">
        <v>458</v>
      </c>
      <c r="C248" s="39"/>
      <c r="D248" s="3"/>
      <c r="Y248" s="78"/>
      <c r="Z248" s="78"/>
    </row>
    <row r="249" spans="1:26" ht="20">
      <c r="A249" s="19" t="s">
        <v>459</v>
      </c>
      <c r="B249" s="50" t="s">
        <v>460</v>
      </c>
      <c r="C249" s="37"/>
      <c r="D249" s="3"/>
      <c r="Y249" s="78"/>
      <c r="Z249" s="78"/>
    </row>
    <row r="250" spans="1:26" ht="30">
      <c r="A250" s="19" t="s">
        <v>461</v>
      </c>
      <c r="B250" s="50" t="s">
        <v>462</v>
      </c>
      <c r="C250" s="37"/>
      <c r="D250" s="3"/>
      <c r="Y250" s="78"/>
      <c r="Z250" s="78"/>
    </row>
    <row r="251" spans="1:26" ht="20">
      <c r="A251" s="19" t="s">
        <v>463</v>
      </c>
      <c r="B251" s="50" t="s">
        <v>464</v>
      </c>
      <c r="C251" s="37"/>
      <c r="D251" s="3"/>
      <c r="Y251" s="78"/>
      <c r="Z251" s="78"/>
    </row>
    <row r="252" spans="1:26" ht="20">
      <c r="A252" s="19" t="s">
        <v>465</v>
      </c>
      <c r="B252" s="50" t="s">
        <v>466</v>
      </c>
      <c r="C252" s="37"/>
      <c r="D252" s="3"/>
      <c r="Y252" s="78"/>
      <c r="Z252" s="78"/>
    </row>
    <row r="253" spans="1:26" ht="20">
      <c r="A253" s="19" t="s">
        <v>467</v>
      </c>
      <c r="B253" s="50" t="s">
        <v>460</v>
      </c>
      <c r="C253" s="37"/>
      <c r="D253" s="3"/>
      <c r="Y253" s="78"/>
      <c r="Z253" s="78"/>
    </row>
    <row r="254" spans="1:26" ht="20">
      <c r="A254" s="19" t="s">
        <v>468</v>
      </c>
      <c r="B254" s="50" t="s">
        <v>469</v>
      </c>
      <c r="C254" s="37"/>
      <c r="D254" s="3"/>
      <c r="Y254" s="78"/>
      <c r="Z254" s="78"/>
    </row>
    <row r="255" spans="1:26" ht="20">
      <c r="A255" s="19" t="s">
        <v>470</v>
      </c>
      <c r="B255" s="50" t="s">
        <v>464</v>
      </c>
      <c r="C255" s="37"/>
      <c r="D255" s="3"/>
      <c r="Y255" s="78"/>
      <c r="Z255" s="78"/>
    </row>
    <row r="256" spans="1:26" ht="10">
      <c r="A256" s="17" t="s">
        <v>471</v>
      </c>
      <c r="B256" s="41"/>
      <c r="C256" s="36" t="s">
        <v>0</v>
      </c>
      <c r="D256" s="3"/>
      <c r="Y256" s="78"/>
      <c r="Z256" s="78"/>
    </row>
    <row r="257" spans="1:26" ht="10">
      <c r="A257" s="17" t="s">
        <v>472</v>
      </c>
      <c r="B257" s="52" t="s">
        <v>473</v>
      </c>
      <c r="C257" s="36" t="s">
        <v>0</v>
      </c>
      <c r="D257" s="3"/>
      <c r="Y257" s="78"/>
      <c r="Z257" s="78"/>
    </row>
    <row r="258" spans="1:26" ht="10">
      <c r="A258" s="17" t="s">
        <v>474</v>
      </c>
      <c r="B258" s="41"/>
      <c r="C258" s="36" t="s">
        <v>0</v>
      </c>
      <c r="D258" s="3"/>
      <c r="Y258" s="78"/>
      <c r="Z258" s="78"/>
    </row>
    <row r="259" spans="1:26" ht="50">
      <c r="A259" s="19" t="s">
        <v>475</v>
      </c>
      <c r="B259" s="41" t="s">
        <v>476</v>
      </c>
      <c r="C259" s="37"/>
      <c r="D259" s="3"/>
      <c r="Y259" s="78"/>
      <c r="Z259" s="78"/>
    </row>
    <row r="260" spans="1:26" ht="10">
      <c r="A260" s="17" t="s">
        <v>477</v>
      </c>
      <c r="B260" s="41"/>
      <c r="C260" s="36" t="s">
        <v>0</v>
      </c>
      <c r="D260" s="3"/>
      <c r="Y260" s="78"/>
      <c r="Z260" s="78"/>
    </row>
    <row r="261" spans="1:26" ht="10">
      <c r="A261" s="17" t="s">
        <v>478</v>
      </c>
      <c r="B261" s="52" t="s">
        <v>479</v>
      </c>
      <c r="C261" s="36" t="s">
        <v>0</v>
      </c>
      <c r="D261" s="3"/>
      <c r="Y261" s="78"/>
      <c r="Z261" s="78"/>
    </row>
    <row r="262" spans="1:26" ht="10">
      <c r="A262" s="17" t="s">
        <v>480</v>
      </c>
      <c r="B262" s="41"/>
      <c r="C262" s="36" t="s">
        <v>0</v>
      </c>
      <c r="D262" s="3"/>
      <c r="Y262" s="78"/>
      <c r="Z262" s="78"/>
    </row>
    <row r="263" spans="1:26" ht="20">
      <c r="A263" s="19" t="s">
        <v>481</v>
      </c>
      <c r="B263" s="50" t="s">
        <v>482</v>
      </c>
      <c r="C263" s="37"/>
      <c r="D263" s="3"/>
      <c r="Y263" s="78"/>
      <c r="Z263" s="78"/>
    </row>
    <row r="264" spans="1:26" ht="30">
      <c r="A264" s="19" t="s">
        <v>483</v>
      </c>
      <c r="B264" s="50" t="s">
        <v>484</v>
      </c>
      <c r="C264" s="37"/>
      <c r="D264" s="3"/>
      <c r="Y264" s="78"/>
      <c r="Z264" s="78"/>
    </row>
    <row r="265" spans="1:26" ht="10">
      <c r="A265" s="17" t="s">
        <v>485</v>
      </c>
      <c r="B265" s="41"/>
      <c r="C265" s="36" t="s">
        <v>0</v>
      </c>
      <c r="D265" s="3"/>
      <c r="Y265" s="78"/>
      <c r="Z265" s="78"/>
    </row>
    <row r="266" spans="1:26" ht="10.5">
      <c r="A266" s="17" t="s">
        <v>486</v>
      </c>
      <c r="B266" s="53" t="s">
        <v>487</v>
      </c>
      <c r="C266" s="36" t="s">
        <v>0</v>
      </c>
      <c r="D266" s="3"/>
      <c r="Y266" s="78"/>
      <c r="Z266" s="78"/>
    </row>
    <row r="267" spans="1:26" ht="10">
      <c r="A267" s="17" t="s">
        <v>488</v>
      </c>
      <c r="B267" s="41"/>
      <c r="C267" s="36" t="s">
        <v>0</v>
      </c>
      <c r="D267" s="3"/>
      <c r="Y267" s="78"/>
      <c r="Z267" s="78"/>
    </row>
    <row r="268" spans="1:26" ht="40">
      <c r="A268" s="19" t="s">
        <v>489</v>
      </c>
      <c r="B268" s="50" t="s">
        <v>490</v>
      </c>
      <c r="C268" s="37"/>
      <c r="D268" s="3"/>
      <c r="Y268" s="78"/>
      <c r="Z268" s="78"/>
    </row>
    <row r="269" spans="1:26" ht="10">
      <c r="A269" s="17" t="s">
        <v>491</v>
      </c>
      <c r="B269" s="41"/>
      <c r="C269" s="36" t="s">
        <v>0</v>
      </c>
      <c r="D269" s="3"/>
      <c r="Y269" s="78"/>
      <c r="Z269" s="78"/>
    </row>
    <row r="270" spans="1:26" ht="10">
      <c r="A270" s="17" t="s">
        <v>492</v>
      </c>
      <c r="B270" s="52" t="s">
        <v>493</v>
      </c>
      <c r="C270" s="36" t="s">
        <v>0</v>
      </c>
      <c r="D270" s="3"/>
      <c r="Y270" s="78"/>
      <c r="Z270" s="78"/>
    </row>
    <row r="271" spans="1:26" ht="10">
      <c r="A271" s="17" t="s">
        <v>494</v>
      </c>
      <c r="B271" s="36" t="s">
        <v>0</v>
      </c>
      <c r="C271" s="36" t="s">
        <v>0</v>
      </c>
      <c r="D271" s="3"/>
      <c r="Y271" s="78"/>
      <c r="Z271" s="78"/>
    </row>
    <row r="272" spans="1:26" ht="40">
      <c r="A272" s="19" t="s">
        <v>495</v>
      </c>
      <c r="B272" s="50" t="s">
        <v>496</v>
      </c>
      <c r="C272" s="37"/>
      <c r="D272" s="3"/>
      <c r="Y272" s="78"/>
      <c r="Z272" s="78"/>
    </row>
    <row r="273" spans="1:26" ht="30">
      <c r="A273" s="19" t="s">
        <v>497</v>
      </c>
      <c r="B273" s="50" t="s">
        <v>498</v>
      </c>
      <c r="C273" s="37"/>
      <c r="D273" s="3"/>
      <c r="Y273" s="78"/>
      <c r="Z273" s="78"/>
    </row>
    <row r="274" spans="1:26" ht="10">
      <c r="A274" s="19" t="s">
        <v>499</v>
      </c>
      <c r="B274" s="36" t="s">
        <v>500</v>
      </c>
      <c r="C274" s="37"/>
      <c r="D274" s="3"/>
      <c r="Y274" s="78"/>
      <c r="Z274" s="78"/>
    </row>
    <row r="275" spans="1:26" ht="10">
      <c r="A275" s="17" t="s">
        <v>501</v>
      </c>
      <c r="B275" s="36" t="s">
        <v>0</v>
      </c>
      <c r="C275" s="36" t="s">
        <v>0</v>
      </c>
      <c r="D275" s="3"/>
      <c r="Y275" s="78"/>
      <c r="Z275" s="78"/>
    </row>
    <row r="276" spans="1:26" ht="10">
      <c r="A276" s="17" t="s">
        <v>502</v>
      </c>
      <c r="B276" s="36" t="s">
        <v>503</v>
      </c>
      <c r="C276" s="36" t="s">
        <v>0</v>
      </c>
      <c r="D276" s="3"/>
      <c r="Y276" s="78"/>
      <c r="Z276" s="78"/>
    </row>
    <row r="277" spans="1:26" ht="30">
      <c r="A277" s="19" t="s">
        <v>504</v>
      </c>
      <c r="B277" s="36" t="s">
        <v>505</v>
      </c>
      <c r="C277" s="37"/>
      <c r="D277" s="3"/>
      <c r="Y277" s="78"/>
      <c r="Z277" s="78"/>
    </row>
    <row r="278" spans="1:26" ht="20">
      <c r="A278" s="19" t="s">
        <v>506</v>
      </c>
      <c r="B278" s="50" t="s">
        <v>507</v>
      </c>
      <c r="C278" s="37"/>
      <c r="D278" s="3"/>
      <c r="Y278" s="78"/>
      <c r="Z278" s="78"/>
    </row>
    <row r="279" spans="1:26" ht="30">
      <c r="A279" s="19" t="s">
        <v>508</v>
      </c>
      <c r="B279" s="50" t="s">
        <v>509</v>
      </c>
      <c r="C279" s="37"/>
      <c r="D279" s="3"/>
      <c r="Y279" s="78"/>
      <c r="Z279" s="78"/>
    </row>
    <row r="280" spans="1:26" ht="10">
      <c r="A280" s="17" t="s">
        <v>510</v>
      </c>
      <c r="B280" s="36" t="s">
        <v>0</v>
      </c>
      <c r="C280" s="36" t="s">
        <v>0</v>
      </c>
      <c r="D280" s="3"/>
      <c r="Y280" s="78"/>
      <c r="Z280" s="78"/>
    </row>
    <row r="281" spans="1:26" ht="10">
      <c r="A281" s="17" t="s">
        <v>511</v>
      </c>
      <c r="B281" s="43" t="s">
        <v>512</v>
      </c>
      <c r="C281" s="36" t="s">
        <v>0</v>
      </c>
      <c r="D281" s="3"/>
      <c r="Y281" s="78"/>
      <c r="Z281" s="78"/>
    </row>
    <row r="282" spans="1:26" ht="10">
      <c r="A282" s="17" t="s">
        <v>513</v>
      </c>
      <c r="B282" s="36" t="s">
        <v>0</v>
      </c>
      <c r="C282" s="36" t="s">
        <v>0</v>
      </c>
      <c r="D282" s="3"/>
      <c r="Y282" s="78"/>
      <c r="Z282" s="78"/>
    </row>
    <row r="283" spans="1:26" ht="10">
      <c r="A283" s="17" t="s">
        <v>514</v>
      </c>
      <c r="B283" s="43" t="s">
        <v>515</v>
      </c>
      <c r="C283" s="36" t="s">
        <v>0</v>
      </c>
      <c r="D283" s="3"/>
      <c r="Y283" s="78"/>
      <c r="Z283" s="78"/>
    </row>
    <row r="284" spans="1:26" ht="10">
      <c r="A284" s="17" t="s">
        <v>516</v>
      </c>
      <c r="B284" s="36" t="s">
        <v>0</v>
      </c>
      <c r="C284" s="36" t="s">
        <v>0</v>
      </c>
      <c r="D284" s="3"/>
      <c r="Y284" s="78"/>
      <c r="Z284" s="78"/>
    </row>
    <row r="285" spans="1:26" ht="40">
      <c r="A285" s="19" t="s">
        <v>517</v>
      </c>
      <c r="B285" s="36" t="s">
        <v>518</v>
      </c>
      <c r="C285" s="37"/>
      <c r="D285" s="3"/>
      <c r="Y285" s="78"/>
      <c r="Z285" s="78"/>
    </row>
    <row r="286" spans="1:26" ht="140">
      <c r="A286" s="19" t="s">
        <v>519</v>
      </c>
      <c r="B286" s="44" t="s">
        <v>520</v>
      </c>
      <c r="C286" s="37"/>
      <c r="D286" s="3"/>
      <c r="Y286" s="78"/>
      <c r="Z286" s="78"/>
    </row>
    <row r="287" spans="1:26" ht="150">
      <c r="A287" s="19" t="s">
        <v>521</v>
      </c>
      <c r="B287" s="44" t="s">
        <v>522</v>
      </c>
      <c r="C287" s="37"/>
      <c r="D287" s="3"/>
      <c r="Y287" s="78"/>
      <c r="Z287" s="78"/>
    </row>
    <row r="288" spans="1:26" ht="50">
      <c r="A288" s="19" t="s">
        <v>523</v>
      </c>
      <c r="B288" s="36" t="s">
        <v>524</v>
      </c>
      <c r="C288" s="37"/>
      <c r="D288" s="3"/>
      <c r="Y288" s="78"/>
      <c r="Z288" s="78"/>
    </row>
    <row r="289" spans="1:26" ht="80">
      <c r="A289" s="19" t="s">
        <v>525</v>
      </c>
      <c r="B289" s="44" t="s">
        <v>526</v>
      </c>
      <c r="C289" s="37"/>
      <c r="D289" s="3"/>
      <c r="Y289" s="78"/>
      <c r="Z289" s="78"/>
    </row>
    <row r="290" spans="1:26" ht="10">
      <c r="A290" s="17" t="s">
        <v>527</v>
      </c>
      <c r="B290" s="36" t="s">
        <v>0</v>
      </c>
      <c r="C290" s="36" t="s">
        <v>0</v>
      </c>
      <c r="D290" s="3"/>
      <c r="Y290" s="78"/>
      <c r="Z290" s="78"/>
    </row>
    <row r="291" spans="1:26" ht="10">
      <c r="A291" s="17" t="s">
        <v>528</v>
      </c>
      <c r="B291" s="43" t="s">
        <v>529</v>
      </c>
      <c r="C291" s="36" t="s">
        <v>0</v>
      </c>
      <c r="D291" s="3"/>
      <c r="Y291" s="78"/>
      <c r="Z291" s="78"/>
    </row>
    <row r="292" spans="1:26" ht="10">
      <c r="A292" s="17" t="s">
        <v>530</v>
      </c>
      <c r="B292" s="36" t="s">
        <v>0</v>
      </c>
      <c r="C292" s="36" t="s">
        <v>0</v>
      </c>
      <c r="D292" s="3"/>
      <c r="Y292" s="78"/>
      <c r="Z292" s="78"/>
    </row>
    <row r="293" spans="1:26" ht="10">
      <c r="A293" s="17" t="s">
        <v>531</v>
      </c>
      <c r="B293" s="54" t="s">
        <v>532</v>
      </c>
      <c r="C293" s="36" t="s">
        <v>0</v>
      </c>
      <c r="D293" s="3"/>
      <c r="Y293" s="78"/>
      <c r="Z293" s="78"/>
    </row>
    <row r="294" spans="1:26" ht="50">
      <c r="A294" s="19" t="s">
        <v>533</v>
      </c>
      <c r="B294" s="36" t="s">
        <v>534</v>
      </c>
      <c r="C294" s="37"/>
      <c r="D294" s="3"/>
      <c r="Y294" s="78"/>
      <c r="Z294" s="78"/>
    </row>
    <row r="295" spans="1:26" ht="30">
      <c r="A295" s="19" t="s">
        <v>535</v>
      </c>
      <c r="B295" s="36" t="s">
        <v>536</v>
      </c>
      <c r="C295" s="37"/>
      <c r="D295" s="3"/>
      <c r="Y295" s="78"/>
      <c r="Z295" s="78"/>
    </row>
    <row r="296" spans="1:26" ht="40">
      <c r="A296" s="19" t="s">
        <v>537</v>
      </c>
      <c r="B296" s="36" t="s">
        <v>538</v>
      </c>
      <c r="C296" s="37"/>
      <c r="D296" s="3"/>
      <c r="Y296" s="78"/>
      <c r="Z296" s="78"/>
    </row>
    <row r="297" spans="1:26" ht="50">
      <c r="A297" s="19" t="s">
        <v>539</v>
      </c>
      <c r="B297" s="36" t="s">
        <v>540</v>
      </c>
      <c r="C297" s="37"/>
      <c r="D297" s="3"/>
      <c r="Y297" s="78"/>
      <c r="Z297" s="78"/>
    </row>
    <row r="298" spans="1:26" ht="70">
      <c r="A298" s="19" t="s">
        <v>541</v>
      </c>
      <c r="B298" s="44" t="s">
        <v>542</v>
      </c>
      <c r="C298" s="37"/>
      <c r="D298" s="3"/>
      <c r="Y298" s="78"/>
      <c r="Z298" s="78"/>
    </row>
    <row r="299" spans="1:26" ht="40">
      <c r="A299" s="19" t="s">
        <v>543</v>
      </c>
      <c r="B299" s="36" t="s">
        <v>544</v>
      </c>
      <c r="C299" s="37"/>
      <c r="D299" s="3"/>
      <c r="Y299" s="78"/>
      <c r="Z299" s="78"/>
    </row>
    <row r="300" spans="1:26" ht="40">
      <c r="A300" s="19" t="s">
        <v>545</v>
      </c>
      <c r="B300" s="36" t="s">
        <v>546</v>
      </c>
      <c r="C300" s="37"/>
      <c r="D300" s="3"/>
      <c r="Y300" s="78"/>
      <c r="Z300" s="78"/>
    </row>
    <row r="301" spans="1:26" ht="10">
      <c r="A301" s="17" t="s">
        <v>547</v>
      </c>
      <c r="B301" s="36" t="s">
        <v>0</v>
      </c>
      <c r="C301" s="36" t="s">
        <v>0</v>
      </c>
      <c r="D301" s="3"/>
      <c r="Y301" s="78"/>
      <c r="Z301" s="78"/>
    </row>
    <row r="302" spans="1:26" ht="10">
      <c r="A302" s="17" t="s">
        <v>548</v>
      </c>
      <c r="B302" s="43" t="s">
        <v>549</v>
      </c>
      <c r="C302" s="36" t="s">
        <v>0</v>
      </c>
      <c r="D302" s="3"/>
      <c r="Y302" s="78"/>
      <c r="Z302" s="78"/>
    </row>
    <row r="303" spans="1:26" ht="140">
      <c r="A303" s="19" t="s">
        <v>550</v>
      </c>
      <c r="B303" s="41" t="s">
        <v>551</v>
      </c>
      <c r="C303" s="37"/>
      <c r="D303" s="3"/>
      <c r="Y303" s="78"/>
      <c r="Z303" s="78"/>
    </row>
    <row r="304" spans="1:26" ht="110">
      <c r="A304" s="19" t="s">
        <v>552</v>
      </c>
      <c r="B304" s="41" t="s">
        <v>553</v>
      </c>
      <c r="C304" s="37"/>
      <c r="D304" s="3"/>
      <c r="Y304" s="78"/>
      <c r="Z304" s="78"/>
    </row>
    <row r="305" spans="1:26" ht="300" customHeight="1">
      <c r="A305" s="19" t="s">
        <v>554</v>
      </c>
      <c r="B305" s="41" t="s">
        <v>555</v>
      </c>
      <c r="C305" s="37"/>
      <c r="D305" s="3"/>
      <c r="Y305" s="78"/>
      <c r="Z305" s="78"/>
    </row>
    <row r="306" spans="1:26" ht="10">
      <c r="A306" s="17" t="s">
        <v>556</v>
      </c>
      <c r="B306" s="36" t="s">
        <v>0</v>
      </c>
      <c r="C306" s="36" t="s">
        <v>0</v>
      </c>
      <c r="D306" s="3"/>
      <c r="Y306" s="78"/>
      <c r="Z306" s="78"/>
    </row>
    <row r="307" spans="1:26" ht="10.5">
      <c r="A307" s="17" t="s">
        <v>557</v>
      </c>
      <c r="B307" s="53" t="s">
        <v>558</v>
      </c>
      <c r="C307" s="36" t="s">
        <v>0</v>
      </c>
      <c r="D307" s="3"/>
      <c r="Y307" s="78"/>
      <c r="Z307" s="78"/>
    </row>
    <row r="308" spans="1:26" ht="10.5">
      <c r="A308" s="17" t="s">
        <v>559</v>
      </c>
      <c r="B308" s="55"/>
      <c r="C308" s="36" t="s">
        <v>0</v>
      </c>
      <c r="D308" s="3"/>
      <c r="Y308" s="78"/>
      <c r="Z308" s="78"/>
    </row>
    <row r="309" spans="1:26" ht="10">
      <c r="A309" s="17" t="s">
        <v>560</v>
      </c>
      <c r="B309" s="52" t="s">
        <v>561</v>
      </c>
      <c r="C309" s="36" t="s">
        <v>0</v>
      </c>
      <c r="D309" s="3"/>
      <c r="Y309" s="78"/>
      <c r="Z309" s="78"/>
    </row>
    <row r="310" spans="1:26" ht="60">
      <c r="A310" s="19" t="s">
        <v>562</v>
      </c>
      <c r="B310" s="46" t="s">
        <v>563</v>
      </c>
      <c r="C310" s="37"/>
      <c r="D310" s="3"/>
      <c r="Y310" s="78"/>
      <c r="Z310" s="78"/>
    </row>
    <row r="311" spans="1:26" ht="90">
      <c r="A311" s="19" t="s">
        <v>564</v>
      </c>
      <c r="B311" s="46" t="s">
        <v>565</v>
      </c>
      <c r="C311" s="37"/>
      <c r="D311" s="3"/>
      <c r="Y311" s="78"/>
      <c r="Z311" s="78"/>
    </row>
    <row r="312" spans="1:26" ht="30">
      <c r="A312" s="19" t="s">
        <v>566</v>
      </c>
      <c r="B312" s="46" t="s">
        <v>567</v>
      </c>
      <c r="C312" s="37"/>
      <c r="D312" s="3"/>
      <c r="Y312" s="78"/>
      <c r="Z312" s="78"/>
    </row>
    <row r="313" spans="1:26" ht="90">
      <c r="A313" s="19" t="s">
        <v>568</v>
      </c>
      <c r="B313" s="46" t="s">
        <v>569</v>
      </c>
      <c r="C313" s="37"/>
      <c r="D313" s="3"/>
      <c r="Y313" s="78"/>
      <c r="Z313" s="78"/>
    </row>
    <row r="314" spans="1:26" ht="20">
      <c r="A314" s="17" t="s">
        <v>570</v>
      </c>
      <c r="B314" s="46" t="s">
        <v>571</v>
      </c>
      <c r="C314" s="36" t="s">
        <v>0</v>
      </c>
      <c r="D314" s="3"/>
      <c r="Y314" s="78"/>
      <c r="Z314" s="78"/>
    </row>
    <row r="315" spans="1:26" ht="30">
      <c r="A315" s="19" t="s">
        <v>572</v>
      </c>
      <c r="B315" s="46" t="s">
        <v>573</v>
      </c>
      <c r="C315" s="37"/>
      <c r="D315" s="3"/>
      <c r="Y315" s="78"/>
      <c r="Z315" s="78"/>
    </row>
    <row r="316" spans="1:26" ht="40">
      <c r="A316" s="19" t="s">
        <v>574</v>
      </c>
      <c r="B316" s="46" t="s">
        <v>575</v>
      </c>
      <c r="C316" s="37"/>
      <c r="D316" s="3"/>
      <c r="Y316" s="78"/>
      <c r="Z316" s="78"/>
    </row>
    <row r="317" spans="1:26" ht="10">
      <c r="A317" s="17" t="s">
        <v>576</v>
      </c>
      <c r="B317" s="36" t="s">
        <v>0</v>
      </c>
      <c r="C317" s="36" t="s">
        <v>0</v>
      </c>
      <c r="D317" s="3"/>
      <c r="Y317" s="78"/>
      <c r="Z317" s="78"/>
    </row>
    <row r="318" spans="1:26" ht="60">
      <c r="A318" s="19" t="s">
        <v>577</v>
      </c>
      <c r="B318" s="46" t="s">
        <v>578</v>
      </c>
      <c r="C318" s="37"/>
      <c r="D318" s="3"/>
      <c r="Y318" s="78"/>
      <c r="Z318" s="78"/>
    </row>
    <row r="319" spans="1:26" ht="10">
      <c r="A319" s="17" t="s">
        <v>579</v>
      </c>
      <c r="B319" s="36" t="s">
        <v>0</v>
      </c>
      <c r="C319" s="36" t="s">
        <v>0</v>
      </c>
      <c r="D319" s="3"/>
      <c r="Y319" s="78"/>
      <c r="Z319" s="78"/>
    </row>
    <row r="320" spans="1:26" ht="10">
      <c r="A320" s="17" t="s">
        <v>580</v>
      </c>
      <c r="B320" s="52" t="s">
        <v>581</v>
      </c>
      <c r="C320" s="36" t="s">
        <v>0</v>
      </c>
      <c r="D320" s="3"/>
      <c r="Y320" s="78"/>
      <c r="Z320" s="78"/>
    </row>
    <row r="321" spans="1:26" ht="20">
      <c r="A321" s="17" t="s">
        <v>582</v>
      </c>
      <c r="B321" s="46" t="s">
        <v>583</v>
      </c>
      <c r="C321" s="36" t="s">
        <v>0</v>
      </c>
      <c r="D321" s="3"/>
      <c r="Y321" s="78"/>
      <c r="Z321" s="78"/>
    </row>
    <row r="322" spans="1:26" ht="40">
      <c r="A322" s="19" t="s">
        <v>584</v>
      </c>
      <c r="B322" s="46" t="s">
        <v>585</v>
      </c>
      <c r="C322" s="37"/>
      <c r="D322" s="3"/>
      <c r="Y322" s="78"/>
      <c r="Z322" s="78"/>
    </row>
    <row r="323" spans="1:26" ht="10">
      <c r="A323" s="17" t="s">
        <v>586</v>
      </c>
      <c r="B323" s="36" t="s">
        <v>0</v>
      </c>
      <c r="C323" s="36" t="s">
        <v>0</v>
      </c>
      <c r="D323" s="3"/>
      <c r="Y323" s="78"/>
      <c r="Z323" s="78"/>
    </row>
    <row r="324" spans="1:26" ht="80">
      <c r="A324" s="19" t="s">
        <v>587</v>
      </c>
      <c r="B324" s="46" t="s">
        <v>588</v>
      </c>
      <c r="C324" s="37"/>
      <c r="D324" s="3"/>
      <c r="Y324" s="78"/>
      <c r="Z324" s="78"/>
    </row>
    <row r="325" spans="1:26" ht="60">
      <c r="A325" s="19" t="s">
        <v>589</v>
      </c>
      <c r="B325" s="46" t="s">
        <v>590</v>
      </c>
      <c r="C325" s="37"/>
      <c r="D325" s="3"/>
      <c r="Y325" s="78"/>
      <c r="Z325" s="78"/>
    </row>
    <row r="326" spans="1:26" ht="30">
      <c r="A326" s="19" t="s">
        <v>591</v>
      </c>
      <c r="B326" s="46" t="s">
        <v>592</v>
      </c>
      <c r="C326" s="37"/>
      <c r="D326" s="3"/>
      <c r="Y326" s="78"/>
      <c r="Z326" s="78"/>
    </row>
    <row r="327" spans="1:26" ht="60">
      <c r="A327" s="19" t="s">
        <v>593</v>
      </c>
      <c r="B327" s="46" t="s">
        <v>594</v>
      </c>
      <c r="C327" s="37"/>
      <c r="D327" s="3"/>
      <c r="Y327" s="78"/>
      <c r="Z327" s="78"/>
    </row>
    <row r="328" spans="1:26" ht="50">
      <c r="A328" s="19" t="s">
        <v>595</v>
      </c>
      <c r="B328" s="46" t="s">
        <v>596</v>
      </c>
      <c r="C328" s="37"/>
      <c r="D328" s="3"/>
      <c r="Y328" s="78"/>
      <c r="Z328" s="78"/>
    </row>
    <row r="329" spans="1:26" ht="60">
      <c r="A329" s="19" t="s">
        <v>597</v>
      </c>
      <c r="B329" s="46" t="s">
        <v>598</v>
      </c>
      <c r="C329" s="37"/>
      <c r="D329" s="3"/>
      <c r="Y329" s="78"/>
      <c r="Z329" s="78"/>
    </row>
    <row r="330" spans="1:26" ht="50">
      <c r="A330" s="19" t="s">
        <v>599</v>
      </c>
      <c r="B330" s="46" t="s">
        <v>600</v>
      </c>
      <c r="C330" s="37"/>
      <c r="D330" s="3"/>
      <c r="Y330" s="78"/>
      <c r="Z330" s="78"/>
    </row>
    <row r="331" spans="1:26" ht="120">
      <c r="A331" s="19" t="s">
        <v>601</v>
      </c>
      <c r="B331" s="46" t="s">
        <v>602</v>
      </c>
      <c r="C331" s="37"/>
      <c r="D331" s="3"/>
      <c r="Y331" s="78"/>
      <c r="Z331" s="78"/>
    </row>
    <row r="332" spans="1:26" ht="70">
      <c r="A332" s="19" t="s">
        <v>603</v>
      </c>
      <c r="B332" s="46" t="s">
        <v>604</v>
      </c>
      <c r="C332" s="37"/>
      <c r="D332" s="3"/>
      <c r="Y332" s="78"/>
      <c r="Z332" s="78"/>
    </row>
    <row r="333" spans="1:26" ht="50">
      <c r="A333" s="19" t="s">
        <v>605</v>
      </c>
      <c r="B333" s="46" t="s">
        <v>606</v>
      </c>
      <c r="C333" s="37"/>
      <c r="D333" s="3"/>
      <c r="Y333" s="78"/>
      <c r="Z333" s="78"/>
    </row>
    <row r="334" spans="1:26" ht="120">
      <c r="A334" s="19" t="s">
        <v>607</v>
      </c>
      <c r="B334" s="46" t="s">
        <v>608</v>
      </c>
      <c r="C334" s="37"/>
      <c r="D334" s="3"/>
      <c r="Y334" s="78"/>
      <c r="Z334" s="78"/>
    </row>
    <row r="335" spans="1:26" ht="40">
      <c r="A335" s="19" t="s">
        <v>609</v>
      </c>
      <c r="B335" s="46" t="s">
        <v>610</v>
      </c>
      <c r="C335" s="37"/>
      <c r="D335" s="3"/>
      <c r="Y335" s="78"/>
      <c r="Z335" s="78"/>
    </row>
    <row r="336" spans="1:26" ht="30">
      <c r="A336" s="19" t="s">
        <v>611</v>
      </c>
      <c r="B336" s="46" t="s">
        <v>612</v>
      </c>
      <c r="C336" s="37"/>
      <c r="D336" s="3"/>
      <c r="Y336" s="78"/>
      <c r="Z336" s="78"/>
    </row>
    <row r="337" spans="1:26" ht="10">
      <c r="A337" s="17" t="s">
        <v>613</v>
      </c>
      <c r="B337" s="36" t="s">
        <v>0</v>
      </c>
      <c r="C337" s="36" t="s">
        <v>0</v>
      </c>
      <c r="D337" s="3"/>
      <c r="Y337" s="78"/>
      <c r="Z337" s="78"/>
    </row>
    <row r="338" spans="1:26" ht="10">
      <c r="A338" s="17" t="s">
        <v>614</v>
      </c>
      <c r="B338" s="52" t="s">
        <v>615</v>
      </c>
      <c r="C338" s="36" t="s">
        <v>0</v>
      </c>
      <c r="D338" s="3"/>
      <c r="Y338" s="78"/>
      <c r="Z338" s="78"/>
    </row>
    <row r="339" spans="1:26" ht="10">
      <c r="A339" s="17" t="s">
        <v>616</v>
      </c>
      <c r="B339" s="46"/>
      <c r="C339" s="36" t="s">
        <v>0</v>
      </c>
      <c r="D339" s="3"/>
      <c r="Y339" s="78"/>
      <c r="Z339" s="78"/>
    </row>
    <row r="340" spans="1:26" ht="60">
      <c r="A340" s="19" t="s">
        <v>617</v>
      </c>
      <c r="B340" s="46" t="s">
        <v>618</v>
      </c>
      <c r="C340" s="37"/>
      <c r="D340" s="3"/>
      <c r="Y340" s="78"/>
      <c r="Z340" s="78"/>
    </row>
    <row r="341" spans="1:26" ht="50">
      <c r="A341" s="19" t="s">
        <v>619</v>
      </c>
      <c r="B341" s="46" t="s">
        <v>620</v>
      </c>
      <c r="C341" s="37"/>
      <c r="D341" s="3"/>
      <c r="Y341" s="78"/>
      <c r="Z341" s="78"/>
    </row>
    <row r="342" spans="1:26" ht="60">
      <c r="A342" s="19" t="s">
        <v>621</v>
      </c>
      <c r="B342" s="46" t="s">
        <v>622</v>
      </c>
      <c r="C342" s="37"/>
      <c r="D342" s="3"/>
      <c r="Y342" s="78"/>
      <c r="Z342" s="78"/>
    </row>
    <row r="343" spans="1:26" ht="50">
      <c r="A343" s="19" t="s">
        <v>623</v>
      </c>
      <c r="B343" s="46" t="s">
        <v>624</v>
      </c>
      <c r="C343" s="37"/>
      <c r="D343" s="3"/>
      <c r="Y343" s="78"/>
      <c r="Z343" s="78"/>
    </row>
    <row r="344" spans="1:26" ht="50">
      <c r="A344" s="19" t="s">
        <v>625</v>
      </c>
      <c r="B344" s="46" t="s">
        <v>626</v>
      </c>
      <c r="C344" s="37"/>
      <c r="D344" s="3"/>
      <c r="Y344" s="78"/>
      <c r="Z344" s="78"/>
    </row>
    <row r="345" spans="1:26" ht="60">
      <c r="A345" s="19" t="s">
        <v>627</v>
      </c>
      <c r="B345" s="46" t="s">
        <v>628</v>
      </c>
      <c r="C345" s="37"/>
      <c r="D345" s="3"/>
      <c r="Y345" s="78"/>
      <c r="Z345" s="78"/>
    </row>
    <row r="346" spans="1:26" ht="110">
      <c r="A346" s="19" t="s">
        <v>629</v>
      </c>
      <c r="B346" s="46" t="s">
        <v>630</v>
      </c>
      <c r="C346" s="37"/>
      <c r="D346" s="3"/>
      <c r="Y346" s="78"/>
      <c r="Z346" s="78"/>
    </row>
    <row r="347" spans="1:26" ht="10">
      <c r="A347" s="17" t="s">
        <v>631</v>
      </c>
      <c r="B347" s="46"/>
      <c r="C347" s="36" t="s">
        <v>0</v>
      </c>
      <c r="D347" s="3"/>
      <c r="Y347" s="78"/>
      <c r="Z347" s="78"/>
    </row>
    <row r="348" spans="1:26" ht="10.5">
      <c r="A348" s="17" t="s">
        <v>632</v>
      </c>
      <c r="B348" s="53" t="s">
        <v>633</v>
      </c>
      <c r="C348" s="36" t="s">
        <v>0</v>
      </c>
      <c r="D348" s="3"/>
      <c r="Y348" s="78"/>
      <c r="Z348" s="78"/>
    </row>
    <row r="349" spans="1:26" ht="10">
      <c r="A349" s="17" t="s">
        <v>634</v>
      </c>
      <c r="B349" s="46"/>
      <c r="C349" s="36" t="s">
        <v>0</v>
      </c>
      <c r="D349" s="3"/>
      <c r="Y349" s="78"/>
      <c r="Z349" s="78"/>
    </row>
    <row r="350" spans="1:26" ht="30">
      <c r="A350" s="19" t="s">
        <v>635</v>
      </c>
      <c r="B350" s="50" t="s">
        <v>636</v>
      </c>
      <c r="C350" s="37"/>
      <c r="D350" s="3"/>
      <c r="Y350" s="78"/>
      <c r="Z350" s="78"/>
    </row>
    <row r="351" spans="1:26" ht="30">
      <c r="A351" s="19" t="s">
        <v>637</v>
      </c>
      <c r="B351" s="50" t="s">
        <v>638</v>
      </c>
      <c r="C351" s="37"/>
      <c r="D351" s="3"/>
      <c r="Y351" s="78"/>
      <c r="Z351" s="78"/>
    </row>
    <row r="352" spans="1:26" ht="30">
      <c r="A352" s="19" t="s">
        <v>639</v>
      </c>
      <c r="B352" s="50" t="s">
        <v>640</v>
      </c>
      <c r="C352" s="37"/>
      <c r="D352" s="3"/>
      <c r="Y352" s="78"/>
      <c r="Z352" s="78"/>
    </row>
    <row r="353" spans="1:26" ht="10">
      <c r="A353" s="17" t="s">
        <v>641</v>
      </c>
      <c r="B353" s="36" t="s">
        <v>0</v>
      </c>
      <c r="C353" s="36" t="s">
        <v>0</v>
      </c>
      <c r="D353" s="3"/>
      <c r="Y353" s="78"/>
      <c r="Z353" s="78"/>
    </row>
    <row r="354" spans="1:26" ht="10.5">
      <c r="A354" s="17" t="s">
        <v>642</v>
      </c>
      <c r="B354" s="55" t="s">
        <v>643</v>
      </c>
      <c r="C354" s="36" t="s">
        <v>0</v>
      </c>
      <c r="D354" s="3"/>
      <c r="Y354" s="78"/>
      <c r="Z354" s="78"/>
    </row>
    <row r="355" spans="1:26" ht="10.5">
      <c r="A355" s="17" t="s">
        <v>644</v>
      </c>
      <c r="B355" s="55"/>
      <c r="C355" s="36" t="s">
        <v>0</v>
      </c>
      <c r="D355" s="3"/>
      <c r="Y355" s="78"/>
      <c r="Z355" s="78"/>
    </row>
    <row r="356" spans="1:26" ht="40">
      <c r="A356" s="19" t="s">
        <v>645</v>
      </c>
      <c r="B356" s="46" t="s">
        <v>646</v>
      </c>
      <c r="C356" s="37"/>
      <c r="D356" s="3"/>
      <c r="Y356" s="78"/>
      <c r="Z356" s="78"/>
    </row>
    <row r="357" spans="1:26" ht="60">
      <c r="A357" s="19" t="s">
        <v>647</v>
      </c>
      <c r="B357" s="46" t="s">
        <v>648</v>
      </c>
      <c r="C357" s="37"/>
      <c r="D357" s="3"/>
      <c r="Y357" s="78"/>
      <c r="Z357" s="78"/>
    </row>
    <row r="358" spans="1:26" ht="70">
      <c r="A358" s="19" t="s">
        <v>649</v>
      </c>
      <c r="B358" s="46" t="s">
        <v>650</v>
      </c>
      <c r="C358" s="37"/>
      <c r="D358" s="3"/>
      <c r="Y358" s="78"/>
      <c r="Z358" s="78"/>
    </row>
    <row r="359" spans="1:26" ht="70">
      <c r="A359" s="19" t="s">
        <v>651</v>
      </c>
      <c r="B359" s="46" t="s">
        <v>652</v>
      </c>
      <c r="C359" s="37"/>
      <c r="D359" s="3"/>
      <c r="Y359" s="78"/>
      <c r="Z359" s="78"/>
    </row>
    <row r="360" spans="1:26" ht="10">
      <c r="A360" s="17" t="s">
        <v>653</v>
      </c>
      <c r="B360" s="46"/>
      <c r="C360" s="36" t="s">
        <v>0</v>
      </c>
      <c r="D360" s="3"/>
      <c r="Y360" s="78"/>
      <c r="Z360" s="78"/>
    </row>
    <row r="361" spans="1:26" ht="21">
      <c r="A361" s="17" t="s">
        <v>654</v>
      </c>
      <c r="B361" s="55" t="s">
        <v>655</v>
      </c>
      <c r="C361" s="36" t="s">
        <v>0</v>
      </c>
      <c r="D361" s="3"/>
      <c r="Y361" s="78"/>
      <c r="Z361" s="78"/>
    </row>
    <row r="362" spans="1:26" ht="10">
      <c r="A362" s="17" t="s">
        <v>656</v>
      </c>
      <c r="B362" s="46"/>
      <c r="C362" s="36" t="s">
        <v>0</v>
      </c>
      <c r="D362" s="3"/>
      <c r="Y362" s="78"/>
      <c r="Z362" s="78"/>
    </row>
    <row r="363" spans="1:26" ht="10">
      <c r="A363" s="17" t="s">
        <v>657</v>
      </c>
      <c r="B363" s="46"/>
      <c r="C363" s="36" t="s">
        <v>0</v>
      </c>
      <c r="D363" s="3"/>
      <c r="Y363" s="78"/>
      <c r="Z363" s="78"/>
    </row>
    <row r="364" spans="1:26" ht="10">
      <c r="A364" s="19" t="s">
        <v>658</v>
      </c>
      <c r="B364" s="56" t="s">
        <v>659</v>
      </c>
      <c r="C364" s="37"/>
      <c r="D364" s="3"/>
      <c r="Y364" s="78"/>
      <c r="Z364" s="78"/>
    </row>
    <row r="365" spans="1:26" ht="10">
      <c r="A365" s="17" t="s">
        <v>660</v>
      </c>
      <c r="B365" s="36" t="s">
        <v>0</v>
      </c>
      <c r="C365" s="36" t="s">
        <v>0</v>
      </c>
      <c r="D365" s="3"/>
      <c r="Y365" s="78"/>
      <c r="Z365" s="78"/>
    </row>
    <row r="366" spans="1:26" ht="10">
      <c r="A366" s="17" t="s">
        <v>661</v>
      </c>
      <c r="B366" s="36" t="s">
        <v>662</v>
      </c>
      <c r="C366" s="36" t="s">
        <v>0</v>
      </c>
      <c r="D366" s="3"/>
      <c r="Y366" s="78"/>
      <c r="Z366" s="78"/>
    </row>
    <row r="367" spans="1:26" ht="10">
      <c r="A367" s="17" t="s">
        <v>663</v>
      </c>
      <c r="B367" s="36" t="s">
        <v>0</v>
      </c>
      <c r="C367" s="36" t="s">
        <v>0</v>
      </c>
      <c r="D367" s="3"/>
      <c r="Y367" s="78"/>
      <c r="Z367" s="78"/>
    </row>
    <row r="368" spans="1:26" ht="70">
      <c r="A368" s="17" t="s">
        <v>664</v>
      </c>
      <c r="B368" s="41" t="s">
        <v>665</v>
      </c>
      <c r="C368" s="36" t="s">
        <v>0</v>
      </c>
      <c r="D368" s="3"/>
      <c r="Y368" s="78"/>
      <c r="Z368" s="78"/>
    </row>
    <row r="369" spans="1:26" ht="10">
      <c r="A369" s="17" t="s">
        <v>666</v>
      </c>
      <c r="B369" s="36" t="s">
        <v>0</v>
      </c>
      <c r="C369" s="36" t="s">
        <v>0</v>
      </c>
      <c r="D369" s="3"/>
      <c r="Y369" s="78"/>
      <c r="Z369" s="78"/>
    </row>
    <row r="370" spans="1:26" ht="10">
      <c r="A370" s="19" t="s">
        <v>667</v>
      </c>
      <c r="B370" s="36" t="s">
        <v>668</v>
      </c>
      <c r="C370" s="38" t="s">
        <v>0</v>
      </c>
      <c r="D370" s="3"/>
      <c r="Y370" s="78"/>
      <c r="Z370" s="78"/>
    </row>
    <row r="371" spans="1:26" ht="10">
      <c r="A371" s="17" t="s">
        <v>669</v>
      </c>
      <c r="B371" s="36" t="s">
        <v>0</v>
      </c>
      <c r="C371" s="36" t="s">
        <v>0</v>
      </c>
      <c r="D371" s="3"/>
      <c r="Y371" s="78"/>
      <c r="Z371" s="78"/>
    </row>
    <row r="372" spans="1:26" ht="20">
      <c r="A372" s="17" t="s">
        <v>670</v>
      </c>
      <c r="B372" s="36" t="s">
        <v>671</v>
      </c>
      <c r="C372" s="36" t="s">
        <v>0</v>
      </c>
      <c r="D372" s="3"/>
      <c r="Y372" s="78"/>
      <c r="Z372" s="78"/>
    </row>
    <row r="373" spans="1:26" ht="10">
      <c r="A373" s="17" t="s">
        <v>672</v>
      </c>
      <c r="B373" s="36" t="s">
        <v>0</v>
      </c>
      <c r="C373" s="36" t="s">
        <v>0</v>
      </c>
      <c r="D373" s="3"/>
      <c r="Y373" s="78"/>
      <c r="Z373" s="78"/>
    </row>
    <row r="374" spans="1:26" ht="60">
      <c r="A374" s="17" t="s">
        <v>673</v>
      </c>
      <c r="B374" s="41" t="s">
        <v>674</v>
      </c>
      <c r="C374" s="36" t="s">
        <v>0</v>
      </c>
      <c r="D374" s="3"/>
      <c r="Y374" s="78"/>
      <c r="Z374" s="78"/>
    </row>
    <row r="375" spans="1:26" ht="10">
      <c r="A375" s="17" t="s">
        <v>675</v>
      </c>
      <c r="B375" s="36" t="s">
        <v>0</v>
      </c>
      <c r="C375" s="36" t="s">
        <v>0</v>
      </c>
      <c r="D375" s="3"/>
      <c r="Y375" s="78"/>
      <c r="Z375" s="78"/>
    </row>
    <row r="376" spans="1:26" ht="20">
      <c r="A376" s="19" t="s">
        <v>676</v>
      </c>
      <c r="B376" s="36" t="s">
        <v>677</v>
      </c>
      <c r="C376" s="50" t="e">
        <f>IF([0]!B_C_PERSONA_PER_NOM&lt;&gt;"",[0]!B_C_PERSONA_PER_NOM,"")</f>
        <v>#REF!</v>
      </c>
      <c r="D376" s="3"/>
      <c r="Y376" s="78"/>
      <c r="Z376" s="78"/>
    </row>
    <row r="377" spans="1:26" ht="8.15" customHeight="1">
      <c r="A377" s="3" t="s">
        <v>0</v>
      </c>
      <c r="B377" s="3"/>
      <c r="C377" s="3"/>
      <c r="D377" s="3"/>
      <c r="Y377" s="78"/>
      <c r="Z377" s="78"/>
    </row>
  </sheetData>
  <sheetProtection password="C9D6" sheet="1" objects="1" scenarios="1" formatCells="0" formatColumns="0"/>
  <dataValidations count="10">
    <dataValidation type="list" allowBlank="1" showInputMessage="1" showErrorMessage="1" errorTitle="SAT" error="El valor seleccionado no existe en la lista, por favor selecione una opción Válida" promptTitle="Seleccione un valor de la lista" prompt="SAT" sqref="C154" xr:uid="{00000000-0002-0000-0400-000000000000}">
      <formula1>CATALOGCOLUMNFILTERED40</formula1>
    </dataValidation>
    <dataValidation type="list" allowBlank="1" showInputMessage="1" showErrorMessage="1" errorTitle="SAT" error="El valor seleccionado no existe en la lista, por favor selecione una opción Válida" promptTitle="Seleccione un valor de la lista" prompt="SAT" sqref="C67 C350:C352 C341 C330:C336 C318 C315:C316 C312 C304:C305 C298:C300 C289 C286:C287 C277:C278 C272:C274 C268 C263:C264 C259 C243:C244 C236:C237 C216:C229 C203:C212 C200 C194 C177:C187 C163:C173 C159" xr:uid="{00000000-0002-0000-0400-000001000000}">
      <formula1>CATALOGCOLUMNFILTERED12</formula1>
    </dataValidation>
    <dataValidation type="list" allowBlank="1" showInputMessage="1" showErrorMessage="1" errorTitle="SAT" error="El valor seleccionado no existe en la lista, por favor selecione una opción Válida" promptTitle="Seleccione un valor de la lista" prompt="SAT" sqref="C65" xr:uid="{00000000-0002-0000-0400-000002000000}">
      <formula1>CATALOGCOLUMNFILTERED39</formula1>
    </dataValidation>
    <dataValidation type="list" allowBlank="1" showInputMessage="1" showErrorMessage="1" errorTitle="SAT" error="El valor seleccionado no existe en la lista, por favor selecione una opción Válida" promptTitle="Seleccione un valor de la lista" prompt="SAT" sqref="C34" xr:uid="{00000000-0002-0000-0400-000003000000}">
      <formula1>CATALOGCOLUMNFILTERED14</formula1>
    </dataValidation>
    <dataValidation type="list" allowBlank="1" showInputMessage="1" showErrorMessage="1" errorTitle="SAT" error="El valor seleccionado no existe en la lista, por favor selecione una opción Válida" promptTitle="Seleccione un valor de la lista" prompt="SAT" sqref="C26" xr:uid="{00000000-0002-0000-0400-000004000000}">
      <formula1>CATALOGCOLUMNFILTERED16</formula1>
    </dataValidation>
    <dataValidation type="list" allowBlank="1" showInputMessage="1" showErrorMessage="1" errorTitle="SAT" error="El valor seleccionado no existe en la lista, por favor selecione una opción Válida" promptTitle="Seleccione un valor de la lista" prompt="SAT" sqref="C13" xr:uid="{00000000-0002-0000-0400-000005000000}">
      <formula1>CATALOGCOLUMNFILTERED11</formula1>
    </dataValidation>
    <dataValidation type="list" allowBlank="1" showInputMessage="1" showErrorMessage="1" errorTitle="SAT" error="El valor seleccionado no existe en la lista, por favor selecione una opción Válida" promptTitle="Seleccione un valor de la lista" prompt="SAT" sqref="C364 C356:C359 C342:C346 C340 C324:C329 C322 C313 C310:C311 C303 C294:C297 C288 C285 C279 C248:C255 C241 C232 C230 C214:C215 C201:C202 C195:C199 C193 C189 C162 C158 C151 C141:C144 C137:C138 C124:C131 C118:C121 C114:C115 C101:C112 C88:C95 C75 C62 C59 C49:C56 C38 C36 C14:C19 C10:C12" xr:uid="{00000000-0002-0000-0400-000006000000}">
      <formula1>CATALOGCOLUMNFILTERED7</formula1>
    </dataValidation>
    <dataValidation type="list" allowBlank="1" showInputMessage="1" showErrorMessage="1" errorTitle="SAT" error="El valor seleccionado no existe en la lista, por favor selecione una opción Válida" promptTitle="Seleccione un valor de la lista" prompt="SAT" sqref="C8" xr:uid="{00000000-0002-0000-0400-000007000000}">
      <formula1>CATALOGCOLUMNFILTERED13</formula1>
    </dataValidation>
    <dataValidation type="list" allowBlank="1" showInputMessage="1" showErrorMessage="1" errorTitle="SAT" error="El valor seleccionado no existe en la lista, por favor selecione una opción Válida" promptTitle="Seleccione un valor de la lista" prompt="SAT" sqref="C3" xr:uid="{00000000-0002-0000-0400-000008000000}">
      <formula1>CATALOGCOLUMNFILTERED9</formula1>
    </dataValidation>
    <dataValidation type="list" allowBlank="1" showInputMessage="1" showErrorMessage="1" sqref="C5" xr:uid="{00000000-0002-0000-0400-000009000000}">
      <formula1>IF(Y1=1,CATALOGCOLUMN10,IF(Y1=2,CATALOGCOLUMN8))</formula1>
    </dataValidation>
  </dataValidations>
  <printOptions horizontalCentered="1"/>
  <pageMargins left="0.39370078740157483" right="0.39370078740157483" top="0.39370078740157483" bottom="0.39370078740157483" header="0.31496062992125984" footer="0.31496062992125984"/>
  <pageSetup scale="80" orientation="portrait" horizontalDpi="300" verticalDpi="300" r:id="rId1"/>
  <headerFooter>
    <oddFooter>&amp;R&amp;8&amp;P/&amp;N</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99"/>
    <pageSetUpPr fitToPage="1"/>
  </sheetPr>
  <dimension ref="A1:O2472"/>
  <sheetViews>
    <sheetView zoomScaleNormal="100" workbookViewId="0">
      <pane xSplit="2" ySplit="2" topLeftCell="C3" activePane="bottomRight" state="frozen"/>
      <selection pane="topRight" activeCell="C1" sqref="C1"/>
      <selection pane="bottomLeft" activeCell="A3" sqref="A3"/>
      <selection pane="bottomRight" activeCell="D3" sqref="D3"/>
    </sheetView>
  </sheetViews>
  <sheetFormatPr baseColWidth="10" defaultRowHeight="14.5"/>
  <cols>
    <col min="1" max="1" width="15.54296875" style="136" customWidth="1"/>
    <col min="2" max="2" width="3.90625" style="153" customWidth="1"/>
    <col min="3" max="3" width="45.453125" customWidth="1"/>
    <col min="4" max="4" width="15.90625" style="136" bestFit="1" customWidth="1"/>
    <col min="5" max="5" width="3.54296875" customWidth="1"/>
    <col min="6" max="6" width="57.6328125" bestFit="1" customWidth="1"/>
    <col min="7" max="7" width="17.6328125" style="355" customWidth="1"/>
    <col min="8" max="8" width="17.6328125" style="146" customWidth="1"/>
    <col min="9" max="9" width="17.54296875" style="415" customWidth="1"/>
    <col min="10" max="12" width="11.453125" style="415"/>
    <col min="13" max="13" width="12" style="415" bestFit="1" customWidth="1"/>
  </cols>
  <sheetData>
    <row r="1" spans="1:13">
      <c r="A1" s="573" t="s">
        <v>5649</v>
      </c>
      <c r="B1" s="574"/>
      <c r="C1" s="575"/>
      <c r="D1" s="576" t="s">
        <v>5650</v>
      </c>
      <c r="E1" s="577"/>
      <c r="F1" s="577"/>
      <c r="G1" s="578"/>
      <c r="H1" s="144" t="str">
        <f>IF(I1&lt;&gt;0,"Descuadre por:","")</f>
        <v/>
      </c>
      <c r="I1" s="147">
        <f>SUM(I3:I27464)</f>
        <v>0</v>
      </c>
      <c r="J1" s="148" t="s">
        <v>5651</v>
      </c>
      <c r="K1" s="148" t="s">
        <v>5652</v>
      </c>
      <c r="L1" s="148" t="s">
        <v>5653</v>
      </c>
      <c r="M1" s="148" t="s">
        <v>5654</v>
      </c>
    </row>
    <row r="2" spans="1:13">
      <c r="A2" s="141" t="s">
        <v>5655</v>
      </c>
      <c r="B2" s="138" t="s">
        <v>5653</v>
      </c>
      <c r="C2" s="139" t="s">
        <v>5656</v>
      </c>
      <c r="D2" s="377" t="s">
        <v>5657</v>
      </c>
      <c r="E2" s="378" t="s">
        <v>5658</v>
      </c>
      <c r="F2" s="378" t="s">
        <v>5659</v>
      </c>
      <c r="G2" s="379" t="s">
        <v>5660</v>
      </c>
      <c r="H2" s="380" t="s">
        <v>5661</v>
      </c>
      <c r="I2" s="149"/>
      <c r="J2" s="150" t="s">
        <v>5662</v>
      </c>
      <c r="K2" s="150" t="s">
        <v>5663</v>
      </c>
      <c r="L2" s="150" t="s">
        <v>5664</v>
      </c>
      <c r="M2" s="150" t="s">
        <v>5665</v>
      </c>
    </row>
    <row r="3" spans="1:13" ht="18.5">
      <c r="A3" s="450"/>
      <c r="B3" s="451"/>
      <c r="C3" s="452">
        <f t="shared" ref="C3:C4" si="0">IF(ISERROR(VLOOKUP(A3,ResBal,2,FALSE)),"",VLOOKUP(A3,ResBal,2,FALSE))</f>
        <v>0</v>
      </c>
      <c r="D3" s="423"/>
      <c r="E3" s="424"/>
      <c r="F3" s="538" t="s">
        <v>685</v>
      </c>
      <c r="G3" s="461"/>
      <c r="H3" s="453"/>
      <c r="I3" s="449">
        <f>IF(ISTEXT(A3)=TRUE,G3,0)</f>
        <v>0</v>
      </c>
      <c r="J3" s="414" t="str">
        <f t="shared" ref="J3:J71" si="1">IF($B3="F",$G3,"")</f>
        <v/>
      </c>
      <c r="K3" s="414" t="str">
        <f t="shared" ref="K3:K71" si="2">IF($B3="V",$G3,"")</f>
        <v/>
      </c>
      <c r="L3" s="414" t="str">
        <f t="shared" ref="L3:L71" si="3">IF($B3="A",$G3,"")</f>
        <v/>
      </c>
      <c r="M3" s="414" t="str">
        <f t="shared" ref="M3:M71" si="4">IF($B3="G",$G3,"")</f>
        <v/>
      </c>
    </row>
    <row r="4" spans="1:13">
      <c r="A4" s="175"/>
      <c r="B4" s="152"/>
      <c r="C4" s="452">
        <f t="shared" si="0"/>
        <v>0</v>
      </c>
      <c r="D4" s="381"/>
      <c r="E4" s="381"/>
      <c r="F4" s="381"/>
      <c r="G4" s="462"/>
      <c r="H4" s="145"/>
      <c r="I4" s="449">
        <f t="shared" ref="I4:I68" si="5">IF(ISTEXT(A4)=TRUE,G4,0)</f>
        <v>0</v>
      </c>
      <c r="J4" s="414" t="str">
        <f t="shared" si="1"/>
        <v/>
      </c>
      <c r="K4" s="414" t="str">
        <f t="shared" si="2"/>
        <v/>
      </c>
      <c r="L4" s="414" t="str">
        <f t="shared" si="3"/>
        <v/>
      </c>
      <c r="M4" s="414" t="str">
        <f t="shared" si="4"/>
        <v/>
      </c>
    </row>
    <row r="5" spans="1:13">
      <c r="A5" s="175" t="s">
        <v>693</v>
      </c>
      <c r="B5" s="152"/>
      <c r="C5" s="452" t="str">
        <f t="shared" ref="C5:C36" si="6">IF(ISERROR(VLOOKUP(A5,ResBal,2,FALSE)),"",VLOOKUP(A5,ResBal,2,FALSE))</f>
        <v>EFECTIVO EN CAJA Y BANCOS</v>
      </c>
      <c r="D5" s="429"/>
      <c r="E5" s="429"/>
      <c r="F5" s="429"/>
      <c r="G5" s="542"/>
      <c r="H5" s="145"/>
      <c r="I5" s="449">
        <f t="shared" si="5"/>
        <v>0</v>
      </c>
      <c r="J5" s="414" t="str">
        <f t="shared" si="1"/>
        <v/>
      </c>
      <c r="K5" s="414" t="str">
        <f t="shared" si="2"/>
        <v/>
      </c>
      <c r="L5" s="414" t="str">
        <f t="shared" si="3"/>
        <v/>
      </c>
      <c r="M5" s="414" t="str">
        <f t="shared" si="4"/>
        <v/>
      </c>
    </row>
    <row r="6" spans="1:13">
      <c r="A6" s="175" t="s">
        <v>707</v>
      </c>
      <c r="B6" s="152"/>
      <c r="C6" s="452" t="str">
        <f t="shared" si="6"/>
        <v xml:space="preserve">CLIENTES </v>
      </c>
      <c r="D6" s="429"/>
      <c r="E6" s="429"/>
      <c r="F6" s="429"/>
      <c r="G6" s="543"/>
      <c r="H6" s="145"/>
      <c r="I6" s="449">
        <f t="shared" si="5"/>
        <v>0</v>
      </c>
      <c r="J6" s="414" t="str">
        <f t="shared" si="1"/>
        <v/>
      </c>
      <c r="K6" s="414" t="str">
        <f t="shared" si="2"/>
        <v/>
      </c>
      <c r="L6" s="414" t="str">
        <f t="shared" si="3"/>
        <v/>
      </c>
      <c r="M6" s="414" t="str">
        <f t="shared" si="4"/>
        <v/>
      </c>
    </row>
    <row r="7" spans="1:13">
      <c r="A7" s="175" t="s">
        <v>723</v>
      </c>
      <c r="B7" s="152"/>
      <c r="C7" s="452" t="str">
        <f t="shared" si="6"/>
        <v>DEUDORES DIVERSOS</v>
      </c>
      <c r="D7" s="427"/>
      <c r="E7" s="429"/>
      <c r="F7" s="427"/>
      <c r="G7" s="544"/>
      <c r="H7" s="145"/>
      <c r="I7" s="449">
        <f t="shared" si="5"/>
        <v>0</v>
      </c>
      <c r="J7" s="414" t="str">
        <f t="shared" si="1"/>
        <v/>
      </c>
      <c r="K7" s="414" t="str">
        <f t="shared" si="2"/>
        <v/>
      </c>
      <c r="L7" s="414" t="str">
        <f t="shared" si="3"/>
        <v/>
      </c>
      <c r="M7" s="414" t="str">
        <f t="shared" si="4"/>
        <v/>
      </c>
    </row>
    <row r="8" spans="1:13">
      <c r="A8" s="175" t="s">
        <v>723</v>
      </c>
      <c r="B8" s="152"/>
      <c r="C8" s="452" t="str">
        <f t="shared" si="6"/>
        <v>DEUDORES DIVERSOS</v>
      </c>
      <c r="D8" s="143"/>
      <c r="E8" s="143"/>
      <c r="F8" s="143"/>
      <c r="G8" s="545"/>
      <c r="H8" s="145"/>
      <c r="I8" s="449">
        <f t="shared" si="5"/>
        <v>0</v>
      </c>
      <c r="J8" s="414" t="str">
        <f t="shared" si="1"/>
        <v/>
      </c>
      <c r="K8" s="414" t="str">
        <f t="shared" si="2"/>
        <v/>
      </c>
      <c r="L8" s="414" t="str">
        <f t="shared" si="3"/>
        <v/>
      </c>
      <c r="M8" s="414" t="str">
        <f t="shared" si="4"/>
        <v/>
      </c>
    </row>
    <row r="9" spans="1:13">
      <c r="A9" s="175" t="s">
        <v>713</v>
      </c>
      <c r="B9" s="152"/>
      <c r="C9" s="452" t="str">
        <f t="shared" si="6"/>
        <v>IMPUESTO AL VALOR AGREGADO  POR RECUPERAR</v>
      </c>
      <c r="D9" s="429"/>
      <c r="E9" s="429"/>
      <c r="F9" s="428"/>
      <c r="G9" s="544"/>
      <c r="H9" s="145"/>
      <c r="I9" s="449">
        <f t="shared" si="5"/>
        <v>0</v>
      </c>
      <c r="J9" s="414" t="str">
        <f t="shared" si="1"/>
        <v/>
      </c>
      <c r="K9" s="414" t="str">
        <f t="shared" si="2"/>
        <v/>
      </c>
      <c r="L9" s="414" t="str">
        <f t="shared" si="3"/>
        <v/>
      </c>
      <c r="M9" s="414" t="str">
        <f t="shared" si="4"/>
        <v/>
      </c>
    </row>
    <row r="10" spans="1:13">
      <c r="A10" s="175" t="s">
        <v>713</v>
      </c>
      <c r="B10" s="152"/>
      <c r="C10" s="452" t="str">
        <f t="shared" si="6"/>
        <v>IMPUESTO AL VALOR AGREGADO  POR RECUPERAR</v>
      </c>
      <c r="D10" s="143"/>
      <c r="E10" s="428"/>
      <c r="F10" s="143"/>
      <c r="G10" s="546"/>
      <c r="H10" s="145"/>
      <c r="I10" s="449">
        <f t="shared" si="5"/>
        <v>0</v>
      </c>
      <c r="J10" s="414" t="str">
        <f t="shared" si="1"/>
        <v/>
      </c>
      <c r="K10" s="414" t="str">
        <f t="shared" si="2"/>
        <v/>
      </c>
      <c r="L10" s="414" t="str">
        <f t="shared" si="3"/>
        <v/>
      </c>
      <c r="M10" s="414" t="str">
        <f t="shared" si="4"/>
        <v/>
      </c>
    </row>
    <row r="11" spans="1:13">
      <c r="A11" s="180" t="s">
        <v>757</v>
      </c>
      <c r="B11" s="152"/>
      <c r="C11" s="452" t="str">
        <f t="shared" si="6"/>
        <v>PAGOS PROVISIONALES DE IMPUESTOS</v>
      </c>
      <c r="D11" s="429"/>
      <c r="E11" s="429"/>
      <c r="F11" s="428"/>
      <c r="G11" s="547"/>
      <c r="H11" s="145"/>
      <c r="I11" s="449">
        <f t="shared" si="5"/>
        <v>0</v>
      </c>
      <c r="J11" s="414" t="str">
        <f t="shared" si="1"/>
        <v/>
      </c>
      <c r="K11" s="414" t="str">
        <f t="shared" si="2"/>
        <v/>
      </c>
      <c r="L11" s="414" t="str">
        <f t="shared" si="3"/>
        <v/>
      </c>
      <c r="M11" s="414" t="str">
        <f t="shared" si="4"/>
        <v/>
      </c>
    </row>
    <row r="12" spans="1:13">
      <c r="A12" s="180" t="s">
        <v>757</v>
      </c>
      <c r="B12" s="152"/>
      <c r="C12" s="452" t="str">
        <f t="shared" si="6"/>
        <v>PAGOS PROVISIONALES DE IMPUESTOS</v>
      </c>
      <c r="D12" s="143"/>
      <c r="E12" s="143"/>
      <c r="F12" s="143"/>
      <c r="G12" s="546"/>
      <c r="H12" s="145"/>
      <c r="I12" s="449">
        <f t="shared" si="5"/>
        <v>0</v>
      </c>
      <c r="J12" s="414" t="str">
        <f t="shared" si="1"/>
        <v/>
      </c>
      <c r="K12" s="414" t="str">
        <f t="shared" si="2"/>
        <v/>
      </c>
      <c r="L12" s="414" t="str">
        <f t="shared" si="3"/>
        <v/>
      </c>
      <c r="M12" s="414" t="str">
        <f t="shared" si="4"/>
        <v/>
      </c>
    </row>
    <row r="13" spans="1:13">
      <c r="A13" s="175" t="s">
        <v>739</v>
      </c>
      <c r="B13" s="152"/>
      <c r="C13" s="452" t="str">
        <f t="shared" si="6"/>
        <v>MATERIAS PRIMAS Y MATERIALES</v>
      </c>
      <c r="D13" s="427"/>
      <c r="E13" s="426"/>
      <c r="F13" s="427"/>
      <c r="G13" s="548"/>
      <c r="H13" s="145"/>
      <c r="I13" s="449">
        <f t="shared" si="5"/>
        <v>0</v>
      </c>
      <c r="J13" s="414" t="str">
        <f t="shared" si="1"/>
        <v/>
      </c>
      <c r="K13" s="414" t="str">
        <f t="shared" si="2"/>
        <v/>
      </c>
      <c r="L13" s="414" t="str">
        <f t="shared" si="3"/>
        <v/>
      </c>
      <c r="M13" s="414" t="str">
        <f t="shared" si="4"/>
        <v/>
      </c>
    </row>
    <row r="14" spans="1:13">
      <c r="A14" s="175" t="s">
        <v>1660</v>
      </c>
      <c r="B14" s="152"/>
      <c r="C14" s="452" t="str">
        <f t="shared" si="6"/>
        <v>INVENTARIO FINAL DE PRODUCTOS TERMINADOS</v>
      </c>
      <c r="D14" s="425"/>
      <c r="E14" s="426"/>
      <c r="F14" s="425"/>
      <c r="G14" s="545"/>
      <c r="H14" s="145"/>
      <c r="I14" s="449">
        <f t="shared" si="5"/>
        <v>0</v>
      </c>
      <c r="J14" s="414" t="str">
        <f t="shared" si="1"/>
        <v/>
      </c>
      <c r="K14" s="414" t="str">
        <f t="shared" si="2"/>
        <v/>
      </c>
      <c r="L14" s="414" t="str">
        <f t="shared" si="3"/>
        <v/>
      </c>
      <c r="M14" s="414" t="str">
        <f t="shared" si="4"/>
        <v/>
      </c>
    </row>
    <row r="15" spans="1:13">
      <c r="A15" s="175" t="s">
        <v>1660</v>
      </c>
      <c r="B15" s="152"/>
      <c r="C15" s="452" t="str">
        <f t="shared" si="6"/>
        <v>INVENTARIO FINAL DE PRODUCTOS TERMINADOS</v>
      </c>
      <c r="D15" s="425"/>
      <c r="E15" s="426"/>
      <c r="F15" s="425"/>
      <c r="G15" s="545"/>
      <c r="H15" s="145"/>
      <c r="I15" s="449">
        <f t="shared" si="5"/>
        <v>0</v>
      </c>
      <c r="J15" s="414" t="str">
        <f t="shared" si="1"/>
        <v/>
      </c>
      <c r="K15" s="414" t="str">
        <f t="shared" si="2"/>
        <v/>
      </c>
      <c r="L15" s="414" t="str">
        <f t="shared" si="3"/>
        <v/>
      </c>
      <c r="M15" s="414" t="str">
        <f t="shared" si="4"/>
        <v/>
      </c>
    </row>
    <row r="16" spans="1:13">
      <c r="A16" s="175" t="s">
        <v>1660</v>
      </c>
      <c r="B16" s="152"/>
      <c r="C16" s="452" t="str">
        <f t="shared" si="6"/>
        <v>INVENTARIO FINAL DE PRODUCTOS TERMINADOS</v>
      </c>
      <c r="D16" s="425"/>
      <c r="E16" s="426"/>
      <c r="F16" s="425"/>
      <c r="G16" s="545"/>
      <c r="H16" s="145"/>
      <c r="I16" s="449">
        <f t="shared" si="5"/>
        <v>0</v>
      </c>
      <c r="J16" s="414" t="str">
        <f t="shared" si="1"/>
        <v/>
      </c>
      <c r="K16" s="414" t="str">
        <f t="shared" si="2"/>
        <v/>
      </c>
      <c r="L16" s="414" t="str">
        <f t="shared" si="3"/>
        <v/>
      </c>
      <c r="M16" s="414" t="str">
        <f t="shared" si="4"/>
        <v/>
      </c>
    </row>
    <row r="17" spans="1:13">
      <c r="A17" s="175" t="s">
        <v>1660</v>
      </c>
      <c r="B17" s="152"/>
      <c r="C17" s="452" t="str">
        <f t="shared" si="6"/>
        <v>INVENTARIO FINAL DE PRODUCTOS TERMINADOS</v>
      </c>
      <c r="D17" s="425"/>
      <c r="E17" s="426"/>
      <c r="F17" s="425"/>
      <c r="G17" s="545"/>
      <c r="H17" s="145"/>
      <c r="I17" s="449">
        <f t="shared" si="5"/>
        <v>0</v>
      </c>
      <c r="J17" s="414" t="str">
        <f t="shared" si="1"/>
        <v/>
      </c>
      <c r="K17" s="414" t="str">
        <f t="shared" si="2"/>
        <v/>
      </c>
      <c r="L17" s="414" t="str">
        <f t="shared" si="3"/>
        <v/>
      </c>
      <c r="M17" s="414" t="str">
        <f t="shared" si="4"/>
        <v/>
      </c>
    </row>
    <row r="18" spans="1:13">
      <c r="A18" s="175" t="s">
        <v>1660</v>
      </c>
      <c r="B18" s="152"/>
      <c r="C18" s="452" t="str">
        <f t="shared" si="6"/>
        <v>INVENTARIO FINAL DE PRODUCTOS TERMINADOS</v>
      </c>
      <c r="D18" s="425"/>
      <c r="E18" s="426"/>
      <c r="F18" s="425"/>
      <c r="G18" s="545"/>
      <c r="H18" s="145"/>
      <c r="I18" s="449">
        <f t="shared" si="5"/>
        <v>0</v>
      </c>
      <c r="J18" s="414" t="str">
        <f t="shared" si="1"/>
        <v/>
      </c>
      <c r="K18" s="414" t="str">
        <f t="shared" si="2"/>
        <v/>
      </c>
      <c r="L18" s="414" t="str">
        <f t="shared" si="3"/>
        <v/>
      </c>
      <c r="M18" s="414" t="str">
        <f t="shared" si="4"/>
        <v/>
      </c>
    </row>
    <row r="19" spans="1:13">
      <c r="A19" s="175" t="s">
        <v>1660</v>
      </c>
      <c r="B19" s="152"/>
      <c r="C19" s="452" t="str">
        <f t="shared" si="6"/>
        <v>INVENTARIO FINAL DE PRODUCTOS TERMINADOS</v>
      </c>
      <c r="D19" s="425"/>
      <c r="E19" s="426"/>
      <c r="F19" s="425"/>
      <c r="G19" s="545"/>
      <c r="H19" s="145"/>
      <c r="I19" s="449">
        <f t="shared" si="5"/>
        <v>0</v>
      </c>
      <c r="J19" s="414" t="str">
        <f t="shared" si="1"/>
        <v/>
      </c>
      <c r="K19" s="414" t="str">
        <f t="shared" si="2"/>
        <v/>
      </c>
      <c r="L19" s="414" t="str">
        <f t="shared" si="3"/>
        <v/>
      </c>
      <c r="M19" s="414" t="str">
        <f t="shared" si="4"/>
        <v/>
      </c>
    </row>
    <row r="20" spans="1:13">
      <c r="A20" s="175" t="s">
        <v>1660</v>
      </c>
      <c r="B20" s="152"/>
      <c r="C20" s="452" t="str">
        <f t="shared" si="6"/>
        <v>INVENTARIO FINAL DE PRODUCTOS TERMINADOS</v>
      </c>
      <c r="D20" s="425"/>
      <c r="E20" s="426"/>
      <c r="F20" s="425"/>
      <c r="G20" s="545"/>
      <c r="H20" s="145"/>
      <c r="I20" s="449">
        <f t="shared" si="5"/>
        <v>0</v>
      </c>
      <c r="J20" s="414" t="str">
        <f t="shared" si="1"/>
        <v/>
      </c>
      <c r="K20" s="414" t="str">
        <f t="shared" si="2"/>
        <v/>
      </c>
      <c r="L20" s="414" t="str">
        <f t="shared" si="3"/>
        <v/>
      </c>
      <c r="M20" s="414" t="str">
        <f t="shared" si="4"/>
        <v/>
      </c>
    </row>
    <row r="21" spans="1:13">
      <c r="A21" s="175" t="s">
        <v>1660</v>
      </c>
      <c r="B21" s="152"/>
      <c r="C21" s="452" t="str">
        <f t="shared" si="6"/>
        <v>INVENTARIO FINAL DE PRODUCTOS TERMINADOS</v>
      </c>
      <c r="D21" s="425"/>
      <c r="E21" s="426"/>
      <c r="F21" s="425"/>
      <c r="G21" s="545"/>
      <c r="H21" s="145"/>
      <c r="I21" s="449">
        <f t="shared" si="5"/>
        <v>0</v>
      </c>
      <c r="J21" s="414" t="str">
        <f t="shared" si="1"/>
        <v/>
      </c>
      <c r="K21" s="414" t="str">
        <f t="shared" si="2"/>
        <v/>
      </c>
      <c r="L21" s="414" t="str">
        <f t="shared" si="3"/>
        <v/>
      </c>
      <c r="M21" s="414" t="str">
        <f t="shared" si="4"/>
        <v/>
      </c>
    </row>
    <row r="22" spans="1:13">
      <c r="A22" s="175" t="s">
        <v>1660</v>
      </c>
      <c r="B22" s="152"/>
      <c r="C22" s="452" t="str">
        <f t="shared" si="6"/>
        <v>INVENTARIO FINAL DE PRODUCTOS TERMINADOS</v>
      </c>
      <c r="D22" s="425"/>
      <c r="E22" s="426"/>
      <c r="F22" s="425"/>
      <c r="G22" s="545"/>
      <c r="H22" s="145"/>
      <c r="I22" s="449">
        <f t="shared" si="5"/>
        <v>0</v>
      </c>
      <c r="J22" s="414" t="str">
        <f t="shared" si="1"/>
        <v/>
      </c>
      <c r="K22" s="414" t="str">
        <f t="shared" si="2"/>
        <v/>
      </c>
      <c r="L22" s="414" t="str">
        <f t="shared" si="3"/>
        <v/>
      </c>
      <c r="M22" s="414" t="str">
        <f t="shared" si="4"/>
        <v/>
      </c>
    </row>
    <row r="23" spans="1:13">
      <c r="A23" s="175" t="s">
        <v>1660</v>
      </c>
      <c r="B23" s="152"/>
      <c r="C23" s="452" t="str">
        <f t="shared" si="6"/>
        <v>INVENTARIO FINAL DE PRODUCTOS TERMINADOS</v>
      </c>
      <c r="D23" s="425"/>
      <c r="E23" s="426"/>
      <c r="F23" s="425"/>
      <c r="G23" s="545"/>
      <c r="H23" s="145"/>
      <c r="I23" s="449">
        <f t="shared" si="5"/>
        <v>0</v>
      </c>
      <c r="J23" s="414" t="str">
        <f t="shared" si="1"/>
        <v/>
      </c>
      <c r="K23" s="414" t="str">
        <f t="shared" si="2"/>
        <v/>
      </c>
      <c r="L23" s="414" t="str">
        <f t="shared" si="3"/>
        <v/>
      </c>
      <c r="M23" s="414" t="str">
        <f t="shared" si="4"/>
        <v/>
      </c>
    </row>
    <row r="24" spans="1:13">
      <c r="A24" s="175" t="s">
        <v>1660</v>
      </c>
      <c r="B24" s="152"/>
      <c r="C24" s="452" t="str">
        <f t="shared" si="6"/>
        <v>INVENTARIO FINAL DE PRODUCTOS TERMINADOS</v>
      </c>
      <c r="D24" s="425"/>
      <c r="E24" s="426"/>
      <c r="F24" s="425"/>
      <c r="G24" s="545"/>
      <c r="H24" s="145"/>
      <c r="I24" s="449">
        <f t="shared" si="5"/>
        <v>0</v>
      </c>
      <c r="J24" s="414" t="str">
        <f t="shared" si="1"/>
        <v/>
      </c>
      <c r="K24" s="414" t="str">
        <f t="shared" si="2"/>
        <v/>
      </c>
      <c r="L24" s="414" t="str">
        <f t="shared" si="3"/>
        <v/>
      </c>
      <c r="M24" s="414" t="str">
        <f t="shared" si="4"/>
        <v/>
      </c>
    </row>
    <row r="25" spans="1:13">
      <c r="A25" s="175" t="s">
        <v>1660</v>
      </c>
      <c r="B25" s="152"/>
      <c r="C25" s="452" t="str">
        <f t="shared" si="6"/>
        <v>INVENTARIO FINAL DE PRODUCTOS TERMINADOS</v>
      </c>
      <c r="D25" s="425"/>
      <c r="E25" s="426"/>
      <c r="F25" s="425"/>
      <c r="G25" s="545"/>
      <c r="H25" s="145"/>
      <c r="I25" s="449">
        <f t="shared" si="5"/>
        <v>0</v>
      </c>
      <c r="J25" s="414" t="str">
        <f t="shared" si="1"/>
        <v/>
      </c>
      <c r="K25" s="414" t="str">
        <f t="shared" si="2"/>
        <v/>
      </c>
      <c r="L25" s="414" t="str">
        <f t="shared" si="3"/>
        <v/>
      </c>
      <c r="M25" s="414" t="str">
        <f t="shared" si="4"/>
        <v/>
      </c>
    </row>
    <row r="26" spans="1:13">
      <c r="A26" s="175" t="s">
        <v>1660</v>
      </c>
      <c r="B26" s="152"/>
      <c r="C26" s="452" t="str">
        <f t="shared" si="6"/>
        <v>INVENTARIO FINAL DE PRODUCTOS TERMINADOS</v>
      </c>
      <c r="D26" s="425"/>
      <c r="E26" s="426"/>
      <c r="F26" s="425"/>
      <c r="G26" s="545"/>
      <c r="H26" s="145"/>
      <c r="I26" s="449">
        <f t="shared" si="5"/>
        <v>0</v>
      </c>
      <c r="J26" s="414" t="str">
        <f t="shared" si="1"/>
        <v/>
      </c>
      <c r="K26" s="414" t="str">
        <f t="shared" si="2"/>
        <v/>
      </c>
      <c r="L26" s="414" t="str">
        <f t="shared" si="3"/>
        <v/>
      </c>
      <c r="M26" s="414" t="str">
        <f t="shared" si="4"/>
        <v/>
      </c>
    </row>
    <row r="27" spans="1:13">
      <c r="A27" s="175" t="s">
        <v>1660</v>
      </c>
      <c r="B27" s="152"/>
      <c r="C27" s="452" t="str">
        <f t="shared" si="6"/>
        <v>INVENTARIO FINAL DE PRODUCTOS TERMINADOS</v>
      </c>
      <c r="D27" s="425"/>
      <c r="E27" s="426"/>
      <c r="F27" s="425"/>
      <c r="G27" s="545"/>
      <c r="H27" s="145"/>
      <c r="I27" s="449">
        <f t="shared" si="5"/>
        <v>0</v>
      </c>
      <c r="J27" s="414" t="str">
        <f t="shared" si="1"/>
        <v/>
      </c>
      <c r="K27" s="414" t="str">
        <f t="shared" si="2"/>
        <v/>
      </c>
      <c r="L27" s="414" t="str">
        <f t="shared" si="3"/>
        <v/>
      </c>
      <c r="M27" s="414" t="str">
        <f t="shared" si="4"/>
        <v/>
      </c>
    </row>
    <row r="28" spans="1:13">
      <c r="A28" s="175" t="s">
        <v>1660</v>
      </c>
      <c r="B28" s="152"/>
      <c r="C28" s="452" t="str">
        <f t="shared" si="6"/>
        <v>INVENTARIO FINAL DE PRODUCTOS TERMINADOS</v>
      </c>
      <c r="D28" s="425"/>
      <c r="E28" s="426"/>
      <c r="F28" s="425"/>
      <c r="G28" s="545"/>
      <c r="H28" s="145"/>
      <c r="I28" s="449">
        <f t="shared" si="5"/>
        <v>0</v>
      </c>
      <c r="J28" s="414" t="str">
        <f t="shared" si="1"/>
        <v/>
      </c>
      <c r="K28" s="414" t="str">
        <f t="shared" si="2"/>
        <v/>
      </c>
      <c r="L28" s="414" t="str">
        <f t="shared" si="3"/>
        <v/>
      </c>
      <c r="M28" s="414" t="str">
        <f t="shared" si="4"/>
        <v/>
      </c>
    </row>
    <row r="29" spans="1:13">
      <c r="A29" s="175" t="s">
        <v>1660</v>
      </c>
      <c r="B29" s="152"/>
      <c r="C29" s="452" t="str">
        <f t="shared" si="6"/>
        <v>INVENTARIO FINAL DE PRODUCTOS TERMINADOS</v>
      </c>
      <c r="D29" s="425"/>
      <c r="E29" s="426"/>
      <c r="F29" s="425"/>
      <c r="G29" s="545"/>
      <c r="H29" s="145"/>
      <c r="I29" s="449">
        <f t="shared" si="5"/>
        <v>0</v>
      </c>
      <c r="J29" s="414" t="str">
        <f t="shared" si="1"/>
        <v/>
      </c>
      <c r="K29" s="414" t="str">
        <f t="shared" si="2"/>
        <v/>
      </c>
      <c r="L29" s="414" t="str">
        <f t="shared" si="3"/>
        <v/>
      </c>
      <c r="M29" s="414" t="str">
        <f t="shared" si="4"/>
        <v/>
      </c>
    </row>
    <row r="30" spans="1:13">
      <c r="A30" s="175" t="s">
        <v>1660</v>
      </c>
      <c r="B30" s="152"/>
      <c r="C30" s="452" t="str">
        <f t="shared" si="6"/>
        <v>INVENTARIO FINAL DE PRODUCTOS TERMINADOS</v>
      </c>
      <c r="D30" s="425"/>
      <c r="E30" s="426"/>
      <c r="F30" s="425"/>
      <c r="G30" s="545"/>
      <c r="H30" s="145"/>
      <c r="I30" s="449">
        <f t="shared" si="5"/>
        <v>0</v>
      </c>
      <c r="J30" s="414" t="str">
        <f t="shared" si="1"/>
        <v/>
      </c>
      <c r="K30" s="414" t="str">
        <f t="shared" si="2"/>
        <v/>
      </c>
      <c r="L30" s="414" t="str">
        <f t="shared" si="3"/>
        <v/>
      </c>
      <c r="M30" s="414" t="str">
        <f t="shared" si="4"/>
        <v/>
      </c>
    </row>
    <row r="31" spans="1:13">
      <c r="A31" s="180" t="s">
        <v>757</v>
      </c>
      <c r="B31" s="152"/>
      <c r="C31" s="452" t="str">
        <f t="shared" si="6"/>
        <v>PAGOS PROVISIONALES DE IMPUESTOS</v>
      </c>
      <c r="D31" s="429"/>
      <c r="E31" s="429"/>
      <c r="F31" s="429"/>
      <c r="G31" s="543"/>
      <c r="H31" s="145"/>
      <c r="I31" s="449">
        <f t="shared" si="5"/>
        <v>0</v>
      </c>
      <c r="J31" s="414" t="str">
        <f t="shared" si="1"/>
        <v/>
      </c>
      <c r="K31" s="414" t="str">
        <f t="shared" si="2"/>
        <v/>
      </c>
      <c r="L31" s="414" t="str">
        <f t="shared" si="3"/>
        <v/>
      </c>
      <c r="M31" s="414" t="str">
        <f t="shared" si="4"/>
        <v/>
      </c>
    </row>
    <row r="32" spans="1:13">
      <c r="A32" s="180" t="s">
        <v>757</v>
      </c>
      <c r="B32" s="152"/>
      <c r="C32" s="452" t="str">
        <f t="shared" si="6"/>
        <v>PAGOS PROVISIONALES DE IMPUESTOS</v>
      </c>
      <c r="D32" s="143"/>
      <c r="E32" s="143"/>
      <c r="F32" s="143"/>
      <c r="G32" s="546"/>
      <c r="H32" s="145"/>
      <c r="I32" s="449">
        <f t="shared" si="5"/>
        <v>0</v>
      </c>
      <c r="J32" s="414" t="str">
        <f t="shared" si="1"/>
        <v/>
      </c>
      <c r="K32" s="414" t="str">
        <f t="shared" si="2"/>
        <v/>
      </c>
      <c r="L32" s="414" t="str">
        <f t="shared" si="3"/>
        <v/>
      </c>
      <c r="M32" s="414" t="str">
        <f t="shared" si="4"/>
        <v/>
      </c>
    </row>
    <row r="33" spans="1:13">
      <c r="A33" s="180" t="s">
        <v>5858</v>
      </c>
      <c r="B33" s="152"/>
      <c r="C33" s="452" t="str">
        <f t="shared" si="6"/>
        <v>IVA RETENIDO NO DECLARADO</v>
      </c>
      <c r="D33" s="143"/>
      <c r="E33" s="143"/>
      <c r="F33" s="143"/>
      <c r="G33" s="546"/>
      <c r="H33" s="145"/>
      <c r="I33" s="449">
        <f t="shared" si="5"/>
        <v>0</v>
      </c>
      <c r="J33" s="414" t="str">
        <f t="shared" si="1"/>
        <v/>
      </c>
      <c r="K33" s="414" t="str">
        <f t="shared" si="2"/>
        <v/>
      </c>
      <c r="L33" s="414" t="str">
        <f t="shared" si="3"/>
        <v/>
      </c>
      <c r="M33" s="414" t="str">
        <f t="shared" si="4"/>
        <v/>
      </c>
    </row>
    <row r="34" spans="1:13">
      <c r="A34" s="175" t="s">
        <v>755</v>
      </c>
      <c r="B34" s="152"/>
      <c r="C34" s="452" t="str">
        <f t="shared" si="6"/>
        <v>ANTICIPO A PROVEEDORES</v>
      </c>
      <c r="D34" s="425"/>
      <c r="E34" s="426"/>
      <c r="F34" s="427"/>
      <c r="G34" s="545"/>
      <c r="H34" s="145"/>
      <c r="I34" s="449">
        <f t="shared" si="5"/>
        <v>0</v>
      </c>
      <c r="J34" s="414" t="str">
        <f t="shared" si="1"/>
        <v/>
      </c>
      <c r="K34" s="414" t="str">
        <f t="shared" si="2"/>
        <v/>
      </c>
      <c r="L34" s="414" t="str">
        <f t="shared" si="3"/>
        <v/>
      </c>
      <c r="M34" s="414" t="str">
        <f t="shared" si="4"/>
        <v/>
      </c>
    </row>
    <row r="35" spans="1:13">
      <c r="A35" s="175" t="s">
        <v>755</v>
      </c>
      <c r="B35" s="152"/>
      <c r="C35" s="452" t="str">
        <f t="shared" si="6"/>
        <v>ANTICIPO A PROVEEDORES</v>
      </c>
      <c r="D35" s="143"/>
      <c r="E35" s="143"/>
      <c r="F35" s="143"/>
      <c r="G35" s="545"/>
      <c r="H35" s="145"/>
      <c r="I35" s="449">
        <f t="shared" si="5"/>
        <v>0</v>
      </c>
      <c r="J35" s="414" t="str">
        <f t="shared" si="1"/>
        <v/>
      </c>
      <c r="K35" s="414" t="str">
        <f t="shared" si="2"/>
        <v/>
      </c>
      <c r="L35" s="414" t="str">
        <f t="shared" si="3"/>
        <v/>
      </c>
      <c r="M35" s="414" t="str">
        <f t="shared" si="4"/>
        <v/>
      </c>
    </row>
    <row r="36" spans="1:13">
      <c r="A36" s="175" t="s">
        <v>755</v>
      </c>
      <c r="B36" s="152"/>
      <c r="C36" s="452" t="str">
        <f t="shared" si="6"/>
        <v>ANTICIPO A PROVEEDORES</v>
      </c>
      <c r="D36" s="425"/>
      <c r="E36" s="143"/>
      <c r="F36" s="142"/>
      <c r="G36" s="545"/>
      <c r="H36" s="145"/>
      <c r="I36" s="449">
        <f t="shared" si="5"/>
        <v>0</v>
      </c>
      <c r="J36" s="414" t="str">
        <f t="shared" si="1"/>
        <v/>
      </c>
      <c r="K36" s="414" t="str">
        <f t="shared" si="2"/>
        <v/>
      </c>
      <c r="L36" s="414" t="str">
        <f t="shared" si="3"/>
        <v/>
      </c>
      <c r="M36" s="414" t="str">
        <f t="shared" si="4"/>
        <v/>
      </c>
    </row>
    <row r="37" spans="1:13">
      <c r="A37" s="175" t="s">
        <v>755</v>
      </c>
      <c r="B37" s="152"/>
      <c r="C37" s="452" t="str">
        <f t="shared" ref="C37:C54" si="7">IF(ISERROR(VLOOKUP(A37,ResBal,2,FALSE)),"",VLOOKUP(A37,ResBal,2,FALSE))</f>
        <v>ANTICIPO A PROVEEDORES</v>
      </c>
      <c r="D37" s="425"/>
      <c r="E37" s="143"/>
      <c r="F37" s="142"/>
      <c r="G37" s="545"/>
      <c r="H37" s="145"/>
      <c r="I37" s="449">
        <f t="shared" si="5"/>
        <v>0</v>
      </c>
      <c r="J37" s="414" t="str">
        <f t="shared" si="1"/>
        <v/>
      </c>
      <c r="K37" s="414" t="str">
        <f t="shared" si="2"/>
        <v/>
      </c>
      <c r="L37" s="414" t="str">
        <f t="shared" si="3"/>
        <v/>
      </c>
      <c r="M37" s="414" t="str">
        <f t="shared" si="4"/>
        <v/>
      </c>
    </row>
    <row r="38" spans="1:13">
      <c r="A38" s="175" t="s">
        <v>755</v>
      </c>
      <c r="B38" s="152"/>
      <c r="C38" s="452" t="str">
        <f t="shared" si="7"/>
        <v>ANTICIPO A PROVEEDORES</v>
      </c>
      <c r="D38" s="425"/>
      <c r="E38" s="143"/>
      <c r="F38" s="142"/>
      <c r="G38" s="545"/>
      <c r="H38" s="145"/>
      <c r="I38" s="449">
        <f t="shared" si="5"/>
        <v>0</v>
      </c>
      <c r="J38" s="414" t="str">
        <f t="shared" si="1"/>
        <v/>
      </c>
      <c r="K38" s="414" t="str">
        <f t="shared" si="2"/>
        <v/>
      </c>
      <c r="L38" s="414" t="str">
        <f t="shared" si="3"/>
        <v/>
      </c>
      <c r="M38" s="414" t="str">
        <f t="shared" si="4"/>
        <v/>
      </c>
    </row>
    <row r="39" spans="1:13">
      <c r="A39" s="175" t="s">
        <v>755</v>
      </c>
      <c r="B39" s="152"/>
      <c r="C39" s="452" t="str">
        <f t="shared" si="7"/>
        <v>ANTICIPO A PROVEEDORES</v>
      </c>
      <c r="D39" s="425"/>
      <c r="E39" s="143"/>
      <c r="F39" s="142"/>
      <c r="G39" s="545"/>
      <c r="H39" s="145"/>
      <c r="I39" s="449">
        <f t="shared" si="5"/>
        <v>0</v>
      </c>
      <c r="J39" s="414" t="str">
        <f t="shared" si="1"/>
        <v/>
      </c>
      <c r="K39" s="414" t="str">
        <f t="shared" si="2"/>
        <v/>
      </c>
      <c r="L39" s="414" t="str">
        <f t="shared" si="3"/>
        <v/>
      </c>
      <c r="M39" s="414" t="str">
        <f t="shared" si="4"/>
        <v/>
      </c>
    </row>
    <row r="40" spans="1:13">
      <c r="A40" s="175" t="s">
        <v>755</v>
      </c>
      <c r="B40" s="152"/>
      <c r="C40" s="452" t="str">
        <f t="shared" si="7"/>
        <v>ANTICIPO A PROVEEDORES</v>
      </c>
      <c r="D40" s="425"/>
      <c r="E40" s="143"/>
      <c r="F40" s="142"/>
      <c r="G40" s="545"/>
      <c r="H40" s="145"/>
      <c r="I40" s="449">
        <f t="shared" si="5"/>
        <v>0</v>
      </c>
      <c r="J40" s="414" t="str">
        <f t="shared" si="1"/>
        <v/>
      </c>
      <c r="K40" s="414" t="str">
        <f t="shared" si="2"/>
        <v/>
      </c>
      <c r="L40" s="414" t="str">
        <f t="shared" si="3"/>
        <v/>
      </c>
      <c r="M40" s="414" t="str">
        <f t="shared" si="4"/>
        <v/>
      </c>
    </row>
    <row r="41" spans="1:13">
      <c r="A41" s="175" t="s">
        <v>755</v>
      </c>
      <c r="B41" s="152"/>
      <c r="C41" s="452" t="str">
        <f t="shared" si="7"/>
        <v>ANTICIPO A PROVEEDORES</v>
      </c>
      <c r="D41" s="425"/>
      <c r="E41" s="143"/>
      <c r="F41" s="142"/>
      <c r="G41" s="545"/>
      <c r="H41" s="145"/>
      <c r="I41" s="449">
        <f t="shared" si="5"/>
        <v>0</v>
      </c>
      <c r="J41" s="414" t="str">
        <f t="shared" si="1"/>
        <v/>
      </c>
      <c r="K41" s="414" t="str">
        <f t="shared" si="2"/>
        <v/>
      </c>
      <c r="L41" s="414" t="str">
        <f t="shared" si="3"/>
        <v/>
      </c>
      <c r="M41" s="414" t="str">
        <f t="shared" si="4"/>
        <v/>
      </c>
    </row>
    <row r="42" spans="1:13">
      <c r="A42" s="175" t="s">
        <v>755</v>
      </c>
      <c r="B42" s="152"/>
      <c r="C42" s="452" t="str">
        <f t="shared" si="7"/>
        <v>ANTICIPO A PROVEEDORES</v>
      </c>
      <c r="D42" s="425"/>
      <c r="E42" s="143"/>
      <c r="F42" s="142"/>
      <c r="G42" s="545"/>
      <c r="H42" s="145"/>
      <c r="I42" s="449">
        <f t="shared" si="5"/>
        <v>0</v>
      </c>
      <c r="J42" s="414" t="str">
        <f t="shared" si="1"/>
        <v/>
      </c>
      <c r="K42" s="414" t="str">
        <f t="shared" si="2"/>
        <v/>
      </c>
      <c r="L42" s="414" t="str">
        <f t="shared" si="3"/>
        <v/>
      </c>
      <c r="M42" s="414" t="str">
        <f t="shared" si="4"/>
        <v/>
      </c>
    </row>
    <row r="43" spans="1:13">
      <c r="A43" s="175" t="s">
        <v>755</v>
      </c>
      <c r="B43" s="152"/>
      <c r="C43" s="452" t="str">
        <f t="shared" si="7"/>
        <v>ANTICIPO A PROVEEDORES</v>
      </c>
      <c r="D43" s="425"/>
      <c r="E43" s="143"/>
      <c r="F43" s="142"/>
      <c r="G43" s="545"/>
      <c r="H43" s="145"/>
      <c r="I43" s="449">
        <f t="shared" si="5"/>
        <v>0</v>
      </c>
      <c r="J43" s="414" t="str">
        <f t="shared" si="1"/>
        <v/>
      </c>
      <c r="K43" s="414" t="str">
        <f t="shared" si="2"/>
        <v/>
      </c>
      <c r="L43" s="414" t="str">
        <f t="shared" si="3"/>
        <v/>
      </c>
      <c r="M43" s="414" t="str">
        <f t="shared" si="4"/>
        <v/>
      </c>
    </row>
    <row r="44" spans="1:13">
      <c r="A44" s="175" t="s">
        <v>755</v>
      </c>
      <c r="B44" s="152"/>
      <c r="C44" s="452" t="str">
        <f t="shared" si="7"/>
        <v>ANTICIPO A PROVEEDORES</v>
      </c>
      <c r="D44" s="425"/>
      <c r="E44" s="143"/>
      <c r="F44" s="142"/>
      <c r="G44" s="545"/>
      <c r="H44" s="145"/>
      <c r="I44" s="449">
        <f t="shared" si="5"/>
        <v>0</v>
      </c>
      <c r="J44" s="414" t="str">
        <f t="shared" si="1"/>
        <v/>
      </c>
      <c r="K44" s="414" t="str">
        <f t="shared" si="2"/>
        <v/>
      </c>
      <c r="L44" s="414" t="str">
        <f t="shared" si="3"/>
        <v/>
      </c>
      <c r="M44" s="414" t="str">
        <f t="shared" si="4"/>
        <v/>
      </c>
    </row>
    <row r="45" spans="1:13">
      <c r="A45" s="175" t="s">
        <v>755</v>
      </c>
      <c r="B45" s="152"/>
      <c r="C45" s="452" t="str">
        <f t="shared" si="7"/>
        <v>ANTICIPO A PROVEEDORES</v>
      </c>
      <c r="D45" s="425"/>
      <c r="E45" s="143"/>
      <c r="F45" s="142"/>
      <c r="G45" s="545"/>
      <c r="H45" s="145"/>
      <c r="I45" s="449">
        <f t="shared" si="5"/>
        <v>0</v>
      </c>
      <c r="J45" s="414" t="str">
        <f t="shared" si="1"/>
        <v/>
      </c>
      <c r="K45" s="414" t="str">
        <f t="shared" si="2"/>
        <v/>
      </c>
      <c r="L45" s="414" t="str">
        <f t="shared" si="3"/>
        <v/>
      </c>
      <c r="M45" s="414" t="str">
        <f t="shared" si="4"/>
        <v/>
      </c>
    </row>
    <row r="46" spans="1:13">
      <c r="A46" s="175" t="s">
        <v>755</v>
      </c>
      <c r="B46" s="152"/>
      <c r="C46" s="452" t="str">
        <f t="shared" si="7"/>
        <v>ANTICIPO A PROVEEDORES</v>
      </c>
      <c r="D46" s="425"/>
      <c r="E46" s="143"/>
      <c r="F46" s="142"/>
      <c r="G46" s="545"/>
      <c r="H46" s="145"/>
      <c r="I46" s="449">
        <f t="shared" si="5"/>
        <v>0</v>
      </c>
      <c r="J46" s="414" t="str">
        <f t="shared" si="1"/>
        <v/>
      </c>
      <c r="K46" s="414" t="str">
        <f t="shared" si="2"/>
        <v/>
      </c>
      <c r="L46" s="414" t="str">
        <f t="shared" si="3"/>
        <v/>
      </c>
      <c r="M46" s="414" t="str">
        <f t="shared" si="4"/>
        <v/>
      </c>
    </row>
    <row r="47" spans="1:13">
      <c r="A47" s="180" t="s">
        <v>807</v>
      </c>
      <c r="B47" s="152"/>
      <c r="C47" s="452" t="str">
        <f t="shared" si="7"/>
        <v>TERRENOS</v>
      </c>
      <c r="D47" s="427"/>
      <c r="E47" s="429"/>
      <c r="F47" s="563"/>
      <c r="G47" s="544"/>
      <c r="H47" s="145"/>
      <c r="I47" s="449">
        <f t="shared" si="5"/>
        <v>0</v>
      </c>
      <c r="J47" s="414" t="str">
        <f t="shared" si="1"/>
        <v/>
      </c>
      <c r="K47" s="414" t="str">
        <f t="shared" si="2"/>
        <v/>
      </c>
      <c r="L47" s="414" t="str">
        <f t="shared" si="3"/>
        <v/>
      </c>
      <c r="M47" s="414" t="str">
        <f t="shared" si="4"/>
        <v/>
      </c>
    </row>
    <row r="48" spans="1:13">
      <c r="A48" s="175" t="s">
        <v>813</v>
      </c>
      <c r="B48" s="152"/>
      <c r="C48" s="452" t="str">
        <f t="shared" si="7"/>
        <v>EQUIPO DE TRANSPORTE</v>
      </c>
      <c r="D48" s="427"/>
      <c r="E48" s="429"/>
      <c r="F48" s="563"/>
      <c r="G48" s="543"/>
      <c r="H48" s="145"/>
      <c r="I48" s="449">
        <f t="shared" si="5"/>
        <v>0</v>
      </c>
      <c r="J48" s="414" t="str">
        <f t="shared" si="1"/>
        <v/>
      </c>
      <c r="K48" s="414" t="str">
        <f t="shared" si="2"/>
        <v/>
      </c>
      <c r="L48" s="414" t="str">
        <f t="shared" si="3"/>
        <v/>
      </c>
      <c r="M48" s="414" t="str">
        <f t="shared" si="4"/>
        <v/>
      </c>
    </row>
    <row r="49" spans="1:13">
      <c r="A49" s="175" t="s">
        <v>817</v>
      </c>
      <c r="B49" s="152"/>
      <c r="C49" s="452" t="str">
        <f t="shared" si="7"/>
        <v>EQUIPO DE COMPUTO</v>
      </c>
      <c r="D49" s="427"/>
      <c r="E49" s="428"/>
      <c r="F49" s="427"/>
      <c r="G49" s="544"/>
      <c r="H49" s="145"/>
      <c r="I49" s="449">
        <f t="shared" si="5"/>
        <v>0</v>
      </c>
      <c r="J49" s="414" t="str">
        <f t="shared" si="1"/>
        <v/>
      </c>
      <c r="K49" s="414" t="str">
        <f t="shared" si="2"/>
        <v/>
      </c>
      <c r="L49" s="414" t="str">
        <f t="shared" si="3"/>
        <v/>
      </c>
      <c r="M49" s="414" t="str">
        <f t="shared" si="4"/>
        <v/>
      </c>
    </row>
    <row r="50" spans="1:13">
      <c r="A50" s="175" t="s">
        <v>830</v>
      </c>
      <c r="B50" s="152"/>
      <c r="C50" s="452" t="str">
        <f t="shared" si="7"/>
        <v>DEPRECIACION ACUMULADA DE EQUIPO DE TRANSPORTE</v>
      </c>
      <c r="D50" s="429"/>
      <c r="E50" s="429"/>
      <c r="F50" s="429"/>
      <c r="G50" s="543"/>
      <c r="H50" s="145"/>
      <c r="I50" s="449">
        <f t="shared" si="5"/>
        <v>0</v>
      </c>
      <c r="J50" s="414" t="str">
        <f t="shared" si="1"/>
        <v/>
      </c>
      <c r="K50" s="414" t="str">
        <f t="shared" si="2"/>
        <v/>
      </c>
      <c r="L50" s="414" t="str">
        <f t="shared" si="3"/>
        <v/>
      </c>
      <c r="M50" s="414" t="str">
        <f t="shared" si="4"/>
        <v/>
      </c>
    </row>
    <row r="51" spans="1:13">
      <c r="A51" s="175" t="s">
        <v>834</v>
      </c>
      <c r="B51" s="152"/>
      <c r="C51" s="452" t="str">
        <f t="shared" si="7"/>
        <v>DEPRECIACION ACUMULADA DE EQUIPO DE COMPUTO</v>
      </c>
      <c r="D51" s="429"/>
      <c r="E51" s="429"/>
      <c r="F51" s="429"/>
      <c r="G51" s="561"/>
      <c r="H51" s="145"/>
      <c r="I51" s="449">
        <f t="shared" ref="I51" si="8">IF(ISTEXT(A51)=TRUE,G51,0)</f>
        <v>0</v>
      </c>
      <c r="J51" s="414" t="str">
        <f t="shared" si="1"/>
        <v/>
      </c>
      <c r="K51" s="414" t="str">
        <f t="shared" si="2"/>
        <v/>
      </c>
      <c r="L51" s="414" t="str">
        <f t="shared" si="3"/>
        <v/>
      </c>
      <c r="M51" s="414" t="str">
        <f t="shared" si="4"/>
        <v/>
      </c>
    </row>
    <row r="52" spans="1:13">
      <c r="A52" s="175" t="s">
        <v>864</v>
      </c>
      <c r="B52" s="152"/>
      <c r="C52" s="452" t="str">
        <f t="shared" si="7"/>
        <v>GASTOS PREOPERATIVOS</v>
      </c>
      <c r="D52" s="429"/>
      <c r="E52" s="429"/>
      <c r="F52" s="428"/>
      <c r="G52" s="544"/>
      <c r="H52" s="145"/>
      <c r="I52" s="449">
        <f t="shared" si="5"/>
        <v>0</v>
      </c>
      <c r="J52" s="414" t="str">
        <f t="shared" si="1"/>
        <v/>
      </c>
      <c r="K52" s="414" t="str">
        <f t="shared" si="2"/>
        <v/>
      </c>
      <c r="L52" s="414" t="str">
        <f t="shared" si="3"/>
        <v/>
      </c>
      <c r="M52" s="414" t="str">
        <f t="shared" si="4"/>
        <v/>
      </c>
    </row>
    <row r="53" spans="1:13">
      <c r="A53" s="175" t="s">
        <v>864</v>
      </c>
      <c r="B53" s="152"/>
      <c r="C53" s="452" t="str">
        <f t="shared" si="7"/>
        <v>GASTOS PREOPERATIVOS</v>
      </c>
      <c r="D53" s="143"/>
      <c r="E53" s="143"/>
      <c r="F53" s="143"/>
      <c r="G53" s="545"/>
      <c r="H53" s="145"/>
      <c r="I53" s="449">
        <f t="shared" si="5"/>
        <v>0</v>
      </c>
      <c r="J53" s="414" t="str">
        <f t="shared" si="1"/>
        <v/>
      </c>
      <c r="K53" s="414" t="str">
        <f t="shared" si="2"/>
        <v/>
      </c>
      <c r="L53" s="414" t="str">
        <f t="shared" si="3"/>
        <v/>
      </c>
      <c r="M53" s="414" t="str">
        <f t="shared" si="4"/>
        <v/>
      </c>
    </row>
    <row r="54" spans="1:13">
      <c r="A54" s="175" t="s">
        <v>864</v>
      </c>
      <c r="B54" s="152"/>
      <c r="C54" s="452" t="str">
        <f t="shared" si="7"/>
        <v>GASTOS PREOPERATIVOS</v>
      </c>
      <c r="D54" s="143"/>
      <c r="E54" s="143"/>
      <c r="F54" s="143"/>
      <c r="G54" s="545"/>
      <c r="H54" s="145"/>
      <c r="I54" s="449">
        <f t="shared" si="5"/>
        <v>0</v>
      </c>
      <c r="J54" s="414" t="str">
        <f t="shared" si="1"/>
        <v/>
      </c>
      <c r="K54" s="414" t="str">
        <f t="shared" si="2"/>
        <v/>
      </c>
      <c r="L54" s="414" t="str">
        <f t="shared" si="3"/>
        <v/>
      </c>
      <c r="M54" s="414" t="str">
        <f t="shared" si="4"/>
        <v/>
      </c>
    </row>
    <row r="55" spans="1:13" ht="21">
      <c r="A55" s="175"/>
      <c r="B55" s="152"/>
      <c r="C55" s="452">
        <f t="shared" ref="C55" si="9">IF(ISERROR(VLOOKUP(A55,ResBal,2,FALSE)),"",VLOOKUP(A55,ResBal,2,FALSE))</f>
        <v>0</v>
      </c>
      <c r="D55" s="143"/>
      <c r="E55" s="143"/>
      <c r="F55" s="564"/>
      <c r="G55" s="545"/>
      <c r="H55" s="145"/>
      <c r="I55" s="449">
        <f t="shared" si="5"/>
        <v>0</v>
      </c>
      <c r="J55" s="414" t="str">
        <f t="shared" si="1"/>
        <v/>
      </c>
      <c r="K55" s="414" t="str">
        <f t="shared" si="2"/>
        <v/>
      </c>
      <c r="L55" s="414" t="str">
        <f t="shared" si="3"/>
        <v/>
      </c>
      <c r="M55" s="414" t="str">
        <f t="shared" si="4"/>
        <v/>
      </c>
    </row>
    <row r="56" spans="1:13">
      <c r="A56" s="175" t="s">
        <v>925</v>
      </c>
      <c r="B56" s="152"/>
      <c r="C56" s="452" t="str">
        <f t="shared" ref="C56:C91" si="10">IF(ISERROR(VLOOKUP(A56,ResBal,2,FALSE)),"",VLOOKUP(A56,ResBal,2,FALSE))</f>
        <v>NACIONALES</v>
      </c>
      <c r="D56" s="429"/>
      <c r="E56" s="429"/>
      <c r="F56" s="429"/>
      <c r="G56" s="543"/>
      <c r="H56" s="145"/>
      <c r="I56" s="449">
        <f t="shared" si="5"/>
        <v>0</v>
      </c>
      <c r="J56" s="414" t="str">
        <f t="shared" si="1"/>
        <v/>
      </c>
      <c r="K56" s="414" t="str">
        <f t="shared" si="2"/>
        <v/>
      </c>
      <c r="L56" s="414" t="str">
        <f t="shared" si="3"/>
        <v/>
      </c>
      <c r="M56" s="414" t="str">
        <f t="shared" si="4"/>
        <v/>
      </c>
    </row>
    <row r="57" spans="1:13">
      <c r="A57" s="175" t="s">
        <v>917</v>
      </c>
      <c r="B57" s="152"/>
      <c r="C57" s="452" t="str">
        <f t="shared" si="10"/>
        <v>ACREEDORES NACIONALES</v>
      </c>
      <c r="D57" s="429"/>
      <c r="E57" s="429"/>
      <c r="F57" s="429"/>
      <c r="G57" s="543"/>
      <c r="H57" s="145"/>
      <c r="I57" s="449">
        <f t="shared" si="5"/>
        <v>0</v>
      </c>
      <c r="J57" s="414" t="str">
        <f t="shared" si="1"/>
        <v/>
      </c>
      <c r="K57" s="414" t="str">
        <f t="shared" si="2"/>
        <v/>
      </c>
      <c r="L57" s="414" t="str">
        <f t="shared" si="3"/>
        <v/>
      </c>
      <c r="M57" s="414" t="str">
        <f t="shared" si="4"/>
        <v/>
      </c>
    </row>
    <row r="58" spans="1:13">
      <c r="A58" s="175" t="s">
        <v>966</v>
      </c>
      <c r="B58" s="152"/>
      <c r="C58" s="452" t="str">
        <f t="shared" si="10"/>
        <v>ANTICIPOS DE CLIENTES NACIONALES</v>
      </c>
      <c r="D58" s="429"/>
      <c r="E58" s="429"/>
      <c r="F58" s="429"/>
      <c r="G58" s="544"/>
      <c r="H58" s="145"/>
      <c r="I58" s="449">
        <f t="shared" si="5"/>
        <v>0</v>
      </c>
      <c r="J58" s="414" t="str">
        <f t="shared" si="1"/>
        <v/>
      </c>
      <c r="K58" s="414" t="str">
        <f t="shared" si="2"/>
        <v/>
      </c>
      <c r="L58" s="414" t="str">
        <f t="shared" si="3"/>
        <v/>
      </c>
      <c r="M58" s="414" t="str">
        <f t="shared" si="4"/>
        <v/>
      </c>
    </row>
    <row r="59" spans="1:13">
      <c r="A59" s="175" t="s">
        <v>966</v>
      </c>
      <c r="B59" s="152"/>
      <c r="C59" s="452" t="str">
        <f t="shared" si="10"/>
        <v>ANTICIPOS DE CLIENTES NACIONALES</v>
      </c>
      <c r="D59" s="143"/>
      <c r="E59" s="143"/>
      <c r="F59" s="143"/>
      <c r="G59" s="546"/>
      <c r="H59" s="145"/>
      <c r="I59" s="449">
        <f t="shared" si="5"/>
        <v>0</v>
      </c>
      <c r="J59" s="414" t="str">
        <f t="shared" si="1"/>
        <v/>
      </c>
      <c r="K59" s="414" t="str">
        <f t="shared" si="2"/>
        <v/>
      </c>
      <c r="L59" s="414" t="str">
        <f t="shared" si="3"/>
        <v/>
      </c>
      <c r="M59" s="414" t="str">
        <f t="shared" si="4"/>
        <v/>
      </c>
    </row>
    <row r="60" spans="1:13">
      <c r="A60" s="8" t="s">
        <v>936</v>
      </c>
      <c r="B60" s="152"/>
      <c r="C60" s="452" t="str">
        <f t="shared" si="10"/>
        <v>IMPUESTO AL VALOR AGREGADO</v>
      </c>
      <c r="D60" s="429"/>
      <c r="E60" s="429"/>
      <c r="F60" s="429"/>
      <c r="G60" s="543"/>
      <c r="H60" s="145"/>
      <c r="I60" s="449">
        <f t="shared" si="5"/>
        <v>0</v>
      </c>
      <c r="J60" s="414" t="str">
        <f t="shared" si="1"/>
        <v/>
      </c>
      <c r="K60" s="414" t="str">
        <f t="shared" si="2"/>
        <v/>
      </c>
      <c r="L60" s="414" t="str">
        <f t="shared" si="3"/>
        <v/>
      </c>
      <c r="M60" s="414" t="str">
        <f t="shared" si="4"/>
        <v/>
      </c>
    </row>
    <row r="61" spans="1:13">
      <c r="A61" s="8" t="s">
        <v>962</v>
      </c>
      <c r="B61" s="152"/>
      <c r="C61" s="452" t="str">
        <f t="shared" si="10"/>
        <v>IMPUESTO AL VALOR AGREGADO NO COBRADO</v>
      </c>
      <c r="D61" s="429"/>
      <c r="E61" s="429"/>
      <c r="F61" s="429"/>
      <c r="G61" s="543"/>
      <c r="H61" s="145"/>
      <c r="I61" s="449">
        <f t="shared" si="5"/>
        <v>0</v>
      </c>
      <c r="J61" s="414" t="str">
        <f t="shared" si="1"/>
        <v/>
      </c>
      <c r="K61" s="414" t="str">
        <f t="shared" si="2"/>
        <v/>
      </c>
      <c r="L61" s="414" t="str">
        <f t="shared" si="3"/>
        <v/>
      </c>
      <c r="M61" s="414" t="str">
        <f t="shared" si="4"/>
        <v/>
      </c>
    </row>
    <row r="62" spans="1:13">
      <c r="A62" s="175" t="s">
        <v>993</v>
      </c>
      <c r="B62" s="152"/>
      <c r="C62" s="452" t="str">
        <f t="shared" si="10"/>
        <v>DOCUMENTOS POR PAGAR NACIONALES</v>
      </c>
      <c r="D62" s="429"/>
      <c r="E62" s="429"/>
      <c r="F62" s="429"/>
      <c r="G62" s="544"/>
      <c r="H62" s="145"/>
      <c r="I62" s="449">
        <f t="shared" si="5"/>
        <v>0</v>
      </c>
      <c r="J62" s="414" t="str">
        <f t="shared" si="1"/>
        <v/>
      </c>
      <c r="K62" s="414" t="str">
        <f t="shared" si="2"/>
        <v/>
      </c>
      <c r="L62" s="414" t="str">
        <f t="shared" si="3"/>
        <v/>
      </c>
      <c r="M62" s="414" t="str">
        <f t="shared" si="4"/>
        <v/>
      </c>
    </row>
    <row r="63" spans="1:13">
      <c r="A63" s="175" t="s">
        <v>945</v>
      </c>
      <c r="B63" s="152"/>
      <c r="C63" s="452" t="str">
        <f t="shared" si="10"/>
        <v>CUOTAS PATRONALES SEGURO SOCIAL</v>
      </c>
      <c r="D63" s="429"/>
      <c r="E63" s="429"/>
      <c r="F63" s="428"/>
      <c r="G63" s="544"/>
      <c r="H63" s="145"/>
      <c r="I63" s="449">
        <f t="shared" si="5"/>
        <v>0</v>
      </c>
      <c r="J63" s="414" t="str">
        <f t="shared" si="1"/>
        <v/>
      </c>
      <c r="K63" s="414" t="str">
        <f t="shared" si="2"/>
        <v/>
      </c>
      <c r="L63" s="414" t="str">
        <f t="shared" si="3"/>
        <v/>
      </c>
      <c r="M63" s="414" t="str">
        <f t="shared" si="4"/>
        <v/>
      </c>
    </row>
    <row r="64" spans="1:13">
      <c r="A64" s="175" t="s">
        <v>945</v>
      </c>
      <c r="B64" s="152"/>
      <c r="C64" s="452" t="str">
        <f t="shared" si="10"/>
        <v>CUOTAS PATRONALES SEGURO SOCIAL</v>
      </c>
      <c r="D64" s="143"/>
      <c r="E64" s="143"/>
      <c r="F64" s="143"/>
      <c r="G64" s="546"/>
      <c r="H64" s="145"/>
      <c r="I64" s="449">
        <f t="shared" si="5"/>
        <v>0</v>
      </c>
      <c r="J64" s="414" t="str">
        <f t="shared" si="1"/>
        <v/>
      </c>
      <c r="K64" s="414" t="str">
        <f t="shared" si="2"/>
        <v/>
      </c>
      <c r="L64" s="414" t="str">
        <f t="shared" si="3"/>
        <v/>
      </c>
      <c r="M64" s="414" t="str">
        <f t="shared" si="4"/>
        <v/>
      </c>
    </row>
    <row r="65" spans="1:13">
      <c r="A65" s="175" t="s">
        <v>951</v>
      </c>
      <c r="B65" s="152"/>
      <c r="C65" s="452" t="str">
        <f t="shared" si="10"/>
        <v>APORTACIONES AL SAR</v>
      </c>
      <c r="D65" s="143"/>
      <c r="E65" s="143"/>
      <c r="F65" s="143"/>
      <c r="G65" s="546"/>
      <c r="H65" s="145"/>
      <c r="I65" s="449">
        <f t="shared" si="5"/>
        <v>0</v>
      </c>
      <c r="J65" s="414" t="str">
        <f t="shared" si="1"/>
        <v/>
      </c>
      <c r="K65" s="414" t="str">
        <f t="shared" si="2"/>
        <v/>
      </c>
      <c r="L65" s="414" t="str">
        <f t="shared" si="3"/>
        <v/>
      </c>
      <c r="M65" s="414" t="str">
        <f t="shared" si="4"/>
        <v/>
      </c>
    </row>
    <row r="66" spans="1:13">
      <c r="A66" s="175" t="s">
        <v>5697</v>
      </c>
      <c r="B66" s="152"/>
      <c r="C66" s="452" t="str">
        <f t="shared" si="10"/>
        <v>APORTACIONES CyV</v>
      </c>
      <c r="D66" s="143"/>
      <c r="E66" s="143"/>
      <c r="F66" s="143"/>
      <c r="G66" s="546"/>
      <c r="H66" s="145"/>
      <c r="I66" s="449">
        <f t="shared" si="5"/>
        <v>0</v>
      </c>
      <c r="J66" s="414" t="str">
        <f t="shared" si="1"/>
        <v/>
      </c>
      <c r="K66" s="414" t="str">
        <f t="shared" si="2"/>
        <v/>
      </c>
      <c r="L66" s="414" t="str">
        <f t="shared" si="3"/>
        <v/>
      </c>
      <c r="M66" s="414" t="str">
        <f t="shared" si="4"/>
        <v/>
      </c>
    </row>
    <row r="67" spans="1:13">
      <c r="A67" s="175" t="s">
        <v>949</v>
      </c>
      <c r="B67" s="152"/>
      <c r="C67" s="452" t="str">
        <f t="shared" si="10"/>
        <v>APORTACIONES AL INFONAVIT</v>
      </c>
      <c r="D67" s="143"/>
      <c r="E67" s="143"/>
      <c r="F67" s="143"/>
      <c r="G67" s="546"/>
      <c r="H67" s="145"/>
      <c r="I67" s="449">
        <f t="shared" si="5"/>
        <v>0</v>
      </c>
      <c r="J67" s="414" t="str">
        <f t="shared" si="1"/>
        <v/>
      </c>
      <c r="K67" s="414" t="str">
        <f t="shared" si="2"/>
        <v/>
      </c>
      <c r="L67" s="414" t="str">
        <f t="shared" si="3"/>
        <v/>
      </c>
      <c r="M67" s="414" t="str">
        <f t="shared" si="4"/>
        <v/>
      </c>
    </row>
    <row r="68" spans="1:13">
      <c r="A68" s="175"/>
      <c r="B68" s="152"/>
      <c r="C68" s="452">
        <f t="shared" si="10"/>
        <v>0</v>
      </c>
      <c r="D68" s="429"/>
      <c r="E68" s="429"/>
      <c r="F68" s="429"/>
      <c r="G68" s="543"/>
      <c r="H68" s="145"/>
      <c r="I68" s="449">
        <f t="shared" si="5"/>
        <v>0</v>
      </c>
      <c r="J68" s="414" t="str">
        <f t="shared" si="1"/>
        <v/>
      </c>
      <c r="K68" s="414" t="str">
        <f t="shared" si="2"/>
        <v/>
      </c>
      <c r="L68" s="414" t="str">
        <f t="shared" si="3"/>
        <v/>
      </c>
      <c r="M68" s="414" t="str">
        <f t="shared" si="4"/>
        <v/>
      </c>
    </row>
    <row r="69" spans="1:13">
      <c r="A69" s="175" t="s">
        <v>936</v>
      </c>
      <c r="B69" s="152"/>
      <c r="C69" s="452" t="str">
        <f t="shared" si="10"/>
        <v>IMPUESTO AL VALOR AGREGADO</v>
      </c>
      <c r="D69" s="143"/>
      <c r="E69" s="143"/>
      <c r="F69" s="143"/>
      <c r="G69" s="546"/>
      <c r="H69" s="145"/>
      <c r="I69" s="449">
        <f t="shared" ref="I69:I132" si="11">IF(ISTEXT(A69)=TRUE,G69,0)</f>
        <v>0</v>
      </c>
      <c r="J69" s="414" t="str">
        <f t="shared" si="1"/>
        <v/>
      </c>
      <c r="K69" s="414" t="str">
        <f t="shared" si="2"/>
        <v/>
      </c>
      <c r="L69" s="414" t="str">
        <f t="shared" si="3"/>
        <v/>
      </c>
      <c r="M69" s="414" t="str">
        <f t="shared" si="4"/>
        <v/>
      </c>
    </row>
    <row r="70" spans="1:13">
      <c r="A70" s="175" t="s">
        <v>932</v>
      </c>
      <c r="B70" s="152"/>
      <c r="C70" s="452" t="str">
        <f t="shared" si="10"/>
        <v>IMPUESTO SOBRE LA RENTA</v>
      </c>
      <c r="D70" s="143"/>
      <c r="E70" s="143"/>
      <c r="F70" s="143"/>
      <c r="G70" s="546"/>
      <c r="H70" s="145"/>
      <c r="I70" s="449">
        <f t="shared" si="11"/>
        <v>0</v>
      </c>
      <c r="J70" s="414" t="str">
        <f t="shared" si="1"/>
        <v/>
      </c>
      <c r="K70" s="414" t="str">
        <f t="shared" si="2"/>
        <v/>
      </c>
      <c r="L70" s="414" t="str">
        <f t="shared" si="3"/>
        <v/>
      </c>
      <c r="M70" s="414" t="str">
        <f t="shared" si="4"/>
        <v/>
      </c>
    </row>
    <row r="71" spans="1:13">
      <c r="A71" s="175" t="s">
        <v>943</v>
      </c>
      <c r="B71" s="152"/>
      <c r="C71" s="452" t="str">
        <f t="shared" si="10"/>
        <v>IMPUESTOS LOCALES</v>
      </c>
      <c r="D71" s="143"/>
      <c r="E71" s="143"/>
      <c r="F71" s="143"/>
      <c r="G71" s="546"/>
      <c r="H71" s="145"/>
      <c r="I71" s="449">
        <f t="shared" si="11"/>
        <v>0</v>
      </c>
      <c r="J71" s="414" t="str">
        <f t="shared" si="1"/>
        <v/>
      </c>
      <c r="K71" s="414" t="str">
        <f t="shared" si="2"/>
        <v/>
      </c>
      <c r="L71" s="414" t="str">
        <f t="shared" si="3"/>
        <v/>
      </c>
      <c r="M71" s="414" t="str">
        <f t="shared" si="4"/>
        <v/>
      </c>
    </row>
    <row r="72" spans="1:13">
      <c r="A72" s="175" t="s">
        <v>943</v>
      </c>
      <c r="B72" s="152"/>
      <c r="C72" s="452" t="str">
        <f t="shared" si="10"/>
        <v>IMPUESTOS LOCALES</v>
      </c>
      <c r="D72" s="143"/>
      <c r="E72" s="143"/>
      <c r="F72" s="143"/>
      <c r="G72" s="546"/>
      <c r="H72" s="145"/>
      <c r="I72" s="449">
        <f t="shared" si="11"/>
        <v>0</v>
      </c>
      <c r="J72" s="414" t="str">
        <f t="shared" ref="J72:J135" si="12">IF($B72="F",$G72,"")</f>
        <v/>
      </c>
      <c r="K72" s="414" t="str">
        <f t="shared" ref="K72:K135" si="13">IF($B72="V",$G72,"")</f>
        <v/>
      </c>
      <c r="L72" s="414" t="str">
        <f t="shared" ref="L72:L135" si="14">IF($B72="A",$G72,"")</f>
        <v/>
      </c>
      <c r="M72" s="414" t="str">
        <f t="shared" ref="M72:M135" si="15">IF($B72="G",$G72,"")</f>
        <v/>
      </c>
    </row>
    <row r="73" spans="1:13">
      <c r="A73" s="175" t="s">
        <v>932</v>
      </c>
      <c r="B73" s="152"/>
      <c r="C73" s="452" t="str">
        <f t="shared" si="10"/>
        <v>IMPUESTO SOBRE LA RENTA</v>
      </c>
      <c r="D73" s="143"/>
      <c r="E73" s="143"/>
      <c r="F73" s="143"/>
      <c r="G73" s="546"/>
      <c r="H73" s="145"/>
      <c r="I73" s="449">
        <f t="shared" si="11"/>
        <v>0</v>
      </c>
      <c r="J73" s="414" t="str">
        <f t="shared" si="12"/>
        <v/>
      </c>
      <c r="K73" s="414" t="str">
        <f t="shared" si="13"/>
        <v/>
      </c>
      <c r="L73" s="414" t="str">
        <f t="shared" si="14"/>
        <v/>
      </c>
      <c r="M73" s="414" t="str">
        <f t="shared" si="15"/>
        <v/>
      </c>
    </row>
    <row r="74" spans="1:13">
      <c r="A74" s="175"/>
      <c r="B74" s="152"/>
      <c r="C74" s="452">
        <f t="shared" si="10"/>
        <v>0</v>
      </c>
      <c r="D74" s="429"/>
      <c r="E74" s="429"/>
      <c r="F74" s="429"/>
      <c r="G74" s="543"/>
      <c r="H74" s="145"/>
      <c r="I74" s="449">
        <f t="shared" si="11"/>
        <v>0</v>
      </c>
      <c r="J74" s="414" t="str">
        <f t="shared" si="12"/>
        <v/>
      </c>
      <c r="K74" s="414" t="str">
        <f t="shared" si="13"/>
        <v/>
      </c>
      <c r="L74" s="414" t="str">
        <f t="shared" si="14"/>
        <v/>
      </c>
      <c r="M74" s="414" t="str">
        <f t="shared" si="15"/>
        <v/>
      </c>
    </row>
    <row r="75" spans="1:13">
      <c r="A75" s="175" t="s">
        <v>947</v>
      </c>
      <c r="B75" s="152"/>
      <c r="C75" s="452" t="str">
        <f t="shared" si="10"/>
        <v>CUOTAS OBRERAS SEGURO SOCIAL</v>
      </c>
      <c r="D75" s="425"/>
      <c r="E75" s="143"/>
      <c r="F75" s="142"/>
      <c r="G75" s="546"/>
      <c r="H75" s="145"/>
      <c r="I75" s="449">
        <f t="shared" si="11"/>
        <v>0</v>
      </c>
      <c r="J75" s="414" t="str">
        <f t="shared" si="12"/>
        <v/>
      </c>
      <c r="K75" s="414" t="str">
        <f t="shared" si="13"/>
        <v/>
      </c>
      <c r="L75" s="414" t="str">
        <f t="shared" si="14"/>
        <v/>
      </c>
      <c r="M75" s="414" t="str">
        <f t="shared" si="15"/>
        <v/>
      </c>
    </row>
    <row r="76" spans="1:13">
      <c r="A76" s="175" t="s">
        <v>953</v>
      </c>
      <c r="B76" s="152"/>
      <c r="C76" s="452" t="str">
        <f t="shared" si="10"/>
        <v>IMPUESTOS RETENIDOS</v>
      </c>
      <c r="D76" s="143"/>
      <c r="E76" s="143"/>
      <c r="F76" s="143"/>
      <c r="G76" s="546"/>
      <c r="H76" s="145"/>
      <c r="I76" s="449">
        <f t="shared" si="11"/>
        <v>0</v>
      </c>
      <c r="J76" s="414" t="str">
        <f t="shared" si="12"/>
        <v/>
      </c>
      <c r="K76" s="414" t="str">
        <f t="shared" si="13"/>
        <v/>
      </c>
      <c r="L76" s="414" t="str">
        <f t="shared" si="14"/>
        <v/>
      </c>
      <c r="M76" s="414" t="str">
        <f t="shared" si="15"/>
        <v/>
      </c>
    </row>
    <row r="77" spans="1:13">
      <c r="A77" s="175" t="s">
        <v>953</v>
      </c>
      <c r="B77" s="152"/>
      <c r="C77" s="452" t="str">
        <f t="shared" si="10"/>
        <v>IMPUESTOS RETENIDOS</v>
      </c>
      <c r="D77" s="143"/>
      <c r="E77" s="143"/>
      <c r="F77" s="143"/>
      <c r="G77" s="546"/>
      <c r="H77" s="145"/>
      <c r="I77" s="449">
        <f t="shared" si="11"/>
        <v>0</v>
      </c>
      <c r="J77" s="414" t="str">
        <f t="shared" si="12"/>
        <v/>
      </c>
      <c r="K77" s="414" t="str">
        <f t="shared" si="13"/>
        <v/>
      </c>
      <c r="L77" s="414" t="str">
        <f t="shared" si="14"/>
        <v/>
      </c>
      <c r="M77" s="414" t="str">
        <f t="shared" si="15"/>
        <v/>
      </c>
    </row>
    <row r="78" spans="1:13">
      <c r="A78" s="175" t="s">
        <v>953</v>
      </c>
      <c r="B78" s="152"/>
      <c r="C78" s="452" t="str">
        <f t="shared" si="10"/>
        <v>IMPUESTOS RETENIDOS</v>
      </c>
      <c r="D78" s="143"/>
      <c r="E78" s="143"/>
      <c r="F78" s="143"/>
      <c r="G78" s="546"/>
      <c r="H78" s="145"/>
      <c r="I78" s="449">
        <f t="shared" si="11"/>
        <v>0</v>
      </c>
      <c r="J78" s="414" t="str">
        <f t="shared" si="12"/>
        <v/>
      </c>
      <c r="K78" s="414" t="str">
        <f t="shared" si="13"/>
        <v/>
      </c>
      <c r="L78" s="414" t="str">
        <f t="shared" si="14"/>
        <v/>
      </c>
      <c r="M78" s="414" t="str">
        <f t="shared" si="15"/>
        <v/>
      </c>
    </row>
    <row r="79" spans="1:13">
      <c r="A79" s="175" t="s">
        <v>953</v>
      </c>
      <c r="B79" s="152"/>
      <c r="C79" s="452" t="str">
        <f t="shared" si="10"/>
        <v>IMPUESTOS RETENIDOS</v>
      </c>
      <c r="D79" s="143"/>
      <c r="E79" s="143"/>
      <c r="F79" s="143"/>
      <c r="G79" s="546"/>
      <c r="H79" s="145"/>
      <c r="I79" s="449">
        <f t="shared" si="11"/>
        <v>0</v>
      </c>
      <c r="J79" s="414" t="str">
        <f t="shared" si="12"/>
        <v/>
      </c>
      <c r="K79" s="414" t="str">
        <f t="shared" si="13"/>
        <v/>
      </c>
      <c r="L79" s="414" t="str">
        <f t="shared" si="14"/>
        <v/>
      </c>
      <c r="M79" s="414" t="str">
        <f t="shared" si="15"/>
        <v/>
      </c>
    </row>
    <row r="80" spans="1:13">
      <c r="A80" s="175" t="s">
        <v>953</v>
      </c>
      <c r="B80" s="152"/>
      <c r="C80" s="452" t="str">
        <f t="shared" si="10"/>
        <v>IMPUESTOS RETENIDOS</v>
      </c>
      <c r="D80" s="143"/>
      <c r="E80" s="143"/>
      <c r="F80" s="143"/>
      <c r="G80" s="546"/>
      <c r="H80" s="145"/>
      <c r="I80" s="449">
        <f t="shared" si="11"/>
        <v>0</v>
      </c>
      <c r="J80" s="414" t="str">
        <f t="shared" si="12"/>
        <v/>
      </c>
      <c r="K80" s="414" t="str">
        <f t="shared" si="13"/>
        <v/>
      </c>
      <c r="L80" s="414" t="str">
        <f t="shared" si="14"/>
        <v/>
      </c>
      <c r="M80" s="414" t="str">
        <f t="shared" si="15"/>
        <v/>
      </c>
    </row>
    <row r="81" spans="1:15">
      <c r="A81" s="175" t="s">
        <v>953</v>
      </c>
      <c r="B81" s="152"/>
      <c r="C81" s="452" t="str">
        <f t="shared" si="10"/>
        <v>IMPUESTOS RETENIDOS</v>
      </c>
      <c r="D81" s="425"/>
      <c r="E81" s="143"/>
      <c r="F81" s="142"/>
      <c r="G81" s="546"/>
      <c r="H81" s="145"/>
      <c r="I81" s="449">
        <f t="shared" si="11"/>
        <v>0</v>
      </c>
      <c r="J81" s="414" t="str">
        <f t="shared" si="12"/>
        <v/>
      </c>
      <c r="K81" s="414" t="str">
        <f t="shared" si="13"/>
        <v/>
      </c>
      <c r="L81" s="414" t="str">
        <f t="shared" si="14"/>
        <v/>
      </c>
      <c r="M81" s="414" t="str">
        <f t="shared" si="15"/>
        <v/>
      </c>
    </row>
    <row r="82" spans="1:15">
      <c r="A82" s="175" t="s">
        <v>953</v>
      </c>
      <c r="B82" s="152"/>
      <c r="C82" s="452" t="str">
        <f t="shared" si="10"/>
        <v>IMPUESTOS RETENIDOS</v>
      </c>
      <c r="D82" s="425"/>
      <c r="E82" s="143"/>
      <c r="F82" s="142"/>
      <c r="G82" s="546"/>
      <c r="H82" s="145"/>
      <c r="I82" s="449">
        <f t="shared" si="11"/>
        <v>0</v>
      </c>
      <c r="J82" s="414" t="str">
        <f t="shared" si="12"/>
        <v/>
      </c>
      <c r="K82" s="414" t="str">
        <f t="shared" si="13"/>
        <v/>
      </c>
      <c r="L82" s="414" t="str">
        <f t="shared" si="14"/>
        <v/>
      </c>
      <c r="M82" s="414" t="str">
        <f t="shared" si="15"/>
        <v/>
      </c>
    </row>
    <row r="83" spans="1:15">
      <c r="A83" s="175" t="s">
        <v>953</v>
      </c>
      <c r="B83" s="152"/>
      <c r="C83" s="452" t="str">
        <f t="shared" si="10"/>
        <v>IMPUESTOS RETENIDOS</v>
      </c>
      <c r="D83" s="426"/>
      <c r="E83" s="143"/>
      <c r="F83" s="143"/>
      <c r="G83" s="546"/>
      <c r="H83" s="145"/>
      <c r="I83" s="449">
        <f t="shared" si="11"/>
        <v>0</v>
      </c>
      <c r="J83" s="414" t="str">
        <f t="shared" si="12"/>
        <v/>
      </c>
      <c r="K83" s="414" t="str">
        <f t="shared" si="13"/>
        <v/>
      </c>
      <c r="L83" s="414" t="str">
        <f t="shared" si="14"/>
        <v/>
      </c>
      <c r="M83" s="414" t="str">
        <f t="shared" si="15"/>
        <v/>
      </c>
    </row>
    <row r="84" spans="1:15">
      <c r="A84" s="175" t="s">
        <v>953</v>
      </c>
      <c r="B84" s="152"/>
      <c r="C84" s="452" t="str">
        <f t="shared" si="10"/>
        <v>IMPUESTOS RETENIDOS</v>
      </c>
      <c r="D84" s="426"/>
      <c r="E84" s="143"/>
      <c r="F84" s="565"/>
      <c r="G84" s="546"/>
      <c r="H84" s="145"/>
      <c r="I84" s="449">
        <f t="shared" si="11"/>
        <v>0</v>
      </c>
      <c r="J84" s="414" t="str">
        <f t="shared" si="12"/>
        <v/>
      </c>
      <c r="K84" s="414" t="str">
        <f t="shared" si="13"/>
        <v/>
      </c>
      <c r="L84" s="414" t="str">
        <f t="shared" si="14"/>
        <v/>
      </c>
      <c r="M84" s="414" t="str">
        <f t="shared" si="15"/>
        <v/>
      </c>
    </row>
    <row r="85" spans="1:15">
      <c r="A85" s="175" t="s">
        <v>953</v>
      </c>
      <c r="B85" s="152"/>
      <c r="C85" s="452" t="str">
        <f t="shared" si="10"/>
        <v>IMPUESTOS RETENIDOS</v>
      </c>
      <c r="D85" s="426"/>
      <c r="E85" s="143"/>
      <c r="F85" s="565"/>
      <c r="G85" s="546"/>
      <c r="H85" s="145"/>
      <c r="I85" s="449">
        <f t="shared" si="11"/>
        <v>0</v>
      </c>
      <c r="J85" s="414" t="str">
        <f t="shared" si="12"/>
        <v/>
      </c>
      <c r="K85" s="414" t="str">
        <f t="shared" si="13"/>
        <v/>
      </c>
      <c r="L85" s="414" t="str">
        <f t="shared" si="14"/>
        <v/>
      </c>
      <c r="M85" s="414" t="str">
        <f t="shared" si="15"/>
        <v/>
      </c>
    </row>
    <row r="86" spans="1:15">
      <c r="A86" s="175" t="s">
        <v>953</v>
      </c>
      <c r="B86" s="152"/>
      <c r="C86" s="452" t="str">
        <f t="shared" si="10"/>
        <v>IMPUESTOS RETENIDOS</v>
      </c>
      <c r="D86" s="143"/>
      <c r="E86" s="143"/>
      <c r="F86" s="143"/>
      <c r="G86" s="546"/>
      <c r="H86" s="145"/>
      <c r="I86" s="449">
        <f t="shared" si="11"/>
        <v>0</v>
      </c>
      <c r="J86" s="414" t="str">
        <f t="shared" si="12"/>
        <v/>
      </c>
      <c r="K86" s="414" t="str">
        <f t="shared" si="13"/>
        <v/>
      </c>
      <c r="L86" s="414" t="str">
        <f t="shared" si="14"/>
        <v/>
      </c>
      <c r="M86" s="414" t="str">
        <f t="shared" si="15"/>
        <v/>
      </c>
    </row>
    <row r="87" spans="1:15">
      <c r="A87" s="175" t="s">
        <v>953</v>
      </c>
      <c r="B87" s="152"/>
      <c r="C87" s="452" t="str">
        <f t="shared" si="10"/>
        <v>IMPUESTOS RETENIDOS</v>
      </c>
      <c r="D87" s="143"/>
      <c r="E87" s="143"/>
      <c r="F87" s="143"/>
      <c r="G87" s="546"/>
      <c r="H87" s="145"/>
      <c r="I87" s="449">
        <f t="shared" si="11"/>
        <v>0</v>
      </c>
      <c r="J87" s="414" t="str">
        <f t="shared" si="12"/>
        <v/>
      </c>
      <c r="K87" s="414" t="str">
        <f t="shared" si="13"/>
        <v/>
      </c>
      <c r="L87" s="414" t="str">
        <f t="shared" si="14"/>
        <v/>
      </c>
      <c r="M87" s="414" t="str">
        <f t="shared" si="15"/>
        <v/>
      </c>
    </row>
    <row r="88" spans="1:15">
      <c r="A88" s="175" t="s">
        <v>953</v>
      </c>
      <c r="B88" s="152"/>
      <c r="C88" s="452" t="str">
        <f t="shared" si="10"/>
        <v>IMPUESTOS RETENIDOS</v>
      </c>
      <c r="D88" s="143"/>
      <c r="E88" s="143"/>
      <c r="F88" s="143"/>
      <c r="G88" s="546"/>
      <c r="H88" s="145"/>
      <c r="I88" s="449">
        <f t="shared" si="11"/>
        <v>0</v>
      </c>
      <c r="J88" s="414" t="str">
        <f t="shared" si="12"/>
        <v/>
      </c>
      <c r="K88" s="414" t="str">
        <f t="shared" si="13"/>
        <v/>
      </c>
      <c r="L88" s="414" t="str">
        <f t="shared" si="14"/>
        <v/>
      </c>
      <c r="M88" s="414" t="str">
        <f t="shared" si="15"/>
        <v/>
      </c>
    </row>
    <row r="89" spans="1:15">
      <c r="A89" s="175" t="s">
        <v>953</v>
      </c>
      <c r="B89" s="152"/>
      <c r="C89" s="452" t="str">
        <f t="shared" si="10"/>
        <v>IMPUESTOS RETENIDOS</v>
      </c>
      <c r="D89" s="143"/>
      <c r="E89" s="143"/>
      <c r="F89" s="143"/>
      <c r="G89" s="546"/>
      <c r="H89" s="145"/>
      <c r="I89" s="449">
        <f t="shared" si="11"/>
        <v>0</v>
      </c>
      <c r="J89" s="414" t="str">
        <f t="shared" si="12"/>
        <v/>
      </c>
      <c r="K89" s="414" t="str">
        <f t="shared" si="13"/>
        <v/>
      </c>
      <c r="L89" s="414" t="str">
        <f t="shared" si="14"/>
        <v/>
      </c>
      <c r="M89" s="414" t="str">
        <f t="shared" si="15"/>
        <v/>
      </c>
    </row>
    <row r="90" spans="1:15">
      <c r="A90" s="175" t="s">
        <v>953</v>
      </c>
      <c r="B90" s="152"/>
      <c r="C90" s="452" t="str">
        <f t="shared" si="10"/>
        <v>IMPUESTOS RETENIDOS</v>
      </c>
      <c r="D90" s="143"/>
      <c r="E90" s="143"/>
      <c r="F90" s="143"/>
      <c r="G90" s="546"/>
      <c r="H90" s="145"/>
      <c r="I90" s="449">
        <f t="shared" si="11"/>
        <v>0</v>
      </c>
      <c r="J90" s="414" t="str">
        <f t="shared" si="12"/>
        <v/>
      </c>
      <c r="K90" s="414" t="str">
        <f t="shared" si="13"/>
        <v/>
      </c>
      <c r="L90" s="414" t="str">
        <f t="shared" si="14"/>
        <v/>
      </c>
      <c r="M90" s="414" t="str">
        <f t="shared" si="15"/>
        <v/>
      </c>
    </row>
    <row r="91" spans="1:15">
      <c r="A91" s="175" t="s">
        <v>953</v>
      </c>
      <c r="B91" s="152"/>
      <c r="C91" s="452" t="str">
        <f t="shared" si="10"/>
        <v>IMPUESTOS RETENIDOS</v>
      </c>
      <c r="D91" s="143"/>
      <c r="E91" s="143"/>
      <c r="F91" s="143"/>
      <c r="G91" s="546"/>
      <c r="H91" s="145"/>
      <c r="I91" s="449">
        <f t="shared" si="11"/>
        <v>0</v>
      </c>
      <c r="J91" s="414" t="str">
        <f t="shared" si="12"/>
        <v/>
      </c>
      <c r="K91" s="414" t="str">
        <f t="shared" si="13"/>
        <v/>
      </c>
      <c r="L91" s="414" t="str">
        <f t="shared" si="14"/>
        <v/>
      </c>
      <c r="M91" s="414" t="str">
        <f t="shared" si="15"/>
        <v/>
      </c>
    </row>
    <row r="92" spans="1:15" ht="21">
      <c r="A92" s="180"/>
      <c r="B92" s="152"/>
      <c r="C92" s="452">
        <f t="shared" ref="C92:C127" si="16">IF(ISERROR(VLOOKUP(A92,ResBal,2,FALSE)),"",VLOOKUP(A92,ResBal,2,FALSE))</f>
        <v>0</v>
      </c>
      <c r="D92" s="143"/>
      <c r="E92" s="143"/>
      <c r="F92" s="564"/>
      <c r="G92" s="545"/>
      <c r="H92" s="145"/>
      <c r="I92" s="449">
        <f t="shared" si="11"/>
        <v>0</v>
      </c>
      <c r="J92" s="414" t="str">
        <f t="shared" si="12"/>
        <v/>
      </c>
      <c r="K92" s="414" t="str">
        <f t="shared" si="13"/>
        <v/>
      </c>
      <c r="L92" s="414" t="str">
        <f t="shared" si="14"/>
        <v/>
      </c>
      <c r="M92" s="414" t="str">
        <f t="shared" si="15"/>
        <v/>
      </c>
    </row>
    <row r="93" spans="1:15">
      <c r="A93" s="175" t="s">
        <v>1033</v>
      </c>
      <c r="B93" s="152"/>
      <c r="C93" s="452" t="str">
        <f t="shared" si="16"/>
        <v>CAPITAL SOCIAL PROVENIENTE DE APORTACIONES</v>
      </c>
      <c r="D93" s="429"/>
      <c r="E93" s="429"/>
      <c r="F93" s="429"/>
      <c r="G93" s="544"/>
      <c r="H93" s="145"/>
      <c r="I93" s="449">
        <f t="shared" si="11"/>
        <v>0</v>
      </c>
      <c r="J93" s="414" t="str">
        <f t="shared" si="12"/>
        <v/>
      </c>
      <c r="K93" s="414" t="str">
        <f t="shared" si="13"/>
        <v/>
      </c>
      <c r="L93" s="414" t="str">
        <f t="shared" si="14"/>
        <v/>
      </c>
      <c r="M93" s="414" t="str">
        <f t="shared" si="15"/>
        <v/>
      </c>
    </row>
    <row r="94" spans="1:15">
      <c r="A94" s="175" t="s">
        <v>1033</v>
      </c>
      <c r="B94" s="152"/>
      <c r="C94" s="452" t="str">
        <f t="shared" si="16"/>
        <v>CAPITAL SOCIAL PROVENIENTE DE APORTACIONES</v>
      </c>
      <c r="D94" s="425"/>
      <c r="E94" s="143"/>
      <c r="F94" s="142"/>
      <c r="G94" s="545"/>
      <c r="H94" s="145"/>
      <c r="I94" s="449">
        <f t="shared" si="11"/>
        <v>0</v>
      </c>
      <c r="J94" s="414" t="str">
        <f t="shared" si="12"/>
        <v/>
      </c>
      <c r="K94" s="414" t="str">
        <f t="shared" si="13"/>
        <v/>
      </c>
      <c r="L94" s="414" t="str">
        <f t="shared" si="14"/>
        <v/>
      </c>
      <c r="M94" s="414" t="str">
        <f t="shared" si="15"/>
        <v/>
      </c>
    </row>
    <row r="95" spans="1:15">
      <c r="A95" s="175" t="s">
        <v>1033</v>
      </c>
      <c r="B95" s="152"/>
      <c r="C95" s="452" t="str">
        <f t="shared" si="16"/>
        <v>CAPITAL SOCIAL PROVENIENTE DE APORTACIONES</v>
      </c>
      <c r="D95" s="425"/>
      <c r="E95" s="143"/>
      <c r="F95" s="142"/>
      <c r="G95" s="545"/>
      <c r="H95" s="145"/>
      <c r="I95" s="449">
        <f t="shared" si="11"/>
        <v>0</v>
      </c>
      <c r="J95" s="414" t="str">
        <f t="shared" si="12"/>
        <v/>
      </c>
      <c r="K95" s="414" t="str">
        <f t="shared" si="13"/>
        <v/>
      </c>
      <c r="L95" s="414" t="str">
        <f t="shared" si="14"/>
        <v/>
      </c>
      <c r="M95" s="414" t="str">
        <f t="shared" si="15"/>
        <v/>
      </c>
    </row>
    <row r="96" spans="1:15">
      <c r="A96" s="175" t="s">
        <v>1033</v>
      </c>
      <c r="B96" s="152"/>
      <c r="C96" s="452" t="str">
        <f t="shared" si="16"/>
        <v>CAPITAL SOCIAL PROVENIENTE DE APORTACIONES</v>
      </c>
      <c r="D96" s="143"/>
      <c r="E96" s="143"/>
      <c r="F96" s="143"/>
      <c r="G96" s="546"/>
      <c r="H96" s="145"/>
      <c r="I96" s="449">
        <f t="shared" si="11"/>
        <v>0</v>
      </c>
      <c r="J96" s="414" t="str">
        <f t="shared" si="12"/>
        <v/>
      </c>
      <c r="K96" s="414" t="str">
        <f t="shared" si="13"/>
        <v/>
      </c>
      <c r="L96" s="414" t="str">
        <f t="shared" si="14"/>
        <v/>
      </c>
      <c r="M96" s="414" t="str">
        <f t="shared" si="15"/>
        <v/>
      </c>
      <c r="O96" t="s">
        <v>5975</v>
      </c>
    </row>
    <row r="97" spans="1:15">
      <c r="A97" s="175" t="s">
        <v>1033</v>
      </c>
      <c r="B97" s="152"/>
      <c r="C97" s="452" t="str">
        <f t="shared" si="16"/>
        <v>CAPITAL SOCIAL PROVENIENTE DE APORTACIONES</v>
      </c>
      <c r="D97" s="143"/>
      <c r="E97" s="143"/>
      <c r="F97" s="143"/>
      <c r="G97" s="546"/>
      <c r="H97" s="145"/>
      <c r="I97" s="449">
        <f t="shared" si="11"/>
        <v>0</v>
      </c>
      <c r="J97" s="414" t="str">
        <f t="shared" si="12"/>
        <v/>
      </c>
      <c r="K97" s="414" t="str">
        <f t="shared" si="13"/>
        <v/>
      </c>
      <c r="L97" s="414" t="str">
        <f t="shared" si="14"/>
        <v/>
      </c>
      <c r="M97" s="414" t="str">
        <f t="shared" si="15"/>
        <v/>
      </c>
    </row>
    <row r="98" spans="1:15">
      <c r="A98" s="175" t="s">
        <v>1033</v>
      </c>
      <c r="B98" s="152"/>
      <c r="C98" s="452" t="str">
        <f t="shared" si="16"/>
        <v>CAPITAL SOCIAL PROVENIENTE DE APORTACIONES</v>
      </c>
      <c r="D98" s="143"/>
      <c r="E98" s="143"/>
      <c r="F98" s="143"/>
      <c r="G98" s="546"/>
      <c r="H98" s="145"/>
      <c r="I98" s="449">
        <f t="shared" si="11"/>
        <v>0</v>
      </c>
      <c r="J98" s="414" t="str">
        <f t="shared" si="12"/>
        <v/>
      </c>
      <c r="K98" s="414" t="str">
        <f t="shared" si="13"/>
        <v/>
      </c>
      <c r="L98" s="414" t="str">
        <f t="shared" si="14"/>
        <v/>
      </c>
      <c r="M98" s="414" t="str">
        <f t="shared" si="15"/>
        <v/>
      </c>
    </row>
    <row r="99" spans="1:15">
      <c r="A99" s="175" t="s">
        <v>1033</v>
      </c>
      <c r="B99" s="152"/>
      <c r="C99" s="452" t="str">
        <f t="shared" si="16"/>
        <v>CAPITAL SOCIAL PROVENIENTE DE APORTACIONES</v>
      </c>
      <c r="D99" s="143"/>
      <c r="E99" s="143"/>
      <c r="F99" s="143"/>
      <c r="G99" s="546"/>
      <c r="H99" s="145"/>
      <c r="I99" s="449">
        <f t="shared" si="11"/>
        <v>0</v>
      </c>
      <c r="J99" s="414" t="str">
        <f t="shared" si="12"/>
        <v/>
      </c>
      <c r="K99" s="414" t="str">
        <f t="shared" si="13"/>
        <v/>
      </c>
      <c r="L99" s="414" t="str">
        <f t="shared" si="14"/>
        <v/>
      </c>
      <c r="M99" s="414" t="str">
        <f t="shared" si="15"/>
        <v/>
      </c>
    </row>
    <row r="100" spans="1:15">
      <c r="A100" s="175" t="s">
        <v>1047</v>
      </c>
      <c r="B100" s="152"/>
      <c r="C100" s="452" t="str">
        <f t="shared" si="16"/>
        <v>UTILIDADES RETENIDAS DE EJERCICIOS ANTERIORES</v>
      </c>
      <c r="D100" s="429"/>
      <c r="E100" s="429"/>
      <c r="F100" s="429"/>
      <c r="G100" s="543"/>
      <c r="H100" s="145"/>
      <c r="I100" s="449">
        <f t="shared" si="11"/>
        <v>0</v>
      </c>
      <c r="J100" s="414" t="str">
        <f t="shared" si="12"/>
        <v/>
      </c>
      <c r="K100" s="414" t="str">
        <f t="shared" si="13"/>
        <v/>
      </c>
      <c r="L100" s="414" t="str">
        <f t="shared" si="14"/>
        <v/>
      </c>
      <c r="M100" s="414" t="str">
        <f t="shared" si="15"/>
        <v/>
      </c>
    </row>
    <row r="101" spans="1:15">
      <c r="A101" s="175" t="s">
        <v>1047</v>
      </c>
      <c r="B101" s="152"/>
      <c r="C101" s="452" t="str">
        <f t="shared" si="16"/>
        <v>UTILIDADES RETENIDAS DE EJERCICIOS ANTERIORES</v>
      </c>
      <c r="D101" s="143"/>
      <c r="E101" s="143"/>
      <c r="F101" s="143"/>
      <c r="G101" s="546"/>
      <c r="H101" s="145"/>
      <c r="I101" s="449">
        <f t="shared" si="11"/>
        <v>0</v>
      </c>
      <c r="J101" s="414" t="str">
        <f t="shared" si="12"/>
        <v/>
      </c>
      <c r="K101" s="414" t="str">
        <f t="shared" si="13"/>
        <v/>
      </c>
      <c r="L101" s="414" t="str">
        <f t="shared" si="14"/>
        <v/>
      </c>
      <c r="M101" s="414" t="str">
        <f t="shared" si="15"/>
        <v/>
      </c>
    </row>
    <row r="102" spans="1:15" ht="21">
      <c r="A102" s="8"/>
      <c r="B102" s="152"/>
      <c r="C102" s="452">
        <f t="shared" si="16"/>
        <v>0</v>
      </c>
      <c r="D102" s="143"/>
      <c r="E102" s="143"/>
      <c r="F102" s="564"/>
      <c r="G102" s="549"/>
      <c r="H102" s="145"/>
      <c r="I102" s="449">
        <f t="shared" si="11"/>
        <v>0</v>
      </c>
      <c r="J102" s="414" t="str">
        <f t="shared" si="12"/>
        <v/>
      </c>
      <c r="K102" s="414" t="str">
        <f t="shared" si="13"/>
        <v/>
      </c>
      <c r="L102" s="414" t="str">
        <f t="shared" si="14"/>
        <v/>
      </c>
      <c r="M102" s="414" t="str">
        <f t="shared" si="15"/>
        <v/>
      </c>
    </row>
    <row r="103" spans="1:15">
      <c r="A103" s="8"/>
      <c r="B103" s="152"/>
      <c r="C103" s="452"/>
      <c r="D103" s="429"/>
      <c r="E103" s="429"/>
      <c r="F103" s="429"/>
      <c r="G103" s="550"/>
      <c r="H103" s="145"/>
      <c r="I103" s="539">
        <f t="shared" si="11"/>
        <v>0</v>
      </c>
      <c r="J103" s="448" t="str">
        <f t="shared" si="12"/>
        <v/>
      </c>
      <c r="K103" s="448" t="str">
        <f t="shared" si="13"/>
        <v/>
      </c>
      <c r="L103" s="448" t="str">
        <f t="shared" si="14"/>
        <v/>
      </c>
      <c r="M103" s="448" t="str">
        <f t="shared" si="15"/>
        <v/>
      </c>
    </row>
    <row r="104" spans="1:15">
      <c r="A104" s="175" t="s">
        <v>1458</v>
      </c>
      <c r="B104" s="152"/>
      <c r="C104" s="452" t="str">
        <f t="shared" si="16"/>
        <v>VENTAS TOTALES NACIONALES DE INVENTARIOS ADQUIRIDOS PARA SU DISTRIBUCION</v>
      </c>
      <c r="D104" s="143"/>
      <c r="E104" s="143"/>
      <c r="F104" s="143"/>
      <c r="G104" s="546"/>
      <c r="H104" s="145"/>
      <c r="I104" s="449">
        <f t="shared" si="11"/>
        <v>0</v>
      </c>
      <c r="J104" s="414" t="str">
        <f t="shared" si="12"/>
        <v/>
      </c>
      <c r="K104" s="414" t="str">
        <f t="shared" si="13"/>
        <v/>
      </c>
      <c r="L104" s="414" t="str">
        <f t="shared" si="14"/>
        <v/>
      </c>
      <c r="M104" s="414" t="str">
        <f t="shared" si="15"/>
        <v/>
      </c>
    </row>
    <row r="105" spans="1:15">
      <c r="A105" s="175" t="s">
        <v>1458</v>
      </c>
      <c r="B105" s="152"/>
      <c r="C105" s="452" t="str">
        <f t="shared" si="16"/>
        <v>VENTAS TOTALES NACIONALES DE INVENTARIOS ADQUIRIDOS PARA SU DISTRIBUCION</v>
      </c>
      <c r="D105" s="143"/>
      <c r="E105" s="143"/>
      <c r="F105" s="143"/>
      <c r="G105" s="546"/>
      <c r="H105" s="145"/>
      <c r="I105" s="449">
        <f t="shared" si="11"/>
        <v>0</v>
      </c>
      <c r="J105" s="414" t="str">
        <f t="shared" si="12"/>
        <v/>
      </c>
      <c r="K105" s="414" t="str">
        <f t="shared" si="13"/>
        <v/>
      </c>
      <c r="L105" s="414" t="str">
        <f t="shared" si="14"/>
        <v/>
      </c>
      <c r="M105" s="414" t="str">
        <f t="shared" si="15"/>
        <v/>
      </c>
    </row>
    <row r="106" spans="1:15">
      <c r="A106" s="175" t="s">
        <v>1490</v>
      </c>
      <c r="B106" s="152"/>
      <c r="C106" s="452" t="str">
        <f t="shared" si="16"/>
        <v>ARRENDAMIENTO</v>
      </c>
      <c r="D106" s="143"/>
      <c r="E106" s="143"/>
      <c r="F106" s="143"/>
      <c r="G106" s="551"/>
      <c r="H106" s="145"/>
      <c r="I106" s="449">
        <f t="shared" si="11"/>
        <v>0</v>
      </c>
      <c r="J106" s="414" t="str">
        <f t="shared" si="12"/>
        <v/>
      </c>
      <c r="K106" s="414" t="str">
        <f t="shared" si="13"/>
        <v/>
      </c>
      <c r="L106" s="414" t="str">
        <f t="shared" si="14"/>
        <v/>
      </c>
      <c r="M106" s="414" t="str">
        <f t="shared" si="15"/>
        <v/>
      </c>
      <c r="O106" s="365">
        <f>+G106</f>
        <v>0</v>
      </c>
    </row>
    <row r="107" spans="1:15" ht="21">
      <c r="A107" s="175"/>
      <c r="B107" s="152"/>
      <c r="C107" s="452">
        <f t="shared" si="16"/>
        <v>0</v>
      </c>
      <c r="D107" s="143"/>
      <c r="E107" s="143"/>
      <c r="F107" s="564"/>
      <c r="G107" s="549"/>
      <c r="H107" s="145"/>
      <c r="I107" s="449">
        <f t="shared" si="11"/>
        <v>0</v>
      </c>
      <c r="J107" s="414" t="str">
        <f t="shared" si="12"/>
        <v/>
      </c>
      <c r="K107" s="414" t="str">
        <f t="shared" si="13"/>
        <v/>
      </c>
      <c r="L107" s="414" t="str">
        <f t="shared" si="14"/>
        <v/>
      </c>
      <c r="M107" s="414" t="str">
        <f t="shared" si="15"/>
        <v/>
      </c>
    </row>
    <row r="108" spans="1:15">
      <c r="A108" s="175" t="s">
        <v>1656</v>
      </c>
      <c r="B108" s="152"/>
      <c r="C108" s="452" t="str">
        <f t="shared" si="16"/>
        <v>COMPRAS DE PRODUCTOS TERMINADOS</v>
      </c>
      <c r="D108" s="429"/>
      <c r="E108" s="429"/>
      <c r="F108" s="429"/>
      <c r="G108" s="543"/>
      <c r="H108" s="145"/>
      <c r="I108" s="449">
        <f t="shared" si="11"/>
        <v>0</v>
      </c>
      <c r="J108" s="414" t="str">
        <f t="shared" si="12"/>
        <v/>
      </c>
      <c r="K108" s="414" t="str">
        <f t="shared" si="13"/>
        <v/>
      </c>
      <c r="L108" s="414" t="str">
        <f t="shared" si="14"/>
        <v/>
      </c>
      <c r="M108" s="414" t="str">
        <f t="shared" si="15"/>
        <v/>
      </c>
    </row>
    <row r="109" spans="1:15">
      <c r="A109" s="175" t="s">
        <v>1656</v>
      </c>
      <c r="B109" s="152"/>
      <c r="C109" s="452" t="str">
        <f t="shared" si="16"/>
        <v>COMPRAS DE PRODUCTOS TERMINADOS</v>
      </c>
      <c r="D109" s="143"/>
      <c r="E109" s="143"/>
      <c r="F109" s="143"/>
      <c r="G109" s="546"/>
      <c r="H109" s="145"/>
      <c r="I109" s="449">
        <f t="shared" ref="I109:I125" si="17">IF(ISTEXT(A109)=TRUE,G109,0)</f>
        <v>0</v>
      </c>
      <c r="J109" s="414" t="str">
        <f t="shared" ref="J109:J125" si="18">IF($B109="F",$G109,"")</f>
        <v/>
      </c>
      <c r="K109" s="414" t="str">
        <f t="shared" ref="K109:K125" si="19">IF($B109="V",$G109,"")</f>
        <v/>
      </c>
      <c r="L109" s="414" t="str">
        <f t="shared" ref="L109:L125" si="20">IF($B109="A",$G109,"")</f>
        <v/>
      </c>
      <c r="M109" s="414" t="str">
        <f t="shared" ref="M109:M125" si="21">IF($B109="G",$G109,"")</f>
        <v/>
      </c>
    </row>
    <row r="110" spans="1:15">
      <c r="A110" s="175" t="s">
        <v>1656</v>
      </c>
      <c r="B110" s="152"/>
      <c r="C110" s="452" t="str">
        <f t="shared" si="16"/>
        <v>COMPRAS DE PRODUCTOS TERMINADOS</v>
      </c>
      <c r="D110" s="143"/>
      <c r="E110" s="143"/>
      <c r="F110" s="143"/>
      <c r="G110" s="546"/>
      <c r="H110" s="145"/>
      <c r="I110" s="449">
        <f t="shared" si="17"/>
        <v>0</v>
      </c>
      <c r="J110" s="414" t="str">
        <f t="shared" si="18"/>
        <v/>
      </c>
      <c r="K110" s="414" t="str">
        <f t="shared" si="19"/>
        <v/>
      </c>
      <c r="L110" s="414" t="str">
        <f t="shared" si="20"/>
        <v/>
      </c>
      <c r="M110" s="414" t="str">
        <f t="shared" si="21"/>
        <v/>
      </c>
    </row>
    <row r="111" spans="1:15">
      <c r="A111" s="175" t="s">
        <v>1656</v>
      </c>
      <c r="B111" s="152"/>
      <c r="C111" s="452" t="str">
        <f t="shared" si="16"/>
        <v>COMPRAS DE PRODUCTOS TERMINADOS</v>
      </c>
      <c r="D111" s="143"/>
      <c r="E111" s="143"/>
      <c r="F111" s="143"/>
      <c r="G111" s="546"/>
      <c r="H111" s="145"/>
      <c r="I111" s="449">
        <f t="shared" si="17"/>
        <v>0</v>
      </c>
      <c r="J111" s="414" t="str">
        <f t="shared" si="18"/>
        <v/>
      </c>
      <c r="K111" s="414" t="str">
        <f t="shared" si="19"/>
        <v/>
      </c>
      <c r="L111" s="414" t="str">
        <f t="shared" si="20"/>
        <v/>
      </c>
      <c r="M111" s="414" t="str">
        <f t="shared" si="21"/>
        <v/>
      </c>
    </row>
    <row r="112" spans="1:15">
      <c r="A112" s="175" t="s">
        <v>1656</v>
      </c>
      <c r="B112" s="152"/>
      <c r="C112" s="452" t="str">
        <f t="shared" si="16"/>
        <v>COMPRAS DE PRODUCTOS TERMINADOS</v>
      </c>
      <c r="D112" s="143"/>
      <c r="E112" s="143"/>
      <c r="F112" s="143"/>
      <c r="G112" s="546"/>
      <c r="H112" s="145"/>
      <c r="I112" s="449">
        <f t="shared" si="17"/>
        <v>0</v>
      </c>
      <c r="J112" s="414" t="str">
        <f t="shared" si="18"/>
        <v/>
      </c>
      <c r="K112" s="414" t="str">
        <f t="shared" si="19"/>
        <v/>
      </c>
      <c r="L112" s="414" t="str">
        <f t="shared" si="20"/>
        <v/>
      </c>
      <c r="M112" s="414" t="str">
        <f t="shared" si="21"/>
        <v/>
      </c>
    </row>
    <row r="113" spans="1:13">
      <c r="A113" s="175" t="s">
        <v>1656</v>
      </c>
      <c r="B113" s="152"/>
      <c r="C113" s="452" t="str">
        <f t="shared" si="16"/>
        <v>COMPRAS DE PRODUCTOS TERMINADOS</v>
      </c>
      <c r="D113" s="143"/>
      <c r="E113" s="143"/>
      <c r="F113" s="143"/>
      <c r="G113" s="546"/>
      <c r="H113" s="145"/>
      <c r="I113" s="449">
        <f t="shared" si="17"/>
        <v>0</v>
      </c>
      <c r="J113" s="414" t="str">
        <f t="shared" si="18"/>
        <v/>
      </c>
      <c r="K113" s="414" t="str">
        <f t="shared" si="19"/>
        <v/>
      </c>
      <c r="L113" s="414" t="str">
        <f t="shared" si="20"/>
        <v/>
      </c>
      <c r="M113" s="414" t="str">
        <f t="shared" si="21"/>
        <v/>
      </c>
    </row>
    <row r="114" spans="1:13">
      <c r="A114" s="175" t="s">
        <v>1656</v>
      </c>
      <c r="B114" s="152"/>
      <c r="C114" s="452" t="str">
        <f t="shared" si="16"/>
        <v>COMPRAS DE PRODUCTOS TERMINADOS</v>
      </c>
      <c r="D114" s="143"/>
      <c r="E114" s="143"/>
      <c r="F114" s="143"/>
      <c r="G114" s="546"/>
      <c r="H114" s="145"/>
      <c r="I114" s="449">
        <f t="shared" si="17"/>
        <v>0</v>
      </c>
      <c r="J114" s="414" t="str">
        <f t="shared" si="18"/>
        <v/>
      </c>
      <c r="K114" s="414" t="str">
        <f t="shared" si="19"/>
        <v/>
      </c>
      <c r="L114" s="414" t="str">
        <f t="shared" si="20"/>
        <v/>
      </c>
      <c r="M114" s="414" t="str">
        <f t="shared" si="21"/>
        <v/>
      </c>
    </row>
    <row r="115" spans="1:13">
      <c r="A115" s="175" t="s">
        <v>1656</v>
      </c>
      <c r="B115" s="152"/>
      <c r="C115" s="452" t="str">
        <f t="shared" si="16"/>
        <v>COMPRAS DE PRODUCTOS TERMINADOS</v>
      </c>
      <c r="D115" s="143"/>
      <c r="E115" s="143"/>
      <c r="F115" s="143"/>
      <c r="G115" s="546"/>
      <c r="H115" s="145"/>
      <c r="I115" s="449">
        <f t="shared" si="17"/>
        <v>0</v>
      </c>
      <c r="J115" s="414" t="str">
        <f t="shared" si="18"/>
        <v/>
      </c>
      <c r="K115" s="414" t="str">
        <f t="shared" si="19"/>
        <v/>
      </c>
      <c r="L115" s="414" t="str">
        <f t="shared" si="20"/>
        <v/>
      </c>
      <c r="M115" s="414" t="str">
        <f t="shared" si="21"/>
        <v/>
      </c>
    </row>
    <row r="116" spans="1:13">
      <c r="A116" s="175" t="s">
        <v>1656</v>
      </c>
      <c r="B116" s="152"/>
      <c r="C116" s="452" t="str">
        <f t="shared" si="16"/>
        <v>COMPRAS DE PRODUCTOS TERMINADOS</v>
      </c>
      <c r="D116" s="143"/>
      <c r="E116" s="143"/>
      <c r="F116" s="143"/>
      <c r="G116" s="546"/>
      <c r="H116" s="145"/>
      <c r="I116" s="449">
        <f t="shared" si="17"/>
        <v>0</v>
      </c>
      <c r="J116" s="414" t="str">
        <f t="shared" si="18"/>
        <v/>
      </c>
      <c r="K116" s="414" t="str">
        <f t="shared" si="19"/>
        <v/>
      </c>
      <c r="L116" s="414" t="str">
        <f t="shared" si="20"/>
        <v/>
      </c>
      <c r="M116" s="414" t="str">
        <f t="shared" si="21"/>
        <v/>
      </c>
    </row>
    <row r="117" spans="1:13">
      <c r="A117" s="175" t="s">
        <v>1656</v>
      </c>
      <c r="B117" s="152"/>
      <c r="C117" s="452" t="str">
        <f t="shared" si="16"/>
        <v>COMPRAS DE PRODUCTOS TERMINADOS</v>
      </c>
      <c r="D117" s="143"/>
      <c r="E117" s="143"/>
      <c r="F117" s="143"/>
      <c r="G117" s="546"/>
      <c r="H117" s="145"/>
      <c r="I117" s="449">
        <f t="shared" si="17"/>
        <v>0</v>
      </c>
      <c r="J117" s="414" t="str">
        <f t="shared" si="18"/>
        <v/>
      </c>
      <c r="K117" s="414" t="str">
        <f t="shared" si="19"/>
        <v/>
      </c>
      <c r="L117" s="414" t="str">
        <f t="shared" si="20"/>
        <v/>
      </c>
      <c r="M117" s="414" t="str">
        <f t="shared" si="21"/>
        <v/>
      </c>
    </row>
    <row r="118" spans="1:13">
      <c r="A118" s="175" t="s">
        <v>1656</v>
      </c>
      <c r="B118" s="152"/>
      <c r="C118" s="452" t="str">
        <f t="shared" si="16"/>
        <v>COMPRAS DE PRODUCTOS TERMINADOS</v>
      </c>
      <c r="D118" s="143"/>
      <c r="E118" s="143"/>
      <c r="F118" s="143"/>
      <c r="G118" s="546"/>
      <c r="H118" s="145"/>
      <c r="I118" s="449">
        <f t="shared" si="17"/>
        <v>0</v>
      </c>
      <c r="J118" s="414" t="str">
        <f t="shared" si="18"/>
        <v/>
      </c>
      <c r="K118" s="414" t="str">
        <f t="shared" si="19"/>
        <v/>
      </c>
      <c r="L118" s="414" t="str">
        <f t="shared" si="20"/>
        <v/>
      </c>
      <c r="M118" s="414" t="str">
        <f t="shared" si="21"/>
        <v/>
      </c>
    </row>
    <row r="119" spans="1:13">
      <c r="A119" s="175" t="s">
        <v>1656</v>
      </c>
      <c r="B119" s="152"/>
      <c r="C119" s="452" t="str">
        <f t="shared" si="16"/>
        <v>COMPRAS DE PRODUCTOS TERMINADOS</v>
      </c>
      <c r="D119" s="143"/>
      <c r="E119" s="143"/>
      <c r="F119" s="143"/>
      <c r="G119" s="546"/>
      <c r="H119" s="145"/>
      <c r="I119" s="449">
        <f t="shared" si="17"/>
        <v>0</v>
      </c>
      <c r="J119" s="414" t="str">
        <f t="shared" si="18"/>
        <v/>
      </c>
      <c r="K119" s="414" t="str">
        <f t="shared" si="19"/>
        <v/>
      </c>
      <c r="L119" s="414" t="str">
        <f t="shared" si="20"/>
        <v/>
      </c>
      <c r="M119" s="414" t="str">
        <f t="shared" si="21"/>
        <v/>
      </c>
    </row>
    <row r="120" spans="1:13">
      <c r="A120" s="175" t="s">
        <v>1656</v>
      </c>
      <c r="B120" s="152"/>
      <c r="C120" s="452" t="str">
        <f t="shared" si="16"/>
        <v>COMPRAS DE PRODUCTOS TERMINADOS</v>
      </c>
      <c r="D120" s="143"/>
      <c r="E120" s="143"/>
      <c r="F120" s="143"/>
      <c r="G120" s="546"/>
      <c r="H120" s="145"/>
      <c r="I120" s="449">
        <f t="shared" si="17"/>
        <v>0</v>
      </c>
      <c r="J120" s="414" t="str">
        <f t="shared" si="18"/>
        <v/>
      </c>
      <c r="K120" s="414" t="str">
        <f t="shared" si="19"/>
        <v/>
      </c>
      <c r="L120" s="414" t="str">
        <f t="shared" si="20"/>
        <v/>
      </c>
      <c r="M120" s="414" t="str">
        <f t="shared" si="21"/>
        <v/>
      </c>
    </row>
    <row r="121" spans="1:13">
      <c r="A121" s="175" t="s">
        <v>1656</v>
      </c>
      <c r="B121" s="152"/>
      <c r="C121" s="452" t="str">
        <f t="shared" si="16"/>
        <v>COMPRAS DE PRODUCTOS TERMINADOS</v>
      </c>
      <c r="D121" s="143"/>
      <c r="E121" s="143"/>
      <c r="F121" s="143"/>
      <c r="G121" s="546"/>
      <c r="H121" s="145"/>
      <c r="I121" s="449">
        <f t="shared" si="17"/>
        <v>0</v>
      </c>
      <c r="J121" s="414" t="str">
        <f t="shared" si="18"/>
        <v/>
      </c>
      <c r="K121" s="414" t="str">
        <f t="shared" si="19"/>
        <v/>
      </c>
      <c r="L121" s="414" t="str">
        <f t="shared" si="20"/>
        <v/>
      </c>
      <c r="M121" s="414" t="str">
        <f t="shared" si="21"/>
        <v/>
      </c>
    </row>
    <row r="122" spans="1:13">
      <c r="A122" s="175" t="s">
        <v>1656</v>
      </c>
      <c r="B122" s="152"/>
      <c r="C122" s="452" t="str">
        <f t="shared" si="16"/>
        <v>COMPRAS DE PRODUCTOS TERMINADOS</v>
      </c>
      <c r="D122" s="143"/>
      <c r="E122" s="143"/>
      <c r="F122" s="143"/>
      <c r="G122" s="546"/>
      <c r="H122" s="145"/>
      <c r="I122" s="449">
        <f t="shared" si="17"/>
        <v>0</v>
      </c>
      <c r="J122" s="414" t="str">
        <f t="shared" si="18"/>
        <v/>
      </c>
      <c r="K122" s="414" t="str">
        <f t="shared" si="19"/>
        <v/>
      </c>
      <c r="L122" s="414" t="str">
        <f t="shared" si="20"/>
        <v/>
      </c>
      <c r="M122" s="414" t="str">
        <f t="shared" si="21"/>
        <v/>
      </c>
    </row>
    <row r="123" spans="1:13">
      <c r="A123" s="175" t="s">
        <v>1656</v>
      </c>
      <c r="B123" s="152"/>
      <c r="C123" s="452" t="str">
        <f t="shared" si="16"/>
        <v>COMPRAS DE PRODUCTOS TERMINADOS</v>
      </c>
      <c r="D123" s="143"/>
      <c r="E123" s="143"/>
      <c r="F123" s="143"/>
      <c r="G123" s="546"/>
      <c r="H123" s="145"/>
      <c r="I123" s="449">
        <f t="shared" si="17"/>
        <v>0</v>
      </c>
      <c r="J123" s="414" t="str">
        <f t="shared" si="18"/>
        <v/>
      </c>
      <c r="K123" s="414" t="str">
        <f t="shared" si="19"/>
        <v/>
      </c>
      <c r="L123" s="414" t="str">
        <f t="shared" si="20"/>
        <v/>
      </c>
      <c r="M123" s="414" t="str">
        <f t="shared" si="21"/>
        <v/>
      </c>
    </row>
    <row r="124" spans="1:13">
      <c r="A124" s="175" t="s">
        <v>1656</v>
      </c>
      <c r="B124" s="152"/>
      <c r="C124" s="452" t="str">
        <f t="shared" si="16"/>
        <v>COMPRAS DE PRODUCTOS TERMINADOS</v>
      </c>
      <c r="D124" s="143"/>
      <c r="E124" s="143"/>
      <c r="F124" s="143"/>
      <c r="G124" s="546"/>
      <c r="H124" s="145"/>
      <c r="I124" s="449">
        <f t="shared" si="17"/>
        <v>0</v>
      </c>
      <c r="J124" s="414" t="str">
        <f t="shared" si="18"/>
        <v/>
      </c>
      <c r="K124" s="414" t="str">
        <f t="shared" si="19"/>
        <v/>
      </c>
      <c r="L124" s="414" t="str">
        <f t="shared" si="20"/>
        <v/>
      </c>
      <c r="M124" s="414" t="str">
        <f t="shared" si="21"/>
        <v/>
      </c>
    </row>
    <row r="125" spans="1:13">
      <c r="A125" s="175" t="s">
        <v>1656</v>
      </c>
      <c r="B125" s="152"/>
      <c r="C125" s="452" t="str">
        <f t="shared" si="16"/>
        <v>COMPRAS DE PRODUCTOS TERMINADOS</v>
      </c>
      <c r="D125" s="143"/>
      <c r="E125" s="143"/>
      <c r="F125" s="143"/>
      <c r="G125" s="546"/>
      <c r="H125" s="145"/>
      <c r="I125" s="449">
        <f t="shared" si="17"/>
        <v>0</v>
      </c>
      <c r="J125" s="414" t="str">
        <f t="shared" si="18"/>
        <v/>
      </c>
      <c r="K125" s="414" t="str">
        <f t="shared" si="19"/>
        <v/>
      </c>
      <c r="L125" s="414" t="str">
        <f t="shared" si="20"/>
        <v/>
      </c>
      <c r="M125" s="414" t="str">
        <f t="shared" si="21"/>
        <v/>
      </c>
    </row>
    <row r="126" spans="1:13" ht="21">
      <c r="A126" s="175"/>
      <c r="B126" s="152"/>
      <c r="C126" s="452">
        <f t="shared" si="16"/>
        <v>0</v>
      </c>
      <c r="D126" s="143"/>
      <c r="E126" s="143"/>
      <c r="F126" s="564"/>
      <c r="G126" s="549"/>
      <c r="H126" s="145"/>
      <c r="I126" s="449">
        <f t="shared" si="11"/>
        <v>0</v>
      </c>
      <c r="J126" s="414" t="str">
        <f t="shared" si="12"/>
        <v/>
      </c>
      <c r="K126" s="414" t="str">
        <f t="shared" si="13"/>
        <v/>
      </c>
      <c r="L126" s="414" t="str">
        <f t="shared" si="14"/>
        <v/>
      </c>
      <c r="M126" s="414" t="str">
        <f t="shared" si="15"/>
        <v/>
      </c>
    </row>
    <row r="127" spans="1:13" ht="15.5">
      <c r="A127" s="175"/>
      <c r="B127" s="152"/>
      <c r="C127" s="452">
        <f t="shared" si="16"/>
        <v>0</v>
      </c>
      <c r="D127" s="429"/>
      <c r="E127" s="143"/>
      <c r="F127" s="566"/>
      <c r="G127" s="549"/>
      <c r="H127" s="145"/>
      <c r="I127" s="449">
        <f t="shared" si="11"/>
        <v>0</v>
      </c>
      <c r="J127" s="414" t="str">
        <f t="shared" si="12"/>
        <v/>
      </c>
      <c r="K127" s="414" t="str">
        <f t="shared" si="13"/>
        <v/>
      </c>
      <c r="L127" s="414" t="str">
        <f t="shared" si="14"/>
        <v/>
      </c>
      <c r="M127" s="414" t="str">
        <f t="shared" si="15"/>
        <v/>
      </c>
    </row>
    <row r="128" spans="1:13">
      <c r="A128" s="175" t="s">
        <v>1717</v>
      </c>
      <c r="B128" s="152" t="s">
        <v>5653</v>
      </c>
      <c r="C128" s="452" t="str">
        <f t="shared" ref="C128:C168" si="22">IF(ISERROR(VLOOKUP(A128,ResBal,2,FALSE)),"",VLOOKUP(A128,ResBal,2,FALSE))</f>
        <v>SUELDOS Y SALARIOS</v>
      </c>
      <c r="D128" s="143"/>
      <c r="E128" s="143"/>
      <c r="F128" s="426"/>
      <c r="G128" s="552"/>
      <c r="H128" s="145"/>
      <c r="I128" s="449">
        <f t="shared" si="11"/>
        <v>0</v>
      </c>
      <c r="J128" s="414" t="str">
        <f t="shared" si="12"/>
        <v/>
      </c>
      <c r="K128" s="414" t="str">
        <f t="shared" si="13"/>
        <v/>
      </c>
      <c r="L128" s="414">
        <f t="shared" si="14"/>
        <v>0</v>
      </c>
      <c r="M128" s="414" t="str">
        <f t="shared" si="15"/>
        <v/>
      </c>
    </row>
    <row r="129" spans="1:13">
      <c r="A129" s="180" t="s">
        <v>1725</v>
      </c>
      <c r="B129" s="152" t="s">
        <v>5653</v>
      </c>
      <c r="C129" s="452" t="str">
        <f t="shared" si="22"/>
        <v>PRIMA VACACIONAL</v>
      </c>
      <c r="D129" s="143"/>
      <c r="E129" s="143"/>
      <c r="F129" s="426"/>
      <c r="G129" s="552"/>
      <c r="H129" s="145"/>
      <c r="I129" s="449">
        <f t="shared" si="11"/>
        <v>0</v>
      </c>
      <c r="J129" s="414" t="str">
        <f t="shared" si="12"/>
        <v/>
      </c>
      <c r="K129" s="414" t="str">
        <f t="shared" si="13"/>
        <v/>
      </c>
      <c r="L129" s="414">
        <f t="shared" si="14"/>
        <v>0</v>
      </c>
      <c r="M129" s="414" t="str">
        <f t="shared" si="15"/>
        <v/>
      </c>
    </row>
    <row r="130" spans="1:13">
      <c r="A130" s="175" t="s">
        <v>1725</v>
      </c>
      <c r="B130" s="152" t="s">
        <v>5653</v>
      </c>
      <c r="C130" s="452" t="str">
        <f t="shared" si="22"/>
        <v>PRIMA VACACIONAL</v>
      </c>
      <c r="D130" s="143"/>
      <c r="E130" s="143"/>
      <c r="F130" s="426"/>
      <c r="G130" s="552"/>
      <c r="H130" s="145"/>
      <c r="I130" s="449">
        <f t="shared" si="11"/>
        <v>0</v>
      </c>
      <c r="J130" s="414" t="str">
        <f t="shared" si="12"/>
        <v/>
      </c>
      <c r="K130" s="414" t="str">
        <f t="shared" si="13"/>
        <v/>
      </c>
      <c r="L130" s="414">
        <f t="shared" si="14"/>
        <v>0</v>
      </c>
      <c r="M130" s="414" t="str">
        <f t="shared" si="15"/>
        <v/>
      </c>
    </row>
    <row r="131" spans="1:13">
      <c r="A131" s="175" t="s">
        <v>1727</v>
      </c>
      <c r="B131" s="152" t="s">
        <v>5653</v>
      </c>
      <c r="C131" s="452" t="str">
        <f t="shared" si="22"/>
        <v>GRATIFICACIONES</v>
      </c>
      <c r="D131" s="143"/>
      <c r="E131" s="143"/>
      <c r="F131" s="426"/>
      <c r="G131" s="552"/>
      <c r="H131" s="145"/>
      <c r="I131" s="449">
        <f t="shared" si="11"/>
        <v>0</v>
      </c>
      <c r="J131" s="414" t="str">
        <f t="shared" si="12"/>
        <v/>
      </c>
      <c r="K131" s="414" t="str">
        <f t="shared" si="13"/>
        <v/>
      </c>
      <c r="L131" s="414">
        <f t="shared" si="14"/>
        <v>0</v>
      </c>
      <c r="M131" s="414" t="str">
        <f t="shared" si="15"/>
        <v/>
      </c>
    </row>
    <row r="132" spans="1:13">
      <c r="A132" s="175" t="s">
        <v>1727</v>
      </c>
      <c r="B132" s="152" t="s">
        <v>5653</v>
      </c>
      <c r="C132" s="452" t="str">
        <f t="shared" si="22"/>
        <v>GRATIFICACIONES</v>
      </c>
      <c r="D132" s="143"/>
      <c r="E132" s="143"/>
      <c r="F132" s="426"/>
      <c r="G132" s="546"/>
      <c r="H132" s="145"/>
      <c r="I132" s="449">
        <f t="shared" si="11"/>
        <v>0</v>
      </c>
      <c r="J132" s="414" t="str">
        <f t="shared" si="12"/>
        <v/>
      </c>
      <c r="K132" s="414" t="str">
        <f t="shared" si="13"/>
        <v/>
      </c>
      <c r="L132" s="414">
        <f t="shared" si="14"/>
        <v>0</v>
      </c>
      <c r="M132" s="414" t="str">
        <f t="shared" si="15"/>
        <v/>
      </c>
    </row>
    <row r="133" spans="1:13">
      <c r="A133" s="175" t="s">
        <v>1757</v>
      </c>
      <c r="B133" s="152" t="s">
        <v>5653</v>
      </c>
      <c r="C133" s="452" t="str">
        <f t="shared" si="22"/>
        <v>CUOTAS AL I.M.S.S.</v>
      </c>
      <c r="D133" s="143"/>
      <c r="E133" s="143"/>
      <c r="F133" s="426"/>
      <c r="G133" s="546"/>
      <c r="H133" s="145"/>
      <c r="I133" s="449">
        <f t="shared" ref="I133:I175" si="23">IF(ISTEXT(A133)=TRUE,G133,0)</f>
        <v>0</v>
      </c>
      <c r="J133" s="414" t="str">
        <f t="shared" si="12"/>
        <v/>
      </c>
      <c r="K133" s="414" t="str">
        <f t="shared" si="13"/>
        <v/>
      </c>
      <c r="L133" s="414">
        <f t="shared" si="14"/>
        <v>0</v>
      </c>
      <c r="M133" s="414" t="str">
        <f t="shared" si="15"/>
        <v/>
      </c>
    </row>
    <row r="134" spans="1:13">
      <c r="A134" s="175" t="s">
        <v>1759</v>
      </c>
      <c r="B134" s="152" t="s">
        <v>5653</v>
      </c>
      <c r="C134" s="452" t="str">
        <f t="shared" si="22"/>
        <v>APORTACIONES AL INFONAVIT</v>
      </c>
      <c r="D134" s="143"/>
      <c r="E134" s="143"/>
      <c r="F134" s="426"/>
      <c r="G134" s="546"/>
      <c r="H134" s="145"/>
      <c r="I134" s="449">
        <f t="shared" si="23"/>
        <v>0</v>
      </c>
      <c r="J134" s="414" t="str">
        <f t="shared" si="12"/>
        <v/>
      </c>
      <c r="K134" s="414" t="str">
        <f t="shared" si="13"/>
        <v/>
      </c>
      <c r="L134" s="414">
        <f t="shared" si="14"/>
        <v>0</v>
      </c>
      <c r="M134" s="414" t="str">
        <f t="shared" si="15"/>
        <v/>
      </c>
    </row>
    <row r="135" spans="1:13">
      <c r="A135" s="175" t="s">
        <v>1762</v>
      </c>
      <c r="B135" s="152" t="s">
        <v>5653</v>
      </c>
      <c r="C135" s="452" t="str">
        <f t="shared" si="22"/>
        <v>SEGURO DE RETIRO</v>
      </c>
      <c r="D135" s="143"/>
      <c r="E135" s="143"/>
      <c r="F135" s="426"/>
      <c r="G135" s="546"/>
      <c r="H135" s="145"/>
      <c r="I135" s="449">
        <f t="shared" si="23"/>
        <v>0</v>
      </c>
      <c r="J135" s="414" t="str">
        <f t="shared" si="12"/>
        <v/>
      </c>
      <c r="K135" s="414" t="str">
        <f t="shared" si="13"/>
        <v/>
      </c>
      <c r="L135" s="414">
        <f t="shared" si="14"/>
        <v>0</v>
      </c>
      <c r="M135" s="414" t="str">
        <f t="shared" si="15"/>
        <v/>
      </c>
    </row>
    <row r="136" spans="1:13">
      <c r="A136" s="175" t="s">
        <v>1762</v>
      </c>
      <c r="B136" s="152" t="s">
        <v>5653</v>
      </c>
      <c r="C136" s="452" t="str">
        <f t="shared" si="22"/>
        <v>SEGURO DE RETIRO</v>
      </c>
      <c r="D136" s="143"/>
      <c r="E136" s="143"/>
      <c r="F136" s="426"/>
      <c r="G136" s="546"/>
      <c r="H136" s="145"/>
      <c r="I136" s="449">
        <f t="shared" si="23"/>
        <v>0</v>
      </c>
      <c r="J136" s="414" t="str">
        <f t="shared" ref="J136:J175" si="24">IF($B136="F",$G136,"")</f>
        <v/>
      </c>
      <c r="K136" s="414" t="str">
        <f t="shared" ref="K136:K175" si="25">IF($B136="V",$G136,"")</f>
        <v/>
      </c>
      <c r="L136" s="414">
        <f t="shared" ref="L136:L175" si="26">IF($B136="A",$G136,"")</f>
        <v>0</v>
      </c>
      <c r="M136" s="414" t="str">
        <f t="shared" ref="M136:M175" si="27">IF($B136="G",$G136,"")</f>
        <v/>
      </c>
    </row>
    <row r="137" spans="1:13">
      <c r="A137" s="175" t="s">
        <v>1760</v>
      </c>
      <c r="B137" s="152" t="s">
        <v>5653</v>
      </c>
      <c r="C137" s="452" t="str">
        <f t="shared" si="22"/>
        <v>IMPUESTO SOBRE NOMINAS</v>
      </c>
      <c r="D137" s="143"/>
      <c r="E137" s="143"/>
      <c r="F137" s="426"/>
      <c r="G137" s="546"/>
      <c r="H137" s="145"/>
      <c r="I137" s="449">
        <f t="shared" si="23"/>
        <v>0</v>
      </c>
      <c r="J137" s="414" t="str">
        <f t="shared" si="24"/>
        <v/>
      </c>
      <c r="K137" s="414" t="str">
        <f t="shared" si="25"/>
        <v/>
      </c>
      <c r="L137" s="414">
        <f t="shared" si="26"/>
        <v>0</v>
      </c>
      <c r="M137" s="414" t="str">
        <f t="shared" si="27"/>
        <v/>
      </c>
    </row>
    <row r="138" spans="1:13">
      <c r="A138" s="175" t="s">
        <v>1781</v>
      </c>
      <c r="B138" s="152" t="s">
        <v>5653</v>
      </c>
      <c r="C138" s="452" t="str">
        <f t="shared" si="22"/>
        <v>AL CONSEJO DE ADMINISTRACION</v>
      </c>
      <c r="D138" s="143"/>
      <c r="E138" s="143"/>
      <c r="F138" s="426"/>
      <c r="G138" s="546"/>
      <c r="H138" s="145"/>
      <c r="I138" s="449">
        <f t="shared" si="23"/>
        <v>0</v>
      </c>
      <c r="J138" s="414" t="str">
        <f t="shared" si="24"/>
        <v/>
      </c>
      <c r="K138" s="414" t="str">
        <f t="shared" si="25"/>
        <v/>
      </c>
      <c r="L138" s="414">
        <f t="shared" si="26"/>
        <v>0</v>
      </c>
      <c r="M138" s="414" t="str">
        <f t="shared" si="27"/>
        <v/>
      </c>
    </row>
    <row r="139" spans="1:13" ht="21.5" customHeight="1">
      <c r="A139" s="175"/>
      <c r="B139" s="152"/>
      <c r="C139" s="452">
        <f t="shared" si="22"/>
        <v>0</v>
      </c>
      <c r="D139" s="429"/>
      <c r="E139" s="429"/>
      <c r="F139" s="428"/>
      <c r="G139" s="543"/>
      <c r="H139" s="145"/>
      <c r="I139" s="449">
        <f t="shared" si="23"/>
        <v>0</v>
      </c>
      <c r="J139" s="414" t="str">
        <f t="shared" si="24"/>
        <v/>
      </c>
      <c r="K139" s="414" t="str">
        <f t="shared" si="25"/>
        <v/>
      </c>
      <c r="L139" s="414" t="str">
        <f t="shared" si="26"/>
        <v/>
      </c>
      <c r="M139" s="414" t="str">
        <f t="shared" si="27"/>
        <v/>
      </c>
    </row>
    <row r="140" spans="1:13">
      <c r="A140" s="175" t="s">
        <v>1822</v>
      </c>
      <c r="B140" s="152" t="s">
        <v>5654</v>
      </c>
      <c r="C140" s="452" t="str">
        <f t="shared" si="22"/>
        <v>TELEFONO</v>
      </c>
      <c r="D140" s="143"/>
      <c r="E140" s="143"/>
      <c r="F140" s="426"/>
      <c r="G140" s="546"/>
      <c r="H140" s="145"/>
      <c r="I140" s="449">
        <f t="shared" si="23"/>
        <v>0</v>
      </c>
      <c r="J140" s="414" t="str">
        <f t="shared" si="24"/>
        <v/>
      </c>
      <c r="K140" s="414" t="str">
        <f t="shared" si="25"/>
        <v/>
      </c>
      <c r="L140" s="414" t="str">
        <f t="shared" si="26"/>
        <v/>
      </c>
      <c r="M140" s="414">
        <f t="shared" si="27"/>
        <v>0</v>
      </c>
    </row>
    <row r="141" spans="1:13">
      <c r="A141" s="175" t="s">
        <v>1830</v>
      </c>
      <c r="B141" s="152" t="s">
        <v>5654</v>
      </c>
      <c r="C141" s="452" t="str">
        <f t="shared" si="22"/>
        <v>MATERIALES DE OFICINA</v>
      </c>
      <c r="D141" s="143"/>
      <c r="E141" s="429"/>
      <c r="F141" s="426"/>
      <c r="G141" s="546"/>
      <c r="H141" s="145"/>
      <c r="I141" s="449">
        <f t="shared" si="23"/>
        <v>0</v>
      </c>
      <c r="J141" s="414" t="str">
        <f t="shared" si="24"/>
        <v/>
      </c>
      <c r="K141" s="414" t="str">
        <f t="shared" si="25"/>
        <v/>
      </c>
      <c r="L141" s="414" t="str">
        <f t="shared" si="26"/>
        <v/>
      </c>
      <c r="M141" s="414">
        <f t="shared" si="27"/>
        <v>0</v>
      </c>
    </row>
    <row r="142" spans="1:13">
      <c r="A142" s="175" t="s">
        <v>5753</v>
      </c>
      <c r="B142" s="152" t="s">
        <v>5654</v>
      </c>
      <c r="C142" s="452" t="str">
        <f t="shared" si="22"/>
        <v>SERVICIOS ADMINISTRATIVOS, FINANCIEROS Y CONTABLES</v>
      </c>
      <c r="D142" s="143"/>
      <c r="E142" s="143"/>
      <c r="F142" s="426"/>
      <c r="G142" s="546"/>
      <c r="H142" s="145"/>
      <c r="I142" s="449">
        <f t="shared" si="23"/>
        <v>0</v>
      </c>
      <c r="J142" s="414" t="str">
        <f t="shared" si="24"/>
        <v/>
      </c>
      <c r="K142" s="414" t="str">
        <f t="shared" si="25"/>
        <v/>
      </c>
      <c r="L142" s="414" t="str">
        <f t="shared" si="26"/>
        <v/>
      </c>
      <c r="M142" s="414">
        <f t="shared" si="27"/>
        <v>0</v>
      </c>
    </row>
    <row r="143" spans="1:13">
      <c r="A143" s="180" t="s">
        <v>5753</v>
      </c>
      <c r="B143" s="152" t="s">
        <v>5654</v>
      </c>
      <c r="C143" s="452" t="str">
        <f t="shared" si="22"/>
        <v>SERVICIOS ADMINISTRATIVOS, FINANCIEROS Y CONTABLES</v>
      </c>
      <c r="D143" s="143"/>
      <c r="E143" s="143"/>
      <c r="F143" s="426"/>
      <c r="G143" s="546"/>
      <c r="H143" s="145"/>
      <c r="I143" s="449">
        <f t="shared" si="23"/>
        <v>0</v>
      </c>
      <c r="J143" s="414" t="str">
        <f t="shared" si="24"/>
        <v/>
      </c>
      <c r="K143" s="414" t="str">
        <f t="shared" si="25"/>
        <v/>
      </c>
      <c r="L143" s="414" t="str">
        <f t="shared" si="26"/>
        <v/>
      </c>
      <c r="M143" s="414">
        <f t="shared" si="27"/>
        <v>0</v>
      </c>
    </row>
    <row r="144" spans="1:13">
      <c r="A144" s="175" t="s">
        <v>1828</v>
      </c>
      <c r="B144" s="152" t="s">
        <v>5654</v>
      </c>
      <c r="C144" s="452" t="str">
        <f t="shared" si="22"/>
        <v>VIGILANCIA Y LIMPIEZA</v>
      </c>
      <c r="D144" s="143"/>
      <c r="E144" s="143"/>
      <c r="F144" s="426"/>
      <c r="G144" s="546"/>
      <c r="H144" s="145"/>
      <c r="I144" s="449">
        <f t="shared" si="23"/>
        <v>0</v>
      </c>
      <c r="J144" s="414" t="str">
        <f t="shared" si="24"/>
        <v/>
      </c>
      <c r="K144" s="414" t="str">
        <f t="shared" si="25"/>
        <v/>
      </c>
      <c r="L144" s="414" t="str">
        <f t="shared" si="26"/>
        <v/>
      </c>
      <c r="M144" s="414">
        <f t="shared" si="27"/>
        <v>0</v>
      </c>
    </row>
    <row r="145" spans="1:13">
      <c r="A145" s="175" t="s">
        <v>1836</v>
      </c>
      <c r="B145" s="152" t="s">
        <v>5654</v>
      </c>
      <c r="C145" s="452" t="str">
        <f t="shared" si="22"/>
        <v>SEGUROS Y FIANZAS</v>
      </c>
      <c r="D145" s="143"/>
      <c r="E145" s="143"/>
      <c r="F145" s="426"/>
      <c r="G145" s="546"/>
      <c r="H145" s="145"/>
      <c r="I145" s="449">
        <f t="shared" si="23"/>
        <v>0</v>
      </c>
      <c r="J145" s="414" t="str">
        <f t="shared" si="24"/>
        <v/>
      </c>
      <c r="K145" s="414" t="str">
        <f t="shared" si="25"/>
        <v/>
      </c>
      <c r="L145" s="414" t="str">
        <f t="shared" si="26"/>
        <v/>
      </c>
      <c r="M145" s="414">
        <f t="shared" si="27"/>
        <v>0</v>
      </c>
    </row>
    <row r="146" spans="1:13">
      <c r="A146" s="180" t="s">
        <v>5753</v>
      </c>
      <c r="B146" s="152" t="s">
        <v>5654</v>
      </c>
      <c r="C146" s="452" t="str">
        <f t="shared" si="22"/>
        <v>SERVICIOS ADMINISTRATIVOS, FINANCIEROS Y CONTABLES</v>
      </c>
      <c r="D146" s="143"/>
      <c r="E146" s="429"/>
      <c r="F146" s="426"/>
      <c r="G146" s="546"/>
      <c r="H146" s="145"/>
      <c r="I146" s="449">
        <f t="shared" si="23"/>
        <v>0</v>
      </c>
      <c r="J146" s="414" t="str">
        <f t="shared" si="24"/>
        <v/>
      </c>
      <c r="K146" s="414" t="str">
        <f t="shared" si="25"/>
        <v/>
      </c>
      <c r="L146" s="414" t="str">
        <f t="shared" si="26"/>
        <v/>
      </c>
      <c r="M146" s="414">
        <f t="shared" si="27"/>
        <v>0</v>
      </c>
    </row>
    <row r="147" spans="1:13">
      <c r="A147" s="180" t="s">
        <v>5753</v>
      </c>
      <c r="B147" s="152" t="s">
        <v>5654</v>
      </c>
      <c r="C147" s="452" t="str">
        <f t="shared" si="22"/>
        <v>SERVICIOS ADMINISTRATIVOS, FINANCIEROS Y CONTABLES</v>
      </c>
      <c r="D147" s="143"/>
      <c r="E147" s="143"/>
      <c r="F147" s="426"/>
      <c r="G147" s="546"/>
      <c r="H147" s="145"/>
      <c r="I147" s="449">
        <f t="shared" si="23"/>
        <v>0</v>
      </c>
      <c r="J147" s="414" t="str">
        <f t="shared" si="24"/>
        <v/>
      </c>
      <c r="K147" s="414" t="str">
        <f t="shared" si="25"/>
        <v/>
      </c>
      <c r="L147" s="414" t="str">
        <f t="shared" si="26"/>
        <v/>
      </c>
      <c r="M147" s="414">
        <f t="shared" si="27"/>
        <v>0</v>
      </c>
    </row>
    <row r="148" spans="1:13">
      <c r="A148" s="180" t="s">
        <v>5753</v>
      </c>
      <c r="B148" s="152" t="s">
        <v>5654</v>
      </c>
      <c r="C148" s="452" t="str">
        <f t="shared" si="22"/>
        <v>SERVICIOS ADMINISTRATIVOS, FINANCIEROS Y CONTABLES</v>
      </c>
      <c r="D148" s="143"/>
      <c r="E148" s="143"/>
      <c r="F148" s="426"/>
      <c r="G148" s="546"/>
      <c r="H148" s="145"/>
      <c r="I148" s="449">
        <f t="shared" si="23"/>
        <v>0</v>
      </c>
      <c r="J148" s="414" t="str">
        <f t="shared" si="24"/>
        <v/>
      </c>
      <c r="K148" s="414" t="str">
        <f t="shared" si="25"/>
        <v/>
      </c>
      <c r="L148" s="414" t="str">
        <f t="shared" si="26"/>
        <v/>
      </c>
      <c r="M148" s="414">
        <f t="shared" si="27"/>
        <v>0</v>
      </c>
    </row>
    <row r="149" spans="1:13" ht="24" customHeight="1">
      <c r="A149" s="175"/>
      <c r="B149" s="152"/>
      <c r="C149" s="452">
        <f t="shared" si="22"/>
        <v>0</v>
      </c>
      <c r="D149" s="429"/>
      <c r="E149" s="429"/>
      <c r="F149" s="428"/>
      <c r="G149" s="543"/>
      <c r="H149" s="145"/>
      <c r="I149" s="449">
        <f t="shared" si="23"/>
        <v>0</v>
      </c>
      <c r="J149" s="414" t="str">
        <f t="shared" si="24"/>
        <v/>
      </c>
      <c r="K149" s="414" t="str">
        <f t="shared" si="25"/>
        <v/>
      </c>
      <c r="L149" s="414" t="str">
        <f t="shared" si="26"/>
        <v/>
      </c>
      <c r="M149" s="414" t="str">
        <f t="shared" si="27"/>
        <v/>
      </c>
    </row>
    <row r="150" spans="1:13">
      <c r="A150" s="175" t="s">
        <v>1773</v>
      </c>
      <c r="B150" s="152" t="s">
        <v>5654</v>
      </c>
      <c r="C150" s="452" t="str">
        <f t="shared" si="22"/>
        <v>A PERSONAS FISICAS RESIDENTES EN EL PAIS</v>
      </c>
      <c r="D150" s="143"/>
      <c r="E150" s="143"/>
      <c r="F150" s="426"/>
      <c r="G150" s="546"/>
      <c r="H150" s="145"/>
      <c r="I150" s="449">
        <f t="shared" si="23"/>
        <v>0</v>
      </c>
      <c r="J150" s="414" t="str">
        <f t="shared" si="24"/>
        <v/>
      </c>
      <c r="K150" s="414" t="str">
        <f t="shared" si="25"/>
        <v/>
      </c>
      <c r="L150" s="414" t="str">
        <f t="shared" si="26"/>
        <v/>
      </c>
      <c r="M150" s="414">
        <f t="shared" si="27"/>
        <v>0</v>
      </c>
    </row>
    <row r="151" spans="1:13">
      <c r="A151" s="180" t="s">
        <v>1790</v>
      </c>
      <c r="B151" s="152" t="s">
        <v>5654</v>
      </c>
      <c r="C151" s="452" t="str">
        <f t="shared" si="22"/>
        <v>A PERSONAS FISICAS RESIDENTES EN EL PAIS</v>
      </c>
      <c r="D151" s="143"/>
      <c r="E151" s="143"/>
      <c r="F151" s="426"/>
      <c r="G151" s="546"/>
      <c r="H151" s="145"/>
      <c r="I151" s="449">
        <f t="shared" si="23"/>
        <v>0</v>
      </c>
      <c r="J151" s="414" t="str">
        <f t="shared" si="24"/>
        <v/>
      </c>
      <c r="K151" s="414" t="str">
        <f t="shared" si="25"/>
        <v/>
      </c>
      <c r="L151" s="414" t="str">
        <f t="shared" si="26"/>
        <v/>
      </c>
      <c r="M151" s="414">
        <f t="shared" si="27"/>
        <v>0</v>
      </c>
    </row>
    <row r="152" spans="1:13" ht="15" customHeight="1">
      <c r="A152" s="180" t="s">
        <v>1791</v>
      </c>
      <c r="B152" s="152" t="s">
        <v>5654</v>
      </c>
      <c r="C152" s="452" t="str">
        <f t="shared" si="22"/>
        <v>A PERSONAS MORALES RESIDENTES EN EL PAIS</v>
      </c>
      <c r="D152" s="143"/>
      <c r="E152" s="143"/>
      <c r="F152" s="426"/>
      <c r="G152" s="546"/>
      <c r="H152" s="145"/>
      <c r="I152" s="449">
        <f t="shared" si="23"/>
        <v>0</v>
      </c>
      <c r="J152" s="414" t="str">
        <f t="shared" si="24"/>
        <v/>
      </c>
      <c r="K152" s="414" t="str">
        <f t="shared" si="25"/>
        <v/>
      </c>
      <c r="L152" s="414" t="str">
        <f t="shared" si="26"/>
        <v/>
      </c>
      <c r="M152" s="414">
        <f t="shared" si="27"/>
        <v>0</v>
      </c>
    </row>
    <row r="153" spans="1:13">
      <c r="A153" s="175" t="s">
        <v>1773</v>
      </c>
      <c r="B153" s="152" t="s">
        <v>5654</v>
      </c>
      <c r="C153" s="452" t="str">
        <f t="shared" si="22"/>
        <v>A PERSONAS FISICAS RESIDENTES EN EL PAIS</v>
      </c>
      <c r="D153" s="143"/>
      <c r="E153" s="143"/>
      <c r="F153" s="426"/>
      <c r="G153" s="546"/>
      <c r="H153" s="145"/>
      <c r="I153" s="449">
        <f t="shared" si="23"/>
        <v>0</v>
      </c>
      <c r="J153" s="414" t="str">
        <f t="shared" si="24"/>
        <v/>
      </c>
      <c r="K153" s="414" t="str">
        <f t="shared" si="25"/>
        <v/>
      </c>
      <c r="L153" s="414" t="str">
        <f t="shared" si="26"/>
        <v/>
      </c>
      <c r="M153" s="414">
        <f t="shared" si="27"/>
        <v>0</v>
      </c>
    </row>
    <row r="154" spans="1:13">
      <c r="A154" s="180" t="s">
        <v>1791</v>
      </c>
      <c r="B154" s="152" t="s">
        <v>5654</v>
      </c>
      <c r="C154" s="452" t="str">
        <f t="shared" si="22"/>
        <v>A PERSONAS MORALES RESIDENTES EN EL PAIS</v>
      </c>
      <c r="D154" s="426"/>
      <c r="E154" s="143"/>
      <c r="F154" s="426"/>
      <c r="G154" s="546"/>
      <c r="H154" s="145"/>
      <c r="I154" s="449">
        <f t="shared" si="23"/>
        <v>0</v>
      </c>
      <c r="J154" s="414" t="str">
        <f t="shared" si="24"/>
        <v/>
      </c>
      <c r="K154" s="414" t="str">
        <f t="shared" si="25"/>
        <v/>
      </c>
      <c r="L154" s="414" t="str">
        <f t="shared" si="26"/>
        <v/>
      </c>
      <c r="M154" s="414">
        <f t="shared" si="27"/>
        <v>0</v>
      </c>
    </row>
    <row r="155" spans="1:13">
      <c r="A155" s="175"/>
      <c r="B155" s="152"/>
      <c r="C155" s="452">
        <f t="shared" si="22"/>
        <v>0</v>
      </c>
      <c r="D155" s="428"/>
      <c r="E155" s="429"/>
      <c r="F155" s="428"/>
      <c r="G155" s="543"/>
      <c r="H155" s="145"/>
      <c r="I155" s="449">
        <f t="shared" si="23"/>
        <v>0</v>
      </c>
      <c r="J155" s="414" t="str">
        <f t="shared" si="24"/>
        <v/>
      </c>
      <c r="K155" s="414" t="str">
        <f t="shared" si="25"/>
        <v/>
      </c>
      <c r="L155" s="414" t="str">
        <f t="shared" si="26"/>
        <v/>
      </c>
      <c r="M155" s="414" t="str">
        <f t="shared" si="27"/>
        <v/>
      </c>
    </row>
    <row r="156" spans="1:13">
      <c r="A156" s="175" t="s">
        <v>1822</v>
      </c>
      <c r="B156" s="152" t="s">
        <v>5654</v>
      </c>
      <c r="C156" s="452" t="str">
        <f t="shared" si="22"/>
        <v>TELEFONO</v>
      </c>
      <c r="D156" s="143"/>
      <c r="E156" s="143"/>
      <c r="F156" s="426"/>
      <c r="G156" s="546"/>
      <c r="H156" s="145"/>
      <c r="I156" s="449">
        <f t="shared" si="23"/>
        <v>0</v>
      </c>
      <c r="J156" s="414" t="str">
        <f t="shared" si="24"/>
        <v/>
      </c>
      <c r="K156" s="414" t="str">
        <f t="shared" si="25"/>
        <v/>
      </c>
      <c r="L156" s="414" t="str">
        <f t="shared" si="26"/>
        <v/>
      </c>
      <c r="M156" s="414">
        <f t="shared" si="27"/>
        <v>0</v>
      </c>
    </row>
    <row r="157" spans="1:13">
      <c r="A157" s="175" t="s">
        <v>1836</v>
      </c>
      <c r="B157" s="152" t="s">
        <v>5654</v>
      </c>
      <c r="C157" s="452" t="str">
        <f t="shared" si="22"/>
        <v>SEGUROS Y FIANZAS</v>
      </c>
      <c r="D157" s="143"/>
      <c r="E157" s="143"/>
      <c r="F157" s="426"/>
      <c r="G157" s="546"/>
      <c r="H157" s="145"/>
      <c r="I157" s="449">
        <f t="shared" si="23"/>
        <v>0</v>
      </c>
      <c r="J157" s="414" t="str">
        <f t="shared" si="24"/>
        <v/>
      </c>
      <c r="K157" s="414" t="str">
        <f t="shared" si="25"/>
        <v/>
      </c>
      <c r="L157" s="414" t="str">
        <f t="shared" si="26"/>
        <v/>
      </c>
      <c r="M157" s="414">
        <f t="shared" si="27"/>
        <v>0</v>
      </c>
    </row>
    <row r="158" spans="1:13">
      <c r="A158" s="180" t="s">
        <v>1840</v>
      </c>
      <c r="B158" s="152" t="s">
        <v>5654</v>
      </c>
      <c r="C158" s="452" t="str">
        <f t="shared" si="22"/>
        <v>OTROS IMPUESTOS Y DERECHOS</v>
      </c>
      <c r="D158" s="143"/>
      <c r="E158" s="143"/>
      <c r="F158" s="426"/>
      <c r="G158" s="546"/>
      <c r="H158" s="145"/>
      <c r="I158" s="449">
        <f t="shared" si="23"/>
        <v>0</v>
      </c>
      <c r="J158" s="414" t="str">
        <f t="shared" si="24"/>
        <v/>
      </c>
      <c r="K158" s="414" t="str">
        <f t="shared" si="25"/>
        <v/>
      </c>
      <c r="L158" s="414" t="str">
        <f t="shared" si="26"/>
        <v/>
      </c>
      <c r="M158" s="414">
        <f t="shared" si="27"/>
        <v>0</v>
      </c>
    </row>
    <row r="159" spans="1:13">
      <c r="A159" s="175"/>
      <c r="B159" s="152"/>
      <c r="C159" s="452">
        <f t="shared" si="22"/>
        <v>0</v>
      </c>
      <c r="D159" s="429"/>
      <c r="E159" s="429"/>
      <c r="F159" s="428"/>
      <c r="G159" s="543"/>
      <c r="H159" s="145"/>
      <c r="I159" s="449">
        <f t="shared" si="23"/>
        <v>0</v>
      </c>
      <c r="J159" s="414" t="str">
        <f t="shared" si="24"/>
        <v/>
      </c>
      <c r="K159" s="414" t="str">
        <f t="shared" si="25"/>
        <v/>
      </c>
      <c r="L159" s="414" t="str">
        <f t="shared" si="26"/>
        <v/>
      </c>
      <c r="M159" s="414" t="str">
        <f t="shared" si="27"/>
        <v/>
      </c>
    </row>
    <row r="160" spans="1:13">
      <c r="A160" s="175" t="s">
        <v>5753</v>
      </c>
      <c r="B160" s="152" t="s">
        <v>5654</v>
      </c>
      <c r="C160" s="452" t="str">
        <f t="shared" si="22"/>
        <v>SERVICIOS ADMINISTRATIVOS, FINANCIEROS Y CONTABLES</v>
      </c>
      <c r="D160" s="143"/>
      <c r="E160" s="143"/>
      <c r="F160" s="426"/>
      <c r="G160" s="546"/>
      <c r="H160" s="145"/>
      <c r="I160" s="449">
        <f t="shared" si="23"/>
        <v>0</v>
      </c>
      <c r="J160" s="414" t="str">
        <f t="shared" si="24"/>
        <v/>
      </c>
      <c r="K160" s="414" t="str">
        <f t="shared" si="25"/>
        <v/>
      </c>
      <c r="L160" s="414" t="str">
        <f t="shared" si="26"/>
        <v/>
      </c>
      <c r="M160" s="414">
        <f t="shared" si="27"/>
        <v>0</v>
      </c>
    </row>
    <row r="161" spans="1:13">
      <c r="A161" s="175" t="s">
        <v>5753</v>
      </c>
      <c r="B161" s="152" t="s">
        <v>5654</v>
      </c>
      <c r="C161" s="452" t="str">
        <f t="shared" si="22"/>
        <v>SERVICIOS ADMINISTRATIVOS, FINANCIEROS Y CONTABLES</v>
      </c>
      <c r="D161" s="143"/>
      <c r="E161" s="143"/>
      <c r="F161" s="426"/>
      <c r="G161" s="546"/>
      <c r="H161" s="145"/>
      <c r="I161" s="449">
        <f t="shared" si="23"/>
        <v>0</v>
      </c>
      <c r="J161" s="414" t="str">
        <f t="shared" si="24"/>
        <v/>
      </c>
      <c r="K161" s="414" t="str">
        <f t="shared" si="25"/>
        <v/>
      </c>
      <c r="L161" s="414" t="str">
        <f t="shared" si="26"/>
        <v/>
      </c>
      <c r="M161" s="414">
        <f t="shared" si="27"/>
        <v>0</v>
      </c>
    </row>
    <row r="162" spans="1:13">
      <c r="A162" s="175"/>
      <c r="B162" s="152"/>
      <c r="C162" s="452">
        <f t="shared" si="22"/>
        <v>0</v>
      </c>
      <c r="D162" s="429"/>
      <c r="E162" s="429"/>
      <c r="F162" s="428"/>
      <c r="G162" s="546"/>
      <c r="H162" s="145"/>
      <c r="I162" s="449">
        <f t="shared" si="23"/>
        <v>0</v>
      </c>
      <c r="J162" s="414" t="str">
        <f t="shared" si="24"/>
        <v/>
      </c>
      <c r="K162" s="414" t="str">
        <f t="shared" si="25"/>
        <v/>
      </c>
      <c r="L162" s="414" t="str">
        <f t="shared" si="26"/>
        <v/>
      </c>
      <c r="M162" s="414" t="str">
        <f t="shared" si="27"/>
        <v/>
      </c>
    </row>
    <row r="163" spans="1:13">
      <c r="A163" s="180" t="s">
        <v>1773</v>
      </c>
      <c r="B163" s="152" t="s">
        <v>5654</v>
      </c>
      <c r="C163" s="452" t="str">
        <f t="shared" si="22"/>
        <v>A PERSONAS FISICAS RESIDENTES EN EL PAIS</v>
      </c>
      <c r="D163" s="143"/>
      <c r="E163" s="143"/>
      <c r="F163" s="426"/>
      <c r="G163" s="546"/>
      <c r="H163" s="145"/>
      <c r="I163" s="449">
        <f t="shared" si="23"/>
        <v>0</v>
      </c>
      <c r="J163" s="414" t="str">
        <f t="shared" si="24"/>
        <v/>
      </c>
      <c r="K163" s="414" t="str">
        <f t="shared" si="25"/>
        <v/>
      </c>
      <c r="L163" s="414" t="str">
        <f t="shared" si="26"/>
        <v/>
      </c>
      <c r="M163" s="414">
        <f t="shared" si="27"/>
        <v>0</v>
      </c>
    </row>
    <row r="164" spans="1:13">
      <c r="A164" s="175" t="s">
        <v>1790</v>
      </c>
      <c r="B164" s="152" t="s">
        <v>5654</v>
      </c>
      <c r="C164" s="452" t="str">
        <f t="shared" si="22"/>
        <v>A PERSONAS FISICAS RESIDENTES EN EL PAIS</v>
      </c>
      <c r="D164" s="143"/>
      <c r="E164" s="143"/>
      <c r="F164" s="426"/>
      <c r="G164" s="546"/>
      <c r="H164" s="145"/>
      <c r="I164" s="449">
        <f t="shared" si="23"/>
        <v>0</v>
      </c>
      <c r="J164" s="414" t="str">
        <f t="shared" si="24"/>
        <v/>
      </c>
      <c r="K164" s="414" t="str">
        <f t="shared" si="25"/>
        <v/>
      </c>
      <c r="L164" s="414" t="str">
        <f t="shared" si="26"/>
        <v/>
      </c>
      <c r="M164" s="414">
        <f t="shared" si="27"/>
        <v>0</v>
      </c>
    </row>
    <row r="165" spans="1:13">
      <c r="A165" s="175" t="s">
        <v>1791</v>
      </c>
      <c r="B165" s="152" t="s">
        <v>5654</v>
      </c>
      <c r="C165" s="452" t="str">
        <f t="shared" si="22"/>
        <v>A PERSONAS MORALES RESIDENTES EN EL PAIS</v>
      </c>
      <c r="D165" s="143"/>
      <c r="E165" s="143"/>
      <c r="F165" s="426"/>
      <c r="G165" s="546"/>
      <c r="H165" s="145"/>
      <c r="I165" s="449">
        <f t="shared" si="23"/>
        <v>0</v>
      </c>
      <c r="J165" s="414" t="str">
        <f t="shared" si="24"/>
        <v/>
      </c>
      <c r="K165" s="414" t="str">
        <f t="shared" si="25"/>
        <v/>
      </c>
      <c r="L165" s="414" t="str">
        <f t="shared" si="26"/>
        <v/>
      </c>
      <c r="M165" s="414">
        <f t="shared" si="27"/>
        <v>0</v>
      </c>
    </row>
    <row r="166" spans="1:13">
      <c r="A166" s="175" t="s">
        <v>1791</v>
      </c>
      <c r="B166" s="152" t="s">
        <v>5654</v>
      </c>
      <c r="C166" s="452" t="str">
        <f t="shared" si="22"/>
        <v>A PERSONAS MORALES RESIDENTES EN EL PAIS</v>
      </c>
      <c r="D166" s="143"/>
      <c r="E166" s="143"/>
      <c r="F166" s="426"/>
      <c r="G166" s="546"/>
      <c r="H166" s="145"/>
      <c r="I166" s="449">
        <f t="shared" si="23"/>
        <v>0</v>
      </c>
      <c r="J166" s="414" t="str">
        <f t="shared" si="24"/>
        <v/>
      </c>
      <c r="K166" s="414" t="str">
        <f t="shared" si="25"/>
        <v/>
      </c>
      <c r="L166" s="414" t="str">
        <f t="shared" si="26"/>
        <v/>
      </c>
      <c r="M166" s="414">
        <f t="shared" si="27"/>
        <v>0</v>
      </c>
    </row>
    <row r="167" spans="1:13">
      <c r="A167" s="175" t="s">
        <v>1799</v>
      </c>
      <c r="B167" s="152" t="s">
        <v>5654</v>
      </c>
      <c r="C167" s="452" t="str">
        <f t="shared" si="22"/>
        <v>DEPRECIACIONES</v>
      </c>
      <c r="D167" s="429"/>
      <c r="E167" s="429"/>
      <c r="F167" s="429"/>
      <c r="G167" s="543"/>
      <c r="H167" s="145"/>
      <c r="I167" s="449">
        <f t="shared" si="23"/>
        <v>0</v>
      </c>
      <c r="J167" s="414" t="str">
        <f t="shared" si="24"/>
        <v/>
      </c>
      <c r="K167" s="414" t="str">
        <f t="shared" si="25"/>
        <v/>
      </c>
      <c r="L167" s="414" t="str">
        <f t="shared" si="26"/>
        <v/>
      </c>
      <c r="M167" s="414">
        <f t="shared" si="27"/>
        <v>0</v>
      </c>
    </row>
    <row r="168" spans="1:13">
      <c r="A168" s="175" t="s">
        <v>1838</v>
      </c>
      <c r="B168" s="152" t="s">
        <v>5654</v>
      </c>
      <c r="C168" s="452" t="str">
        <f t="shared" si="22"/>
        <v>GASTOS NO DEDUCIBLES</v>
      </c>
      <c r="D168" s="429"/>
      <c r="E168" s="429"/>
      <c r="F168" s="429"/>
      <c r="G168" s="543"/>
      <c r="H168" s="145"/>
      <c r="I168" s="449">
        <f t="shared" si="23"/>
        <v>0</v>
      </c>
      <c r="J168" s="414" t="str">
        <f t="shared" si="24"/>
        <v/>
      </c>
      <c r="K168" s="414" t="str">
        <f t="shared" si="25"/>
        <v/>
      </c>
      <c r="L168" s="414" t="str">
        <f t="shared" si="26"/>
        <v/>
      </c>
      <c r="M168" s="414">
        <f t="shared" si="27"/>
        <v>0</v>
      </c>
    </row>
    <row r="169" spans="1:13" ht="18.5">
      <c r="A169" s="175"/>
      <c r="B169" s="152"/>
      <c r="C169" s="452">
        <f t="shared" ref="C169:C176" si="28">IF(ISERROR(VLOOKUP(A169,ResBal,2,FALSE)),"",VLOOKUP(A169,ResBal,2,FALSE))</f>
        <v>0</v>
      </c>
      <c r="D169" s="143"/>
      <c r="E169" s="143"/>
      <c r="F169" s="567"/>
      <c r="G169" s="553"/>
      <c r="H169" s="145"/>
      <c r="I169" s="449">
        <f t="shared" si="23"/>
        <v>0</v>
      </c>
      <c r="J169" s="414" t="str">
        <f t="shared" si="24"/>
        <v/>
      </c>
      <c r="K169" s="414" t="str">
        <f t="shared" si="25"/>
        <v/>
      </c>
      <c r="L169" s="414" t="str">
        <f t="shared" si="26"/>
        <v/>
      </c>
      <c r="M169" s="414" t="str">
        <f t="shared" si="27"/>
        <v/>
      </c>
    </row>
    <row r="170" spans="1:13">
      <c r="A170" s="175"/>
      <c r="B170" s="152"/>
      <c r="C170" s="452">
        <f t="shared" si="28"/>
        <v>0</v>
      </c>
      <c r="D170" s="429"/>
      <c r="E170" s="429"/>
      <c r="F170" s="429"/>
      <c r="G170" s="543"/>
      <c r="H170" s="145"/>
      <c r="I170" s="449">
        <f t="shared" si="23"/>
        <v>0</v>
      </c>
      <c r="J170" s="414" t="str">
        <f t="shared" si="24"/>
        <v/>
      </c>
      <c r="K170" s="414" t="str">
        <f t="shared" si="25"/>
        <v/>
      </c>
      <c r="L170" s="414" t="str">
        <f t="shared" si="26"/>
        <v/>
      </c>
      <c r="M170" s="414" t="str">
        <f t="shared" si="27"/>
        <v/>
      </c>
    </row>
    <row r="171" spans="1:13">
      <c r="A171" s="175" t="s">
        <v>5730</v>
      </c>
      <c r="B171" s="152"/>
      <c r="C171" s="452" t="str">
        <f t="shared" si="28"/>
        <v>OTROS INGRESOS</v>
      </c>
      <c r="D171" s="143"/>
      <c r="E171" s="143"/>
      <c r="F171" s="143"/>
      <c r="G171" s="546"/>
      <c r="H171" s="145"/>
      <c r="I171" s="449">
        <f t="shared" si="23"/>
        <v>0</v>
      </c>
      <c r="J171" s="414" t="str">
        <f t="shared" si="24"/>
        <v/>
      </c>
      <c r="K171" s="414" t="str">
        <f t="shared" si="25"/>
        <v/>
      </c>
      <c r="L171" s="414" t="str">
        <f t="shared" si="26"/>
        <v/>
      </c>
      <c r="M171" s="414" t="str">
        <f t="shared" si="27"/>
        <v/>
      </c>
    </row>
    <row r="172" spans="1:13">
      <c r="A172" s="175" t="s">
        <v>1494</v>
      </c>
      <c r="B172" s="152"/>
      <c r="C172" s="452" t="str">
        <f t="shared" si="28"/>
        <v>UTILIDAD EN VENTA DE ACTIVO FIJO</v>
      </c>
      <c r="D172" s="143"/>
      <c r="E172" s="143"/>
      <c r="F172" s="143"/>
      <c r="G172" s="546"/>
      <c r="H172" s="145"/>
      <c r="I172" s="449">
        <f t="shared" si="23"/>
        <v>0</v>
      </c>
      <c r="J172" s="414" t="str">
        <f t="shared" si="24"/>
        <v/>
      </c>
      <c r="K172" s="414" t="str">
        <f t="shared" si="25"/>
        <v/>
      </c>
      <c r="L172" s="414" t="str">
        <f t="shared" si="26"/>
        <v/>
      </c>
      <c r="M172" s="414" t="str">
        <f t="shared" si="27"/>
        <v/>
      </c>
    </row>
    <row r="173" spans="1:13">
      <c r="A173" s="180" t="s">
        <v>5730</v>
      </c>
      <c r="B173" s="152"/>
      <c r="C173" s="452" t="str">
        <f t="shared" si="28"/>
        <v>OTROS INGRESOS</v>
      </c>
      <c r="D173" s="426"/>
      <c r="E173" s="143"/>
      <c r="F173" s="143"/>
      <c r="G173" s="546"/>
      <c r="H173" s="145"/>
      <c r="I173" s="449">
        <f t="shared" si="23"/>
        <v>0</v>
      </c>
      <c r="J173" s="414" t="str">
        <f t="shared" si="24"/>
        <v/>
      </c>
      <c r="K173" s="414" t="str">
        <f t="shared" si="25"/>
        <v/>
      </c>
      <c r="L173" s="414" t="str">
        <f t="shared" si="26"/>
        <v/>
      </c>
      <c r="M173" s="414" t="str">
        <f t="shared" si="27"/>
        <v/>
      </c>
    </row>
    <row r="174" spans="1:13" ht="18.5">
      <c r="A174" s="180"/>
      <c r="B174" s="152"/>
      <c r="C174" s="452">
        <f t="shared" si="28"/>
        <v>0</v>
      </c>
      <c r="D174" s="143"/>
      <c r="E174" s="143"/>
      <c r="F174" s="567"/>
      <c r="G174" s="553"/>
      <c r="H174" s="145"/>
      <c r="I174" s="449">
        <f t="shared" si="23"/>
        <v>0</v>
      </c>
      <c r="J174" s="414" t="str">
        <f t="shared" si="24"/>
        <v/>
      </c>
      <c r="K174" s="414" t="str">
        <f t="shared" si="25"/>
        <v/>
      </c>
      <c r="L174" s="414" t="str">
        <f t="shared" si="26"/>
        <v/>
      </c>
      <c r="M174" s="414" t="str">
        <f t="shared" si="27"/>
        <v/>
      </c>
    </row>
    <row r="175" spans="1:13">
      <c r="A175" s="8"/>
      <c r="B175" s="152"/>
      <c r="C175" s="452">
        <f t="shared" si="28"/>
        <v>0</v>
      </c>
      <c r="D175" s="429"/>
      <c r="E175" s="429"/>
      <c r="F175" s="429"/>
      <c r="G175" s="543"/>
      <c r="H175" s="145"/>
      <c r="I175" s="449">
        <f t="shared" si="23"/>
        <v>0</v>
      </c>
      <c r="J175" s="414" t="str">
        <f t="shared" si="24"/>
        <v/>
      </c>
      <c r="K175" s="414" t="str">
        <f t="shared" si="25"/>
        <v/>
      </c>
      <c r="L175" s="414" t="str">
        <f t="shared" si="26"/>
        <v/>
      </c>
      <c r="M175" s="414" t="str">
        <f t="shared" si="27"/>
        <v/>
      </c>
    </row>
    <row r="176" spans="1:13">
      <c r="A176" s="8" t="s">
        <v>1876</v>
      </c>
      <c r="B176" s="152" t="s">
        <v>5654</v>
      </c>
      <c r="C176" s="452" t="str">
        <f t="shared" si="28"/>
        <v>COMISIONES BANCARIAS</v>
      </c>
      <c r="D176" s="143"/>
      <c r="E176" s="143"/>
      <c r="F176" s="143"/>
      <c r="G176" s="543"/>
      <c r="H176" s="145"/>
      <c r="I176" s="449">
        <f t="shared" ref="I176:I186" si="29">IF(ISTEXT(A176)=TRUE,G176,0)</f>
        <v>0</v>
      </c>
      <c r="J176" s="414" t="str">
        <f t="shared" ref="J176:J189" si="30">IF($B176="F",$G176,"")</f>
        <v/>
      </c>
      <c r="K176" s="414" t="str">
        <f t="shared" ref="K176:K189" si="31">IF($B176="V",$G176,"")</f>
        <v/>
      </c>
      <c r="L176" s="414" t="str">
        <f t="shared" ref="L176:L189" si="32">IF($B176="A",$G176,"")</f>
        <v/>
      </c>
      <c r="M176" s="414">
        <f t="shared" ref="M176:M189" si="33">IF($B176="G",$G176,"")</f>
        <v>0</v>
      </c>
    </row>
    <row r="177" spans="1:13">
      <c r="A177" s="175" t="s">
        <v>1169</v>
      </c>
      <c r="B177" s="152"/>
      <c r="C177" s="452" t="str">
        <f t="shared" ref="C177:C180" si="34">IF(ISERROR(VLOOKUP(A177,ResBal,2,FALSE)),"",VLOOKUP(A177,ResBal,2,FALSE))</f>
        <v>IMPUESTO SOBRE LA RENTA</v>
      </c>
      <c r="D177" s="142"/>
      <c r="E177" s="143"/>
      <c r="F177" s="143"/>
      <c r="G177" s="464"/>
      <c r="H177" s="145"/>
      <c r="I177" s="449">
        <f t="shared" si="29"/>
        <v>0</v>
      </c>
      <c r="J177" s="414" t="str">
        <f t="shared" si="30"/>
        <v/>
      </c>
      <c r="K177" s="414" t="str">
        <f t="shared" si="31"/>
        <v/>
      </c>
      <c r="L177" s="414" t="str">
        <f t="shared" si="32"/>
        <v/>
      </c>
      <c r="M177" s="414" t="str">
        <f t="shared" si="33"/>
        <v/>
      </c>
    </row>
    <row r="178" spans="1:13">
      <c r="A178" s="175"/>
      <c r="B178" s="152"/>
      <c r="C178" s="452">
        <f t="shared" si="34"/>
        <v>0</v>
      </c>
      <c r="D178" s="142"/>
      <c r="E178" s="143"/>
      <c r="F178" s="143"/>
      <c r="G178" s="464"/>
      <c r="H178" s="145"/>
      <c r="I178" s="449">
        <f t="shared" si="29"/>
        <v>0</v>
      </c>
      <c r="J178" s="414" t="str">
        <f t="shared" si="30"/>
        <v/>
      </c>
      <c r="K178" s="414" t="str">
        <f t="shared" si="31"/>
        <v/>
      </c>
      <c r="L178" s="414" t="str">
        <f t="shared" si="32"/>
        <v/>
      </c>
      <c r="M178" s="414" t="str">
        <f t="shared" si="33"/>
        <v/>
      </c>
    </row>
    <row r="179" spans="1:13">
      <c r="A179" s="175"/>
      <c r="B179" s="152"/>
      <c r="C179" s="452">
        <f t="shared" si="34"/>
        <v>0</v>
      </c>
      <c r="D179" s="142"/>
      <c r="E179" s="143"/>
      <c r="F179" s="143"/>
      <c r="G179" s="464"/>
      <c r="H179" s="145"/>
      <c r="I179" s="449">
        <f t="shared" si="29"/>
        <v>0</v>
      </c>
      <c r="J179" s="414" t="str">
        <f t="shared" si="30"/>
        <v/>
      </c>
      <c r="K179" s="414" t="str">
        <f t="shared" si="31"/>
        <v/>
      </c>
      <c r="L179" s="414" t="str">
        <f t="shared" si="32"/>
        <v/>
      </c>
      <c r="M179" s="414" t="str">
        <f t="shared" si="33"/>
        <v/>
      </c>
    </row>
    <row r="180" spans="1:13">
      <c r="A180" s="175"/>
      <c r="B180" s="152"/>
      <c r="C180" s="452">
        <f t="shared" si="34"/>
        <v>0</v>
      </c>
      <c r="D180" s="142"/>
      <c r="E180" s="143"/>
      <c r="F180" s="143"/>
      <c r="G180" s="464"/>
      <c r="H180" s="145"/>
      <c r="I180" s="449">
        <f t="shared" si="29"/>
        <v>0</v>
      </c>
      <c r="J180" s="414" t="str">
        <f t="shared" si="30"/>
        <v/>
      </c>
      <c r="K180" s="414" t="str">
        <f t="shared" si="31"/>
        <v/>
      </c>
      <c r="L180" s="414" t="str">
        <f t="shared" si="32"/>
        <v/>
      </c>
      <c r="M180" s="414" t="str">
        <f t="shared" si="33"/>
        <v/>
      </c>
    </row>
    <row r="181" spans="1:13">
      <c r="A181" s="175"/>
      <c r="B181" s="152"/>
      <c r="C181" s="452">
        <f t="shared" ref="C181:C188" si="35">IF(ISERROR(VLOOKUP(A181,ResBal,2,FALSE)),"",VLOOKUP(A181,ResBal,2,FALSE))</f>
        <v>0</v>
      </c>
      <c r="D181" s="142"/>
      <c r="E181" s="143"/>
      <c r="F181" s="143"/>
      <c r="G181" s="464"/>
      <c r="H181" s="145"/>
      <c r="I181" s="449">
        <f t="shared" si="29"/>
        <v>0</v>
      </c>
      <c r="J181" s="414" t="str">
        <f t="shared" si="30"/>
        <v/>
      </c>
      <c r="K181" s="414" t="str">
        <f t="shared" si="31"/>
        <v/>
      </c>
      <c r="L181" s="414" t="str">
        <f t="shared" si="32"/>
        <v/>
      </c>
      <c r="M181" s="414" t="str">
        <f t="shared" si="33"/>
        <v/>
      </c>
    </row>
    <row r="182" spans="1:13">
      <c r="A182" s="175"/>
      <c r="B182" s="152"/>
      <c r="C182" s="452">
        <f t="shared" si="35"/>
        <v>0</v>
      </c>
      <c r="D182" s="142"/>
      <c r="E182" s="143"/>
      <c r="F182" s="143"/>
      <c r="G182" s="464"/>
      <c r="H182" s="145"/>
      <c r="I182" s="449">
        <f t="shared" si="29"/>
        <v>0</v>
      </c>
      <c r="J182" s="414" t="str">
        <f t="shared" si="30"/>
        <v/>
      </c>
      <c r="K182" s="414" t="str">
        <f t="shared" si="31"/>
        <v/>
      </c>
      <c r="L182" s="414" t="str">
        <f t="shared" si="32"/>
        <v/>
      </c>
      <c r="M182" s="414" t="str">
        <f t="shared" si="33"/>
        <v/>
      </c>
    </row>
    <row r="183" spans="1:13">
      <c r="A183" s="175"/>
      <c r="B183" s="152"/>
      <c r="C183" s="452">
        <f t="shared" si="35"/>
        <v>0</v>
      </c>
      <c r="D183" s="142"/>
      <c r="E183" s="143"/>
      <c r="F183" s="143"/>
      <c r="G183" s="464"/>
      <c r="H183" s="145"/>
      <c r="I183" s="449">
        <f t="shared" si="29"/>
        <v>0</v>
      </c>
      <c r="J183" s="414" t="str">
        <f t="shared" si="30"/>
        <v/>
      </c>
      <c r="K183" s="414" t="str">
        <f t="shared" si="31"/>
        <v/>
      </c>
      <c r="L183" s="414" t="str">
        <f t="shared" si="32"/>
        <v/>
      </c>
      <c r="M183" s="414" t="str">
        <f t="shared" si="33"/>
        <v/>
      </c>
    </row>
    <row r="184" spans="1:13">
      <c r="A184" s="175"/>
      <c r="B184" s="152"/>
      <c r="C184" s="452">
        <f t="shared" si="35"/>
        <v>0</v>
      </c>
      <c r="D184" s="142"/>
      <c r="E184" s="143"/>
      <c r="F184" s="143"/>
      <c r="G184" s="464"/>
      <c r="H184" s="145"/>
      <c r="I184" s="449">
        <f t="shared" si="29"/>
        <v>0</v>
      </c>
      <c r="J184" s="414" t="str">
        <f t="shared" si="30"/>
        <v/>
      </c>
      <c r="K184" s="414" t="str">
        <f t="shared" si="31"/>
        <v/>
      </c>
      <c r="L184" s="414" t="str">
        <f t="shared" si="32"/>
        <v/>
      </c>
      <c r="M184" s="414" t="str">
        <f t="shared" si="33"/>
        <v/>
      </c>
    </row>
    <row r="185" spans="1:13">
      <c r="A185" s="175"/>
      <c r="B185" s="152"/>
      <c r="C185" s="452">
        <f t="shared" si="35"/>
        <v>0</v>
      </c>
      <c r="D185" s="142"/>
      <c r="E185" s="143"/>
      <c r="F185" s="143"/>
      <c r="G185" s="464"/>
      <c r="H185" s="145"/>
      <c r="I185" s="449">
        <f t="shared" si="29"/>
        <v>0</v>
      </c>
      <c r="J185" s="414" t="str">
        <f t="shared" si="30"/>
        <v/>
      </c>
      <c r="K185" s="414" t="str">
        <f t="shared" si="31"/>
        <v/>
      </c>
      <c r="L185" s="414" t="str">
        <f t="shared" si="32"/>
        <v/>
      </c>
      <c r="M185" s="414" t="str">
        <f t="shared" si="33"/>
        <v/>
      </c>
    </row>
    <row r="186" spans="1:13">
      <c r="A186" s="175"/>
      <c r="B186" s="152"/>
      <c r="C186" s="452">
        <f t="shared" si="35"/>
        <v>0</v>
      </c>
      <c r="D186" s="142"/>
      <c r="E186" s="143"/>
      <c r="F186" s="143"/>
      <c r="G186" s="464"/>
      <c r="H186" s="145"/>
      <c r="I186" s="449">
        <f t="shared" si="29"/>
        <v>0</v>
      </c>
      <c r="J186" s="414" t="str">
        <f t="shared" si="30"/>
        <v/>
      </c>
      <c r="K186" s="414" t="str">
        <f t="shared" si="31"/>
        <v/>
      </c>
      <c r="L186" s="414" t="str">
        <f t="shared" si="32"/>
        <v/>
      </c>
      <c r="M186" s="414" t="str">
        <f t="shared" si="33"/>
        <v/>
      </c>
    </row>
    <row r="187" spans="1:13">
      <c r="A187" s="175"/>
      <c r="B187" s="152"/>
      <c r="C187" s="452">
        <f t="shared" si="35"/>
        <v>0</v>
      </c>
      <c r="D187" s="142"/>
      <c r="E187" s="143"/>
      <c r="F187" s="143"/>
      <c r="G187" s="464"/>
      <c r="H187" s="145"/>
      <c r="I187" s="449">
        <f t="shared" ref="I187:I250" si="36">IF(ISTEXT(A187)=TRUE,G187,0)</f>
        <v>0</v>
      </c>
      <c r="J187" s="414" t="str">
        <f t="shared" si="30"/>
        <v/>
      </c>
      <c r="K187" s="414" t="str">
        <f t="shared" si="31"/>
        <v/>
      </c>
      <c r="L187" s="414" t="str">
        <f t="shared" si="32"/>
        <v/>
      </c>
      <c r="M187" s="414" t="str">
        <f t="shared" si="33"/>
        <v/>
      </c>
    </row>
    <row r="188" spans="1:13">
      <c r="A188" s="175"/>
      <c r="B188" s="152"/>
      <c r="C188" s="452">
        <f t="shared" si="35"/>
        <v>0</v>
      </c>
      <c r="D188" s="142"/>
      <c r="E188" s="143"/>
      <c r="F188" s="143"/>
      <c r="G188" s="464"/>
      <c r="H188" s="145"/>
      <c r="I188" s="449">
        <f t="shared" si="36"/>
        <v>0</v>
      </c>
      <c r="J188" s="414" t="str">
        <f t="shared" si="30"/>
        <v/>
      </c>
      <c r="K188" s="414" t="str">
        <f t="shared" si="31"/>
        <v/>
      </c>
      <c r="L188" s="414" t="str">
        <f t="shared" si="32"/>
        <v/>
      </c>
      <c r="M188" s="414" t="str">
        <f t="shared" si="33"/>
        <v/>
      </c>
    </row>
    <row r="189" spans="1:13">
      <c r="A189" s="175"/>
      <c r="B189" s="152"/>
      <c r="C189" s="137"/>
      <c r="D189" s="142"/>
      <c r="E189" s="143"/>
      <c r="F189" s="143"/>
      <c r="G189" s="464"/>
      <c r="H189" s="145"/>
      <c r="I189" s="449">
        <f t="shared" si="36"/>
        <v>0</v>
      </c>
      <c r="J189" s="414" t="str">
        <f t="shared" si="30"/>
        <v/>
      </c>
      <c r="K189" s="414" t="str">
        <f t="shared" si="31"/>
        <v/>
      </c>
      <c r="L189" s="414" t="str">
        <f t="shared" si="32"/>
        <v/>
      </c>
      <c r="M189" s="414" t="str">
        <f t="shared" si="33"/>
        <v/>
      </c>
    </row>
    <row r="190" spans="1:13">
      <c r="A190" s="175"/>
      <c r="B190" s="152"/>
      <c r="C190" s="137"/>
      <c r="D190" s="142"/>
      <c r="E190" s="143"/>
      <c r="F190" s="143"/>
      <c r="G190" s="464"/>
      <c r="H190" s="145"/>
      <c r="I190" s="449">
        <f t="shared" si="36"/>
        <v>0</v>
      </c>
      <c r="J190" s="414" t="str">
        <f t="shared" ref="J190:J253" si="37">IF($B190="F",$G190,"")</f>
        <v/>
      </c>
      <c r="K190" s="414" t="str">
        <f t="shared" ref="K190:K253" si="38">IF($B190="V",$G190,"")</f>
        <v/>
      </c>
      <c r="L190" s="414" t="str">
        <f t="shared" ref="L190:L253" si="39">IF($B190="A",$G190,"")</f>
        <v/>
      </c>
      <c r="M190" s="414" t="str">
        <f t="shared" ref="M190:M253" si="40">IF($B190="G",$G190,"")</f>
        <v/>
      </c>
    </row>
    <row r="191" spans="1:13">
      <c r="A191" s="175"/>
      <c r="B191" s="152"/>
      <c r="C191" s="137"/>
      <c r="D191" s="142"/>
      <c r="E191" s="143"/>
      <c r="F191" s="143"/>
      <c r="G191" s="464"/>
      <c r="H191" s="145"/>
      <c r="I191" s="449">
        <f t="shared" si="36"/>
        <v>0</v>
      </c>
      <c r="J191" s="414" t="str">
        <f t="shared" si="37"/>
        <v/>
      </c>
      <c r="K191" s="414" t="str">
        <f t="shared" si="38"/>
        <v/>
      </c>
      <c r="L191" s="414" t="str">
        <f t="shared" si="39"/>
        <v/>
      </c>
      <c r="M191" s="414" t="str">
        <f t="shared" si="40"/>
        <v/>
      </c>
    </row>
    <row r="192" spans="1:13">
      <c r="A192" s="175"/>
      <c r="B192" s="152"/>
      <c r="C192" s="137"/>
      <c r="D192" s="142"/>
      <c r="E192" s="143"/>
      <c r="F192" s="143"/>
      <c r="G192" s="464"/>
      <c r="H192" s="145"/>
      <c r="I192" s="449">
        <f t="shared" si="36"/>
        <v>0</v>
      </c>
      <c r="J192" s="414" t="str">
        <f t="shared" si="37"/>
        <v/>
      </c>
      <c r="K192" s="414" t="str">
        <f t="shared" si="38"/>
        <v/>
      </c>
      <c r="L192" s="414" t="str">
        <f t="shared" si="39"/>
        <v/>
      </c>
      <c r="M192" s="414" t="str">
        <f t="shared" si="40"/>
        <v/>
      </c>
    </row>
    <row r="193" spans="1:13">
      <c r="A193" s="175"/>
      <c r="B193" s="152"/>
      <c r="C193" s="137"/>
      <c r="D193" s="142"/>
      <c r="E193" s="143"/>
      <c r="F193" s="143"/>
      <c r="G193" s="464"/>
      <c r="H193" s="145"/>
      <c r="I193" s="449">
        <f t="shared" si="36"/>
        <v>0</v>
      </c>
      <c r="J193" s="414" t="str">
        <f t="shared" si="37"/>
        <v/>
      </c>
      <c r="K193" s="414" t="str">
        <f t="shared" si="38"/>
        <v/>
      </c>
      <c r="L193" s="414" t="str">
        <f t="shared" si="39"/>
        <v/>
      </c>
      <c r="M193" s="414" t="str">
        <f t="shared" si="40"/>
        <v/>
      </c>
    </row>
    <row r="194" spans="1:13">
      <c r="A194" s="175"/>
      <c r="B194" s="152"/>
      <c r="C194" s="137"/>
      <c r="D194" s="142"/>
      <c r="E194" s="143"/>
      <c r="F194" s="143"/>
      <c r="G194" s="464"/>
      <c r="H194" s="145"/>
      <c r="I194" s="449">
        <f t="shared" si="36"/>
        <v>0</v>
      </c>
      <c r="J194" s="414" t="str">
        <f t="shared" si="37"/>
        <v/>
      </c>
      <c r="K194" s="414" t="str">
        <f t="shared" si="38"/>
        <v/>
      </c>
      <c r="L194" s="414" t="str">
        <f t="shared" si="39"/>
        <v/>
      </c>
      <c r="M194" s="414" t="str">
        <f t="shared" si="40"/>
        <v/>
      </c>
    </row>
    <row r="195" spans="1:13">
      <c r="A195" s="175"/>
      <c r="B195" s="152"/>
      <c r="C195" s="137"/>
      <c r="D195" s="142"/>
      <c r="E195" s="143"/>
      <c r="F195" s="143"/>
      <c r="G195" s="464"/>
      <c r="H195" s="145"/>
      <c r="I195" s="449">
        <f t="shared" si="36"/>
        <v>0</v>
      </c>
      <c r="J195" s="414" t="str">
        <f t="shared" si="37"/>
        <v/>
      </c>
      <c r="K195" s="414" t="str">
        <f t="shared" si="38"/>
        <v/>
      </c>
      <c r="L195" s="414" t="str">
        <f t="shared" si="39"/>
        <v/>
      </c>
      <c r="M195" s="414" t="str">
        <f t="shared" si="40"/>
        <v/>
      </c>
    </row>
    <row r="196" spans="1:13">
      <c r="A196" s="175"/>
      <c r="B196" s="152"/>
      <c r="C196" s="137"/>
      <c r="D196" s="142"/>
      <c r="E196" s="143"/>
      <c r="F196" s="143"/>
      <c r="G196" s="464"/>
      <c r="H196" s="145"/>
      <c r="I196" s="449">
        <f t="shared" si="36"/>
        <v>0</v>
      </c>
      <c r="J196" s="414" t="str">
        <f t="shared" si="37"/>
        <v/>
      </c>
      <c r="K196" s="414" t="str">
        <f t="shared" si="38"/>
        <v/>
      </c>
      <c r="L196" s="414" t="str">
        <f t="shared" si="39"/>
        <v/>
      </c>
      <c r="M196" s="414" t="str">
        <f t="shared" si="40"/>
        <v/>
      </c>
    </row>
    <row r="197" spans="1:13">
      <c r="A197" s="175"/>
      <c r="B197" s="152"/>
      <c r="C197" s="137"/>
      <c r="D197" s="142"/>
      <c r="E197" s="143"/>
      <c r="F197" s="143"/>
      <c r="G197" s="464"/>
      <c r="H197" s="145"/>
      <c r="I197" s="449">
        <f t="shared" si="36"/>
        <v>0</v>
      </c>
      <c r="J197" s="414" t="str">
        <f t="shared" si="37"/>
        <v/>
      </c>
      <c r="K197" s="414" t="str">
        <f t="shared" si="38"/>
        <v/>
      </c>
      <c r="L197" s="414" t="str">
        <f t="shared" si="39"/>
        <v/>
      </c>
      <c r="M197" s="414" t="str">
        <f t="shared" si="40"/>
        <v/>
      </c>
    </row>
    <row r="198" spans="1:13">
      <c r="A198" s="175"/>
      <c r="B198" s="152"/>
      <c r="C198" s="137"/>
      <c r="D198" s="142"/>
      <c r="E198" s="143"/>
      <c r="F198" s="143"/>
      <c r="G198" s="464"/>
      <c r="H198" s="145"/>
      <c r="I198" s="449">
        <f t="shared" si="36"/>
        <v>0</v>
      </c>
      <c r="J198" s="414" t="str">
        <f t="shared" si="37"/>
        <v/>
      </c>
      <c r="K198" s="414" t="str">
        <f t="shared" si="38"/>
        <v/>
      </c>
      <c r="L198" s="414" t="str">
        <f t="shared" si="39"/>
        <v/>
      </c>
      <c r="M198" s="414" t="str">
        <f t="shared" si="40"/>
        <v/>
      </c>
    </row>
    <row r="199" spans="1:13">
      <c r="A199" s="175"/>
      <c r="B199" s="152"/>
      <c r="C199" s="137"/>
      <c r="D199" s="142"/>
      <c r="E199" s="143"/>
      <c r="F199" s="143"/>
      <c r="G199" s="464"/>
      <c r="H199" s="145"/>
      <c r="I199" s="449">
        <f t="shared" si="36"/>
        <v>0</v>
      </c>
      <c r="J199" s="414" t="str">
        <f t="shared" si="37"/>
        <v/>
      </c>
      <c r="K199" s="414" t="str">
        <f t="shared" si="38"/>
        <v/>
      </c>
      <c r="L199" s="414" t="str">
        <f t="shared" si="39"/>
        <v/>
      </c>
      <c r="M199" s="414" t="str">
        <f t="shared" si="40"/>
        <v/>
      </c>
    </row>
    <row r="200" spans="1:13">
      <c r="A200" s="175"/>
      <c r="B200" s="152"/>
      <c r="C200" s="137"/>
      <c r="D200" s="142"/>
      <c r="E200" s="143"/>
      <c r="F200" s="143"/>
      <c r="G200" s="464"/>
      <c r="H200" s="145"/>
      <c r="I200" s="449">
        <f t="shared" si="36"/>
        <v>0</v>
      </c>
      <c r="J200" s="414" t="str">
        <f t="shared" si="37"/>
        <v/>
      </c>
      <c r="K200" s="414" t="str">
        <f t="shared" si="38"/>
        <v/>
      </c>
      <c r="L200" s="414" t="str">
        <f t="shared" si="39"/>
        <v/>
      </c>
      <c r="M200" s="414" t="str">
        <f t="shared" si="40"/>
        <v/>
      </c>
    </row>
    <row r="201" spans="1:13">
      <c r="A201" s="175"/>
      <c r="B201" s="152"/>
      <c r="C201" s="137"/>
      <c r="D201" s="142"/>
      <c r="E201" s="143"/>
      <c r="F201" s="143"/>
      <c r="G201" s="464"/>
      <c r="H201" s="145"/>
      <c r="I201" s="449">
        <f t="shared" si="36"/>
        <v>0</v>
      </c>
      <c r="J201" s="414" t="str">
        <f t="shared" si="37"/>
        <v/>
      </c>
      <c r="K201" s="414" t="str">
        <f t="shared" si="38"/>
        <v/>
      </c>
      <c r="L201" s="414" t="str">
        <f t="shared" si="39"/>
        <v/>
      </c>
      <c r="M201" s="414" t="str">
        <f t="shared" si="40"/>
        <v/>
      </c>
    </row>
    <row r="202" spans="1:13">
      <c r="A202" s="175"/>
      <c r="B202" s="152"/>
      <c r="C202" s="137"/>
      <c r="D202" s="142"/>
      <c r="E202" s="143"/>
      <c r="F202" s="143"/>
      <c r="G202" s="464"/>
      <c r="H202" s="145"/>
      <c r="I202" s="449">
        <f t="shared" si="36"/>
        <v>0</v>
      </c>
      <c r="J202" s="414" t="str">
        <f t="shared" si="37"/>
        <v/>
      </c>
      <c r="K202" s="414" t="str">
        <f t="shared" si="38"/>
        <v/>
      </c>
      <c r="L202" s="414" t="str">
        <f t="shared" si="39"/>
        <v/>
      </c>
      <c r="M202" s="414" t="str">
        <f t="shared" si="40"/>
        <v/>
      </c>
    </row>
    <row r="203" spans="1:13">
      <c r="A203" s="175"/>
      <c r="B203" s="152"/>
      <c r="C203" s="137"/>
      <c r="D203" s="142"/>
      <c r="E203" s="143"/>
      <c r="F203" s="143"/>
      <c r="G203" s="464"/>
      <c r="H203" s="145"/>
      <c r="I203" s="449">
        <f t="shared" si="36"/>
        <v>0</v>
      </c>
      <c r="J203" s="414" t="str">
        <f t="shared" si="37"/>
        <v/>
      </c>
      <c r="K203" s="414" t="str">
        <f t="shared" si="38"/>
        <v/>
      </c>
      <c r="L203" s="414" t="str">
        <f t="shared" si="39"/>
        <v/>
      </c>
      <c r="M203" s="414" t="str">
        <f t="shared" si="40"/>
        <v/>
      </c>
    </row>
    <row r="204" spans="1:13">
      <c r="A204" s="175"/>
      <c r="B204" s="152"/>
      <c r="C204" s="137"/>
      <c r="D204" s="142"/>
      <c r="E204" s="143"/>
      <c r="F204" s="143"/>
      <c r="G204" s="464"/>
      <c r="H204" s="145"/>
      <c r="I204" s="449">
        <f t="shared" si="36"/>
        <v>0</v>
      </c>
      <c r="J204" s="414" t="str">
        <f t="shared" si="37"/>
        <v/>
      </c>
      <c r="K204" s="414" t="str">
        <f t="shared" si="38"/>
        <v/>
      </c>
      <c r="L204" s="414" t="str">
        <f t="shared" si="39"/>
        <v/>
      </c>
      <c r="M204" s="414" t="str">
        <f t="shared" si="40"/>
        <v/>
      </c>
    </row>
    <row r="205" spans="1:13">
      <c r="A205" s="175"/>
      <c r="B205" s="152"/>
      <c r="C205" s="137"/>
      <c r="D205" s="142"/>
      <c r="E205" s="143"/>
      <c r="F205" s="143"/>
      <c r="G205" s="464"/>
      <c r="H205" s="145"/>
      <c r="I205" s="449">
        <f t="shared" si="36"/>
        <v>0</v>
      </c>
      <c r="J205" s="414" t="str">
        <f t="shared" si="37"/>
        <v/>
      </c>
      <c r="K205" s="414" t="str">
        <f t="shared" si="38"/>
        <v/>
      </c>
      <c r="L205" s="414" t="str">
        <f t="shared" si="39"/>
        <v/>
      </c>
      <c r="M205" s="414" t="str">
        <f t="shared" si="40"/>
        <v/>
      </c>
    </row>
    <row r="206" spans="1:13">
      <c r="A206" s="175"/>
      <c r="B206" s="152"/>
      <c r="C206" s="137"/>
      <c r="D206" s="142"/>
      <c r="E206" s="143"/>
      <c r="F206" s="143"/>
      <c r="G206" s="464"/>
      <c r="H206" s="145"/>
      <c r="I206" s="449">
        <f t="shared" si="36"/>
        <v>0</v>
      </c>
      <c r="J206" s="414" t="str">
        <f t="shared" si="37"/>
        <v/>
      </c>
      <c r="K206" s="414" t="str">
        <f t="shared" si="38"/>
        <v/>
      </c>
      <c r="L206" s="414" t="str">
        <f t="shared" si="39"/>
        <v/>
      </c>
      <c r="M206" s="414" t="str">
        <f t="shared" si="40"/>
        <v/>
      </c>
    </row>
    <row r="207" spans="1:13">
      <c r="A207" s="175"/>
      <c r="B207" s="152"/>
      <c r="C207" s="137"/>
      <c r="D207" s="142"/>
      <c r="E207" s="143"/>
      <c r="F207" s="143"/>
      <c r="G207" s="464"/>
      <c r="H207" s="145"/>
      <c r="I207" s="449">
        <f t="shared" si="36"/>
        <v>0</v>
      </c>
      <c r="J207" s="414" t="str">
        <f t="shared" si="37"/>
        <v/>
      </c>
      <c r="K207" s="414" t="str">
        <f t="shared" si="38"/>
        <v/>
      </c>
      <c r="L207" s="414" t="str">
        <f t="shared" si="39"/>
        <v/>
      </c>
      <c r="M207" s="414" t="str">
        <f t="shared" si="40"/>
        <v/>
      </c>
    </row>
    <row r="208" spans="1:13">
      <c r="A208" s="175"/>
      <c r="B208" s="152"/>
      <c r="C208" s="137"/>
      <c r="D208" s="142"/>
      <c r="E208" s="143"/>
      <c r="F208" s="143"/>
      <c r="G208" s="464"/>
      <c r="H208" s="145"/>
      <c r="I208" s="449">
        <f t="shared" si="36"/>
        <v>0</v>
      </c>
      <c r="J208" s="414" t="str">
        <f t="shared" si="37"/>
        <v/>
      </c>
      <c r="K208" s="414" t="str">
        <f t="shared" si="38"/>
        <v/>
      </c>
      <c r="L208" s="414" t="str">
        <f t="shared" si="39"/>
        <v/>
      </c>
      <c r="M208" s="414" t="str">
        <f t="shared" si="40"/>
        <v/>
      </c>
    </row>
    <row r="209" spans="1:13">
      <c r="A209" s="175"/>
      <c r="B209" s="152"/>
      <c r="C209" s="137"/>
      <c r="D209" s="142"/>
      <c r="E209" s="143"/>
      <c r="F209" s="143"/>
      <c r="G209" s="464"/>
      <c r="H209" s="145"/>
      <c r="I209" s="449">
        <f t="shared" si="36"/>
        <v>0</v>
      </c>
      <c r="J209" s="414" t="str">
        <f t="shared" si="37"/>
        <v/>
      </c>
      <c r="K209" s="414" t="str">
        <f t="shared" si="38"/>
        <v/>
      </c>
      <c r="L209" s="414" t="str">
        <f t="shared" si="39"/>
        <v/>
      </c>
      <c r="M209" s="414" t="str">
        <f t="shared" si="40"/>
        <v/>
      </c>
    </row>
    <row r="210" spans="1:13">
      <c r="A210" s="175"/>
      <c r="B210" s="152"/>
      <c r="C210" s="137"/>
      <c r="D210" s="142"/>
      <c r="E210" s="143"/>
      <c r="F210" s="143"/>
      <c r="G210" s="464"/>
      <c r="H210" s="145"/>
      <c r="I210" s="449">
        <f t="shared" si="36"/>
        <v>0</v>
      </c>
      <c r="J210" s="414" t="str">
        <f t="shared" si="37"/>
        <v/>
      </c>
      <c r="K210" s="414" t="str">
        <f t="shared" si="38"/>
        <v/>
      </c>
      <c r="L210" s="414" t="str">
        <f t="shared" si="39"/>
        <v/>
      </c>
      <c r="M210" s="414" t="str">
        <f t="shared" si="40"/>
        <v/>
      </c>
    </row>
    <row r="211" spans="1:13">
      <c r="A211" s="175"/>
      <c r="B211" s="152"/>
      <c r="C211" s="137"/>
      <c r="D211" s="142"/>
      <c r="E211" s="143"/>
      <c r="F211" s="143"/>
      <c r="G211" s="464"/>
      <c r="H211" s="145"/>
      <c r="I211" s="449">
        <f t="shared" si="36"/>
        <v>0</v>
      </c>
      <c r="J211" s="414" t="str">
        <f t="shared" si="37"/>
        <v/>
      </c>
      <c r="K211" s="414" t="str">
        <f t="shared" si="38"/>
        <v/>
      </c>
      <c r="L211" s="414" t="str">
        <f t="shared" si="39"/>
        <v/>
      </c>
      <c r="M211" s="414" t="str">
        <f t="shared" si="40"/>
        <v/>
      </c>
    </row>
    <row r="212" spans="1:13">
      <c r="A212" s="175"/>
      <c r="B212" s="152"/>
      <c r="C212" s="137"/>
      <c r="D212" s="142"/>
      <c r="E212" s="143"/>
      <c r="F212" s="143"/>
      <c r="G212" s="464"/>
      <c r="H212" s="145"/>
      <c r="I212" s="449">
        <f t="shared" si="36"/>
        <v>0</v>
      </c>
      <c r="J212" s="414" t="str">
        <f t="shared" si="37"/>
        <v/>
      </c>
      <c r="K212" s="414" t="str">
        <f t="shared" si="38"/>
        <v/>
      </c>
      <c r="L212" s="414" t="str">
        <f t="shared" si="39"/>
        <v/>
      </c>
      <c r="M212" s="414" t="str">
        <f t="shared" si="40"/>
        <v/>
      </c>
    </row>
    <row r="213" spans="1:13">
      <c r="A213" s="175"/>
      <c r="B213" s="152"/>
      <c r="C213" s="137"/>
      <c r="D213" s="142"/>
      <c r="E213" s="143"/>
      <c r="F213" s="143"/>
      <c r="G213" s="464"/>
      <c r="H213" s="145"/>
      <c r="I213" s="449">
        <f t="shared" si="36"/>
        <v>0</v>
      </c>
      <c r="J213" s="414" t="str">
        <f t="shared" si="37"/>
        <v/>
      </c>
      <c r="K213" s="414" t="str">
        <f t="shared" si="38"/>
        <v/>
      </c>
      <c r="L213" s="414" t="str">
        <f t="shared" si="39"/>
        <v/>
      </c>
      <c r="M213" s="414" t="str">
        <f t="shared" si="40"/>
        <v/>
      </c>
    </row>
    <row r="214" spans="1:13">
      <c r="A214" s="175"/>
      <c r="B214" s="152"/>
      <c r="C214" s="137"/>
      <c r="D214" s="142"/>
      <c r="E214" s="143"/>
      <c r="F214" s="143"/>
      <c r="G214" s="464"/>
      <c r="H214" s="145"/>
      <c r="I214" s="449">
        <f t="shared" si="36"/>
        <v>0</v>
      </c>
      <c r="J214" s="414" t="str">
        <f t="shared" si="37"/>
        <v/>
      </c>
      <c r="K214" s="414" t="str">
        <f t="shared" si="38"/>
        <v/>
      </c>
      <c r="L214" s="414" t="str">
        <f t="shared" si="39"/>
        <v/>
      </c>
      <c r="M214" s="414" t="str">
        <f t="shared" si="40"/>
        <v/>
      </c>
    </row>
    <row r="215" spans="1:13">
      <c r="A215" s="175"/>
      <c r="B215" s="152"/>
      <c r="C215" s="137"/>
      <c r="D215" s="142"/>
      <c r="E215" s="143"/>
      <c r="F215" s="143"/>
      <c r="G215" s="464"/>
      <c r="H215" s="145"/>
      <c r="I215" s="449">
        <f t="shared" si="36"/>
        <v>0</v>
      </c>
      <c r="J215" s="414" t="str">
        <f t="shared" si="37"/>
        <v/>
      </c>
      <c r="K215" s="414" t="str">
        <f t="shared" si="38"/>
        <v/>
      </c>
      <c r="L215" s="414" t="str">
        <f t="shared" si="39"/>
        <v/>
      </c>
      <c r="M215" s="414" t="str">
        <f t="shared" si="40"/>
        <v/>
      </c>
    </row>
    <row r="216" spans="1:13">
      <c r="A216" s="175"/>
      <c r="B216" s="152"/>
      <c r="C216" s="137"/>
      <c r="D216" s="142"/>
      <c r="E216" s="143"/>
      <c r="F216" s="143"/>
      <c r="G216" s="346"/>
      <c r="H216" s="145"/>
      <c r="I216" s="449">
        <f t="shared" si="36"/>
        <v>0</v>
      </c>
      <c r="J216" s="414" t="str">
        <f t="shared" si="37"/>
        <v/>
      </c>
      <c r="K216" s="414" t="str">
        <f t="shared" si="38"/>
        <v/>
      </c>
      <c r="L216" s="414" t="str">
        <f t="shared" si="39"/>
        <v/>
      </c>
      <c r="M216" s="414" t="str">
        <f t="shared" si="40"/>
        <v/>
      </c>
    </row>
    <row r="217" spans="1:13">
      <c r="A217" s="175"/>
      <c r="B217" s="152"/>
      <c r="C217" s="137"/>
      <c r="D217" s="142"/>
      <c r="E217" s="143"/>
      <c r="F217" s="143"/>
      <c r="G217" s="346"/>
      <c r="H217" s="145"/>
      <c r="I217" s="449">
        <f t="shared" si="36"/>
        <v>0</v>
      </c>
      <c r="J217" s="414" t="str">
        <f t="shared" si="37"/>
        <v/>
      </c>
      <c r="K217" s="414" t="str">
        <f t="shared" si="38"/>
        <v/>
      </c>
      <c r="L217" s="414" t="str">
        <f t="shared" si="39"/>
        <v/>
      </c>
      <c r="M217" s="414" t="str">
        <f t="shared" si="40"/>
        <v/>
      </c>
    </row>
    <row r="218" spans="1:13">
      <c r="A218" s="175"/>
      <c r="B218" s="152"/>
      <c r="C218" s="137"/>
      <c r="D218" s="142"/>
      <c r="E218" s="143"/>
      <c r="F218" s="143"/>
      <c r="G218" s="346"/>
      <c r="H218" s="145"/>
      <c r="I218" s="449">
        <f t="shared" si="36"/>
        <v>0</v>
      </c>
      <c r="J218" s="414" t="str">
        <f t="shared" si="37"/>
        <v/>
      </c>
      <c r="K218" s="414" t="str">
        <f t="shared" si="38"/>
        <v/>
      </c>
      <c r="L218" s="414" t="str">
        <f t="shared" si="39"/>
        <v/>
      </c>
      <c r="M218" s="414" t="str">
        <f t="shared" si="40"/>
        <v/>
      </c>
    </row>
    <row r="219" spans="1:13">
      <c r="A219" s="175"/>
      <c r="B219" s="152"/>
      <c r="C219" s="137"/>
      <c r="D219" s="142"/>
      <c r="E219" s="143"/>
      <c r="F219" s="143"/>
      <c r="G219" s="346"/>
      <c r="H219" s="145"/>
      <c r="I219" s="449">
        <f t="shared" si="36"/>
        <v>0</v>
      </c>
      <c r="J219" s="414" t="str">
        <f t="shared" si="37"/>
        <v/>
      </c>
      <c r="K219" s="414" t="str">
        <f t="shared" si="38"/>
        <v/>
      </c>
      <c r="L219" s="414" t="str">
        <f t="shared" si="39"/>
        <v/>
      </c>
      <c r="M219" s="414" t="str">
        <f t="shared" si="40"/>
        <v/>
      </c>
    </row>
    <row r="220" spans="1:13">
      <c r="A220" s="175"/>
      <c r="B220" s="152"/>
      <c r="C220" s="137"/>
      <c r="D220" s="142"/>
      <c r="E220" s="143"/>
      <c r="F220" s="143"/>
      <c r="G220" s="346"/>
      <c r="H220" s="145"/>
      <c r="I220" s="449">
        <f t="shared" si="36"/>
        <v>0</v>
      </c>
      <c r="J220" s="414" t="str">
        <f t="shared" si="37"/>
        <v/>
      </c>
      <c r="K220" s="414" t="str">
        <f t="shared" si="38"/>
        <v/>
      </c>
      <c r="L220" s="414" t="str">
        <f t="shared" si="39"/>
        <v/>
      </c>
      <c r="M220" s="414" t="str">
        <f t="shared" si="40"/>
        <v/>
      </c>
    </row>
    <row r="221" spans="1:13">
      <c r="A221" s="175"/>
      <c r="B221" s="152"/>
      <c r="C221" s="137"/>
      <c r="D221" s="142"/>
      <c r="E221" s="143"/>
      <c r="F221" s="143"/>
      <c r="G221" s="346"/>
      <c r="H221" s="145"/>
      <c r="I221" s="449">
        <f t="shared" si="36"/>
        <v>0</v>
      </c>
      <c r="J221" s="414" t="str">
        <f t="shared" si="37"/>
        <v/>
      </c>
      <c r="K221" s="414" t="str">
        <f t="shared" si="38"/>
        <v/>
      </c>
      <c r="L221" s="414" t="str">
        <f t="shared" si="39"/>
        <v/>
      </c>
      <c r="M221" s="414" t="str">
        <f t="shared" si="40"/>
        <v/>
      </c>
    </row>
    <row r="222" spans="1:13">
      <c r="A222" s="175"/>
      <c r="B222" s="152"/>
      <c r="C222" s="137"/>
      <c r="D222" s="142"/>
      <c r="E222" s="143"/>
      <c r="F222" s="143"/>
      <c r="G222" s="346"/>
      <c r="H222" s="145"/>
      <c r="I222" s="449">
        <f t="shared" si="36"/>
        <v>0</v>
      </c>
      <c r="J222" s="414" t="str">
        <f t="shared" si="37"/>
        <v/>
      </c>
      <c r="K222" s="414" t="str">
        <f t="shared" si="38"/>
        <v/>
      </c>
      <c r="L222" s="414" t="str">
        <f t="shared" si="39"/>
        <v/>
      </c>
      <c r="M222" s="414" t="str">
        <f t="shared" si="40"/>
        <v/>
      </c>
    </row>
    <row r="223" spans="1:13">
      <c r="A223" s="175"/>
      <c r="B223" s="152"/>
      <c r="C223" s="137"/>
      <c r="D223" s="142"/>
      <c r="E223" s="143"/>
      <c r="F223" s="143"/>
      <c r="G223" s="346"/>
      <c r="H223" s="145"/>
      <c r="I223" s="449">
        <f t="shared" si="36"/>
        <v>0</v>
      </c>
      <c r="J223" s="414" t="str">
        <f t="shared" si="37"/>
        <v/>
      </c>
      <c r="K223" s="414" t="str">
        <f t="shared" si="38"/>
        <v/>
      </c>
      <c r="L223" s="414" t="str">
        <f t="shared" si="39"/>
        <v/>
      </c>
      <c r="M223" s="414" t="str">
        <f t="shared" si="40"/>
        <v/>
      </c>
    </row>
    <row r="224" spans="1:13">
      <c r="A224" s="175"/>
      <c r="B224" s="152"/>
      <c r="C224" s="137"/>
      <c r="D224" s="142"/>
      <c r="E224" s="143"/>
      <c r="F224" s="143"/>
      <c r="G224" s="346"/>
      <c r="H224" s="145"/>
      <c r="I224" s="449">
        <f t="shared" si="36"/>
        <v>0</v>
      </c>
      <c r="J224" s="414" t="str">
        <f t="shared" si="37"/>
        <v/>
      </c>
      <c r="K224" s="414" t="str">
        <f t="shared" si="38"/>
        <v/>
      </c>
      <c r="L224" s="414" t="str">
        <f t="shared" si="39"/>
        <v/>
      </c>
      <c r="M224" s="414" t="str">
        <f t="shared" si="40"/>
        <v/>
      </c>
    </row>
    <row r="225" spans="1:13">
      <c r="A225" s="175"/>
      <c r="B225" s="152"/>
      <c r="C225" s="137"/>
      <c r="D225" s="142"/>
      <c r="E225" s="143"/>
      <c r="F225" s="143"/>
      <c r="G225" s="346"/>
      <c r="H225" s="145"/>
      <c r="I225" s="449">
        <f t="shared" si="36"/>
        <v>0</v>
      </c>
      <c r="J225" s="414" t="str">
        <f t="shared" si="37"/>
        <v/>
      </c>
      <c r="K225" s="414" t="str">
        <f t="shared" si="38"/>
        <v/>
      </c>
      <c r="L225" s="414" t="str">
        <f t="shared" si="39"/>
        <v/>
      </c>
      <c r="M225" s="414" t="str">
        <f t="shared" si="40"/>
        <v/>
      </c>
    </row>
    <row r="226" spans="1:13">
      <c r="A226" s="175"/>
      <c r="B226" s="152"/>
      <c r="C226" s="137"/>
      <c r="D226" s="142"/>
      <c r="E226" s="143"/>
      <c r="F226" s="143"/>
      <c r="G226" s="346"/>
      <c r="H226" s="145"/>
      <c r="I226" s="449">
        <f t="shared" si="36"/>
        <v>0</v>
      </c>
      <c r="J226" s="414" t="str">
        <f t="shared" si="37"/>
        <v/>
      </c>
      <c r="K226" s="414" t="str">
        <f t="shared" si="38"/>
        <v/>
      </c>
      <c r="L226" s="414" t="str">
        <f t="shared" si="39"/>
        <v/>
      </c>
      <c r="M226" s="414" t="str">
        <f t="shared" si="40"/>
        <v/>
      </c>
    </row>
    <row r="227" spans="1:13">
      <c r="A227" s="175"/>
      <c r="B227" s="152"/>
      <c r="C227" s="137"/>
      <c r="D227" s="142"/>
      <c r="E227" s="143"/>
      <c r="F227" s="143"/>
      <c r="G227" s="346"/>
      <c r="H227" s="145"/>
      <c r="I227" s="449">
        <f t="shared" si="36"/>
        <v>0</v>
      </c>
      <c r="J227" s="414" t="str">
        <f t="shared" si="37"/>
        <v/>
      </c>
      <c r="K227" s="414" t="str">
        <f t="shared" si="38"/>
        <v/>
      </c>
      <c r="L227" s="414" t="str">
        <f t="shared" si="39"/>
        <v/>
      </c>
      <c r="M227" s="414" t="str">
        <f t="shared" si="40"/>
        <v/>
      </c>
    </row>
    <row r="228" spans="1:13">
      <c r="A228" s="175"/>
      <c r="B228" s="152"/>
      <c r="C228" s="137"/>
      <c r="D228" s="142"/>
      <c r="E228" s="143"/>
      <c r="F228" s="143"/>
      <c r="G228" s="346"/>
      <c r="H228" s="145"/>
      <c r="I228" s="449">
        <f t="shared" si="36"/>
        <v>0</v>
      </c>
      <c r="J228" s="414" t="str">
        <f t="shared" si="37"/>
        <v/>
      </c>
      <c r="K228" s="414" t="str">
        <f t="shared" si="38"/>
        <v/>
      </c>
      <c r="L228" s="414" t="str">
        <f t="shared" si="39"/>
        <v/>
      </c>
      <c r="M228" s="414" t="str">
        <f t="shared" si="40"/>
        <v/>
      </c>
    </row>
    <row r="229" spans="1:13">
      <c r="A229" s="175"/>
      <c r="B229" s="152"/>
      <c r="C229" s="137"/>
      <c r="D229" s="142"/>
      <c r="E229" s="143"/>
      <c r="F229" s="143"/>
      <c r="G229" s="346"/>
      <c r="H229" s="145"/>
      <c r="I229" s="449">
        <f t="shared" si="36"/>
        <v>0</v>
      </c>
      <c r="J229" s="414" t="str">
        <f t="shared" si="37"/>
        <v/>
      </c>
      <c r="K229" s="414" t="str">
        <f t="shared" si="38"/>
        <v/>
      </c>
      <c r="L229" s="414" t="str">
        <f t="shared" si="39"/>
        <v/>
      </c>
      <c r="M229" s="414" t="str">
        <f t="shared" si="40"/>
        <v/>
      </c>
    </row>
    <row r="230" spans="1:13">
      <c r="A230" s="175"/>
      <c r="B230" s="152"/>
      <c r="C230" s="137"/>
      <c r="D230" s="142"/>
      <c r="E230" s="143"/>
      <c r="F230" s="143"/>
      <c r="G230" s="346"/>
      <c r="H230" s="145"/>
      <c r="I230" s="449">
        <f t="shared" si="36"/>
        <v>0</v>
      </c>
      <c r="J230" s="414" t="str">
        <f t="shared" si="37"/>
        <v/>
      </c>
      <c r="K230" s="414" t="str">
        <f t="shared" si="38"/>
        <v/>
      </c>
      <c r="L230" s="414" t="str">
        <f t="shared" si="39"/>
        <v/>
      </c>
      <c r="M230" s="414" t="str">
        <f t="shared" si="40"/>
        <v/>
      </c>
    </row>
    <row r="231" spans="1:13">
      <c r="A231" s="175"/>
      <c r="B231" s="152"/>
      <c r="C231" s="137"/>
      <c r="D231" s="142"/>
      <c r="E231" s="143"/>
      <c r="F231" s="143"/>
      <c r="G231" s="346"/>
      <c r="H231" s="145"/>
      <c r="I231" s="449">
        <f t="shared" si="36"/>
        <v>0</v>
      </c>
      <c r="J231" s="414" t="str">
        <f t="shared" si="37"/>
        <v/>
      </c>
      <c r="K231" s="414" t="str">
        <f t="shared" si="38"/>
        <v/>
      </c>
      <c r="L231" s="414" t="str">
        <f t="shared" si="39"/>
        <v/>
      </c>
      <c r="M231" s="414" t="str">
        <f t="shared" si="40"/>
        <v/>
      </c>
    </row>
    <row r="232" spans="1:13">
      <c r="A232" s="175"/>
      <c r="B232" s="152"/>
      <c r="C232" s="137"/>
      <c r="D232" s="142"/>
      <c r="E232" s="143"/>
      <c r="F232" s="143"/>
      <c r="G232" s="346"/>
      <c r="H232" s="145"/>
      <c r="I232" s="449">
        <f t="shared" si="36"/>
        <v>0</v>
      </c>
      <c r="J232" s="414" t="str">
        <f t="shared" si="37"/>
        <v/>
      </c>
      <c r="K232" s="414" t="str">
        <f t="shared" si="38"/>
        <v/>
      </c>
      <c r="L232" s="414" t="str">
        <f t="shared" si="39"/>
        <v/>
      </c>
      <c r="M232" s="414" t="str">
        <f t="shared" si="40"/>
        <v/>
      </c>
    </row>
    <row r="233" spans="1:13">
      <c r="A233" s="175"/>
      <c r="B233" s="152"/>
      <c r="C233" s="137"/>
      <c r="D233" s="142"/>
      <c r="E233" s="143"/>
      <c r="F233" s="143"/>
      <c r="G233" s="346"/>
      <c r="H233" s="145"/>
      <c r="I233" s="449">
        <f t="shared" si="36"/>
        <v>0</v>
      </c>
      <c r="J233" s="414" t="str">
        <f t="shared" si="37"/>
        <v/>
      </c>
      <c r="K233" s="414" t="str">
        <f t="shared" si="38"/>
        <v/>
      </c>
      <c r="L233" s="414" t="str">
        <f t="shared" si="39"/>
        <v/>
      </c>
      <c r="M233" s="414" t="str">
        <f t="shared" si="40"/>
        <v/>
      </c>
    </row>
    <row r="234" spans="1:13">
      <c r="A234" s="175"/>
      <c r="B234" s="152"/>
      <c r="C234" s="137"/>
      <c r="D234" s="142"/>
      <c r="E234" s="143"/>
      <c r="F234" s="143"/>
      <c r="G234" s="346"/>
      <c r="H234" s="145"/>
      <c r="I234" s="449">
        <f t="shared" si="36"/>
        <v>0</v>
      </c>
      <c r="J234" s="414" t="str">
        <f t="shared" si="37"/>
        <v/>
      </c>
      <c r="K234" s="414" t="str">
        <f t="shared" si="38"/>
        <v/>
      </c>
      <c r="L234" s="414" t="str">
        <f t="shared" si="39"/>
        <v/>
      </c>
      <c r="M234" s="414" t="str">
        <f t="shared" si="40"/>
        <v/>
      </c>
    </row>
    <row r="235" spans="1:13">
      <c r="A235" s="175"/>
      <c r="B235" s="152"/>
      <c r="C235" s="137"/>
      <c r="D235" s="142"/>
      <c r="E235" s="143"/>
      <c r="F235" s="143"/>
      <c r="G235" s="346"/>
      <c r="H235" s="145"/>
      <c r="I235" s="449">
        <f t="shared" si="36"/>
        <v>0</v>
      </c>
      <c r="J235" s="414" t="str">
        <f t="shared" si="37"/>
        <v/>
      </c>
      <c r="K235" s="414" t="str">
        <f t="shared" si="38"/>
        <v/>
      </c>
      <c r="L235" s="414" t="str">
        <f t="shared" si="39"/>
        <v/>
      </c>
      <c r="M235" s="414" t="str">
        <f t="shared" si="40"/>
        <v/>
      </c>
    </row>
    <row r="236" spans="1:13">
      <c r="A236" s="175"/>
      <c r="B236" s="152"/>
      <c r="C236" s="137"/>
      <c r="D236" s="142"/>
      <c r="E236" s="143"/>
      <c r="F236" s="143"/>
      <c r="G236" s="346"/>
      <c r="H236" s="145"/>
      <c r="I236" s="449">
        <f t="shared" si="36"/>
        <v>0</v>
      </c>
      <c r="J236" s="414" t="str">
        <f t="shared" si="37"/>
        <v/>
      </c>
      <c r="K236" s="414" t="str">
        <f t="shared" si="38"/>
        <v/>
      </c>
      <c r="L236" s="414" t="str">
        <f t="shared" si="39"/>
        <v/>
      </c>
      <c r="M236" s="414" t="str">
        <f t="shared" si="40"/>
        <v/>
      </c>
    </row>
    <row r="237" spans="1:13">
      <c r="A237" s="175"/>
      <c r="B237" s="152"/>
      <c r="C237" s="137"/>
      <c r="D237" s="142"/>
      <c r="E237" s="143"/>
      <c r="F237" s="143"/>
      <c r="G237" s="346"/>
      <c r="H237" s="145"/>
      <c r="I237" s="449">
        <f t="shared" si="36"/>
        <v>0</v>
      </c>
      <c r="J237" s="414" t="str">
        <f t="shared" si="37"/>
        <v/>
      </c>
      <c r="K237" s="414" t="str">
        <f t="shared" si="38"/>
        <v/>
      </c>
      <c r="L237" s="414" t="str">
        <f t="shared" si="39"/>
        <v/>
      </c>
      <c r="M237" s="414" t="str">
        <f t="shared" si="40"/>
        <v/>
      </c>
    </row>
    <row r="238" spans="1:13">
      <c r="A238" s="175"/>
      <c r="B238" s="152"/>
      <c r="C238" s="137"/>
      <c r="D238" s="142"/>
      <c r="E238" s="143"/>
      <c r="F238" s="143"/>
      <c r="G238" s="346"/>
      <c r="H238" s="145"/>
      <c r="I238" s="449">
        <f t="shared" si="36"/>
        <v>0</v>
      </c>
      <c r="J238" s="414" t="str">
        <f t="shared" si="37"/>
        <v/>
      </c>
      <c r="K238" s="414" t="str">
        <f t="shared" si="38"/>
        <v/>
      </c>
      <c r="L238" s="414" t="str">
        <f t="shared" si="39"/>
        <v/>
      </c>
      <c r="M238" s="414" t="str">
        <f t="shared" si="40"/>
        <v/>
      </c>
    </row>
    <row r="239" spans="1:13">
      <c r="A239" s="175"/>
      <c r="B239" s="152"/>
      <c r="C239" s="137"/>
      <c r="D239" s="142"/>
      <c r="E239" s="143"/>
      <c r="F239" s="143"/>
      <c r="G239" s="346"/>
      <c r="H239" s="145"/>
      <c r="I239" s="449">
        <f t="shared" si="36"/>
        <v>0</v>
      </c>
      <c r="J239" s="414" t="str">
        <f t="shared" si="37"/>
        <v/>
      </c>
      <c r="K239" s="414" t="str">
        <f t="shared" si="38"/>
        <v/>
      </c>
      <c r="L239" s="414" t="str">
        <f t="shared" si="39"/>
        <v/>
      </c>
      <c r="M239" s="414" t="str">
        <f t="shared" si="40"/>
        <v/>
      </c>
    </row>
    <row r="240" spans="1:13">
      <c r="A240" s="175"/>
      <c r="B240" s="152"/>
      <c r="C240" s="137"/>
      <c r="D240" s="142"/>
      <c r="E240" s="143"/>
      <c r="F240" s="143"/>
      <c r="G240" s="346"/>
      <c r="H240" s="145"/>
      <c r="I240" s="449">
        <f t="shared" si="36"/>
        <v>0</v>
      </c>
      <c r="J240" s="414" t="str">
        <f t="shared" si="37"/>
        <v/>
      </c>
      <c r="K240" s="414" t="str">
        <f t="shared" si="38"/>
        <v/>
      </c>
      <c r="L240" s="414" t="str">
        <f t="shared" si="39"/>
        <v/>
      </c>
      <c r="M240" s="414" t="str">
        <f t="shared" si="40"/>
        <v/>
      </c>
    </row>
    <row r="241" spans="1:13">
      <c r="A241" s="175"/>
      <c r="B241" s="152"/>
      <c r="C241" s="137"/>
      <c r="D241" s="142"/>
      <c r="E241" s="143"/>
      <c r="F241" s="143"/>
      <c r="G241" s="346"/>
      <c r="H241" s="145"/>
      <c r="I241" s="449">
        <f t="shared" si="36"/>
        <v>0</v>
      </c>
      <c r="J241" s="414" t="str">
        <f t="shared" si="37"/>
        <v/>
      </c>
      <c r="K241" s="414" t="str">
        <f t="shared" si="38"/>
        <v/>
      </c>
      <c r="L241" s="414" t="str">
        <f t="shared" si="39"/>
        <v/>
      </c>
      <c r="M241" s="414" t="str">
        <f t="shared" si="40"/>
        <v/>
      </c>
    </row>
    <row r="242" spans="1:13">
      <c r="A242" s="175"/>
      <c r="B242" s="152"/>
      <c r="C242" s="137"/>
      <c r="D242" s="142"/>
      <c r="E242" s="143"/>
      <c r="F242" s="143"/>
      <c r="G242" s="346"/>
      <c r="H242" s="145"/>
      <c r="I242" s="449">
        <f t="shared" si="36"/>
        <v>0</v>
      </c>
      <c r="J242" s="414" t="str">
        <f t="shared" si="37"/>
        <v/>
      </c>
      <c r="K242" s="414" t="str">
        <f t="shared" si="38"/>
        <v/>
      </c>
      <c r="L242" s="414" t="str">
        <f t="shared" si="39"/>
        <v/>
      </c>
      <c r="M242" s="414" t="str">
        <f t="shared" si="40"/>
        <v/>
      </c>
    </row>
    <row r="243" spans="1:13">
      <c r="A243" s="175"/>
      <c r="B243" s="152"/>
      <c r="C243" s="137"/>
      <c r="D243" s="142"/>
      <c r="E243" s="143"/>
      <c r="F243" s="143"/>
      <c r="G243" s="346"/>
      <c r="H243" s="145"/>
      <c r="I243" s="449">
        <f t="shared" si="36"/>
        <v>0</v>
      </c>
      <c r="J243" s="414" t="str">
        <f t="shared" si="37"/>
        <v/>
      </c>
      <c r="K243" s="414" t="str">
        <f t="shared" si="38"/>
        <v/>
      </c>
      <c r="L243" s="414" t="str">
        <f t="shared" si="39"/>
        <v/>
      </c>
      <c r="M243" s="414" t="str">
        <f t="shared" si="40"/>
        <v/>
      </c>
    </row>
    <row r="244" spans="1:13">
      <c r="A244" s="175"/>
      <c r="B244" s="152"/>
      <c r="C244" s="137"/>
      <c r="D244" s="142"/>
      <c r="E244" s="143"/>
      <c r="F244" s="143"/>
      <c r="G244" s="346"/>
      <c r="H244" s="145"/>
      <c r="I244" s="449">
        <f t="shared" si="36"/>
        <v>0</v>
      </c>
      <c r="J244" s="414" t="str">
        <f t="shared" si="37"/>
        <v/>
      </c>
      <c r="K244" s="414" t="str">
        <f t="shared" si="38"/>
        <v/>
      </c>
      <c r="L244" s="414" t="str">
        <f t="shared" si="39"/>
        <v/>
      </c>
      <c r="M244" s="414" t="str">
        <f t="shared" si="40"/>
        <v/>
      </c>
    </row>
    <row r="245" spans="1:13">
      <c r="A245" s="175"/>
      <c r="B245" s="152"/>
      <c r="C245" s="137"/>
      <c r="D245" s="142"/>
      <c r="E245" s="143"/>
      <c r="F245" s="143"/>
      <c r="G245" s="346"/>
      <c r="H245" s="145"/>
      <c r="I245" s="449">
        <f t="shared" si="36"/>
        <v>0</v>
      </c>
      <c r="J245" s="414" t="str">
        <f t="shared" si="37"/>
        <v/>
      </c>
      <c r="K245" s="414" t="str">
        <f t="shared" si="38"/>
        <v/>
      </c>
      <c r="L245" s="414" t="str">
        <f t="shared" si="39"/>
        <v/>
      </c>
      <c r="M245" s="414" t="str">
        <f t="shared" si="40"/>
        <v/>
      </c>
    </row>
    <row r="246" spans="1:13">
      <c r="A246" s="175"/>
      <c r="B246" s="152"/>
      <c r="C246" s="137"/>
      <c r="D246" s="142"/>
      <c r="E246" s="143"/>
      <c r="F246" s="143"/>
      <c r="G246" s="346"/>
      <c r="H246" s="145"/>
      <c r="I246" s="449">
        <f t="shared" si="36"/>
        <v>0</v>
      </c>
      <c r="J246" s="414" t="str">
        <f t="shared" si="37"/>
        <v/>
      </c>
      <c r="K246" s="414" t="str">
        <f t="shared" si="38"/>
        <v/>
      </c>
      <c r="L246" s="414" t="str">
        <f t="shared" si="39"/>
        <v/>
      </c>
      <c r="M246" s="414" t="str">
        <f t="shared" si="40"/>
        <v/>
      </c>
    </row>
    <row r="247" spans="1:13">
      <c r="A247" s="175"/>
      <c r="B247" s="152"/>
      <c r="C247" s="137"/>
      <c r="D247" s="142"/>
      <c r="E247" s="143"/>
      <c r="F247" s="143"/>
      <c r="G247" s="346"/>
      <c r="H247" s="145"/>
      <c r="I247" s="449">
        <f t="shared" si="36"/>
        <v>0</v>
      </c>
      <c r="J247" s="414" t="str">
        <f t="shared" si="37"/>
        <v/>
      </c>
      <c r="K247" s="414" t="str">
        <f t="shared" si="38"/>
        <v/>
      </c>
      <c r="L247" s="414" t="str">
        <f t="shared" si="39"/>
        <v/>
      </c>
      <c r="M247" s="414" t="str">
        <f t="shared" si="40"/>
        <v/>
      </c>
    </row>
    <row r="248" spans="1:13">
      <c r="A248" s="175"/>
      <c r="B248" s="152"/>
      <c r="C248" s="137"/>
      <c r="D248" s="142"/>
      <c r="E248" s="143"/>
      <c r="F248" s="143"/>
      <c r="G248" s="346"/>
      <c r="H248" s="145"/>
      <c r="I248" s="449">
        <f t="shared" si="36"/>
        <v>0</v>
      </c>
      <c r="J248" s="414" t="str">
        <f t="shared" si="37"/>
        <v/>
      </c>
      <c r="K248" s="414" t="str">
        <f t="shared" si="38"/>
        <v/>
      </c>
      <c r="L248" s="414" t="str">
        <f t="shared" si="39"/>
        <v/>
      </c>
      <c r="M248" s="414" t="str">
        <f t="shared" si="40"/>
        <v/>
      </c>
    </row>
    <row r="249" spans="1:13">
      <c r="A249" s="175"/>
      <c r="B249" s="152"/>
      <c r="C249" s="137"/>
      <c r="D249" s="142"/>
      <c r="E249" s="143"/>
      <c r="F249" s="143"/>
      <c r="G249" s="346"/>
      <c r="H249" s="145"/>
      <c r="I249" s="449">
        <f t="shared" si="36"/>
        <v>0</v>
      </c>
      <c r="J249" s="414" t="str">
        <f t="shared" si="37"/>
        <v/>
      </c>
      <c r="K249" s="414" t="str">
        <f t="shared" si="38"/>
        <v/>
      </c>
      <c r="L249" s="414" t="str">
        <f t="shared" si="39"/>
        <v/>
      </c>
      <c r="M249" s="414" t="str">
        <f t="shared" si="40"/>
        <v/>
      </c>
    </row>
    <row r="250" spans="1:13">
      <c r="A250" s="175"/>
      <c r="B250" s="152"/>
      <c r="C250" s="137"/>
      <c r="D250" s="142"/>
      <c r="E250" s="143"/>
      <c r="F250" s="143"/>
      <c r="G250" s="346"/>
      <c r="H250" s="145"/>
      <c r="I250" s="449">
        <f t="shared" si="36"/>
        <v>0</v>
      </c>
      <c r="J250" s="414" t="str">
        <f t="shared" si="37"/>
        <v/>
      </c>
      <c r="K250" s="414" t="str">
        <f t="shared" si="38"/>
        <v/>
      </c>
      <c r="L250" s="414" t="str">
        <f t="shared" si="39"/>
        <v/>
      </c>
      <c r="M250" s="414" t="str">
        <f t="shared" si="40"/>
        <v/>
      </c>
    </row>
    <row r="251" spans="1:13">
      <c r="A251" s="175"/>
      <c r="B251" s="152"/>
      <c r="C251" s="137"/>
      <c r="D251" s="142"/>
      <c r="E251" s="143"/>
      <c r="F251" s="143"/>
      <c r="G251" s="346"/>
      <c r="H251" s="145"/>
      <c r="I251" s="449">
        <f t="shared" ref="I251:I314" si="41">IF(ISTEXT(A251)=TRUE,G251,0)</f>
        <v>0</v>
      </c>
      <c r="J251" s="414" t="str">
        <f t="shared" si="37"/>
        <v/>
      </c>
      <c r="K251" s="414" t="str">
        <f t="shared" si="38"/>
        <v/>
      </c>
      <c r="L251" s="414" t="str">
        <f t="shared" si="39"/>
        <v/>
      </c>
      <c r="M251" s="414" t="str">
        <f t="shared" si="40"/>
        <v/>
      </c>
    </row>
    <row r="252" spans="1:13">
      <c r="A252" s="175"/>
      <c r="B252" s="152"/>
      <c r="C252" s="137"/>
      <c r="D252" s="142"/>
      <c r="E252" s="143"/>
      <c r="F252" s="143"/>
      <c r="G252" s="346"/>
      <c r="H252" s="145"/>
      <c r="I252" s="449">
        <f t="shared" si="41"/>
        <v>0</v>
      </c>
      <c r="J252" s="414" t="str">
        <f t="shared" si="37"/>
        <v/>
      </c>
      <c r="K252" s="414" t="str">
        <f t="shared" si="38"/>
        <v/>
      </c>
      <c r="L252" s="414" t="str">
        <f t="shared" si="39"/>
        <v/>
      </c>
      <c r="M252" s="414" t="str">
        <f t="shared" si="40"/>
        <v/>
      </c>
    </row>
    <row r="253" spans="1:13">
      <c r="A253" s="175"/>
      <c r="B253" s="152"/>
      <c r="C253" s="137"/>
      <c r="D253" s="142"/>
      <c r="E253" s="143"/>
      <c r="F253" s="143"/>
      <c r="G253" s="346"/>
      <c r="H253" s="145"/>
      <c r="I253" s="449">
        <f t="shared" si="41"/>
        <v>0</v>
      </c>
      <c r="J253" s="414" t="str">
        <f t="shared" si="37"/>
        <v/>
      </c>
      <c r="K253" s="414" t="str">
        <f t="shared" si="38"/>
        <v/>
      </c>
      <c r="L253" s="414" t="str">
        <f t="shared" si="39"/>
        <v/>
      </c>
      <c r="M253" s="414" t="str">
        <f t="shared" si="40"/>
        <v/>
      </c>
    </row>
    <row r="254" spans="1:13">
      <c r="A254" s="175"/>
      <c r="B254" s="152"/>
      <c r="C254" s="137"/>
      <c r="D254" s="142"/>
      <c r="E254" s="143"/>
      <c r="F254" s="143"/>
      <c r="G254" s="346"/>
      <c r="H254" s="145"/>
      <c r="I254" s="449">
        <f t="shared" si="41"/>
        <v>0</v>
      </c>
      <c r="J254" s="414" t="str">
        <f t="shared" ref="J254:J317" si="42">IF($B254="F",$G254,"")</f>
        <v/>
      </c>
      <c r="K254" s="414" t="str">
        <f t="shared" ref="K254:K317" si="43">IF($B254="V",$G254,"")</f>
        <v/>
      </c>
      <c r="L254" s="414" t="str">
        <f t="shared" ref="L254:L317" si="44">IF($B254="A",$G254,"")</f>
        <v/>
      </c>
      <c r="M254" s="414" t="str">
        <f t="shared" ref="M254:M317" si="45">IF($B254="G",$G254,"")</f>
        <v/>
      </c>
    </row>
    <row r="255" spans="1:13">
      <c r="A255" s="175"/>
      <c r="B255" s="152"/>
      <c r="C255" s="137"/>
      <c r="D255" s="142"/>
      <c r="E255" s="143"/>
      <c r="F255" s="143"/>
      <c r="G255" s="346"/>
      <c r="H255" s="145"/>
      <c r="I255" s="449">
        <f t="shared" si="41"/>
        <v>0</v>
      </c>
      <c r="J255" s="414" t="str">
        <f t="shared" si="42"/>
        <v/>
      </c>
      <c r="K255" s="414" t="str">
        <f t="shared" si="43"/>
        <v/>
      </c>
      <c r="L255" s="414" t="str">
        <f t="shared" si="44"/>
        <v/>
      </c>
      <c r="M255" s="414" t="str">
        <f t="shared" si="45"/>
        <v/>
      </c>
    </row>
    <row r="256" spans="1:13">
      <c r="A256" s="175"/>
      <c r="B256" s="152"/>
      <c r="C256" s="137"/>
      <c r="D256" s="142"/>
      <c r="E256" s="143"/>
      <c r="F256" s="143"/>
      <c r="G256" s="346"/>
      <c r="H256" s="145"/>
      <c r="I256" s="449">
        <f t="shared" si="41"/>
        <v>0</v>
      </c>
      <c r="J256" s="414" t="str">
        <f t="shared" si="42"/>
        <v/>
      </c>
      <c r="K256" s="414" t="str">
        <f t="shared" si="43"/>
        <v/>
      </c>
      <c r="L256" s="414" t="str">
        <f t="shared" si="44"/>
        <v/>
      </c>
      <c r="M256" s="414" t="str">
        <f t="shared" si="45"/>
        <v/>
      </c>
    </row>
    <row r="257" spans="1:13">
      <c r="A257" s="175"/>
      <c r="B257" s="152"/>
      <c r="C257" s="137"/>
      <c r="D257" s="142"/>
      <c r="E257" s="143"/>
      <c r="F257" s="143"/>
      <c r="G257" s="346"/>
      <c r="H257" s="145"/>
      <c r="I257" s="449">
        <f t="shared" si="41"/>
        <v>0</v>
      </c>
      <c r="J257" s="414" t="str">
        <f t="shared" si="42"/>
        <v/>
      </c>
      <c r="K257" s="414" t="str">
        <f t="shared" si="43"/>
        <v/>
      </c>
      <c r="L257" s="414" t="str">
        <f t="shared" si="44"/>
        <v/>
      </c>
      <c r="M257" s="414" t="str">
        <f t="shared" si="45"/>
        <v/>
      </c>
    </row>
    <row r="258" spans="1:13">
      <c r="A258" s="175"/>
      <c r="B258" s="152"/>
      <c r="C258" s="137"/>
      <c r="D258" s="142"/>
      <c r="E258" s="143"/>
      <c r="F258" s="143"/>
      <c r="G258" s="346"/>
      <c r="H258" s="145"/>
      <c r="I258" s="449">
        <f t="shared" si="41"/>
        <v>0</v>
      </c>
      <c r="J258" s="414" t="str">
        <f t="shared" si="42"/>
        <v/>
      </c>
      <c r="K258" s="414" t="str">
        <f t="shared" si="43"/>
        <v/>
      </c>
      <c r="L258" s="414" t="str">
        <f t="shared" si="44"/>
        <v/>
      </c>
      <c r="M258" s="414" t="str">
        <f t="shared" si="45"/>
        <v/>
      </c>
    </row>
    <row r="259" spans="1:13">
      <c r="A259" s="175"/>
      <c r="B259" s="152"/>
      <c r="C259" s="137"/>
      <c r="D259" s="142"/>
      <c r="E259" s="143"/>
      <c r="F259" s="143"/>
      <c r="G259" s="346"/>
      <c r="H259" s="145"/>
      <c r="I259" s="449">
        <f t="shared" si="41"/>
        <v>0</v>
      </c>
      <c r="J259" s="414" t="str">
        <f t="shared" si="42"/>
        <v/>
      </c>
      <c r="K259" s="414" t="str">
        <f t="shared" si="43"/>
        <v/>
      </c>
      <c r="L259" s="414" t="str">
        <f t="shared" si="44"/>
        <v/>
      </c>
      <c r="M259" s="414" t="str">
        <f t="shared" si="45"/>
        <v/>
      </c>
    </row>
    <row r="260" spans="1:13">
      <c r="A260" s="175"/>
      <c r="B260" s="152"/>
      <c r="C260" s="137"/>
      <c r="D260" s="142"/>
      <c r="E260" s="143"/>
      <c r="F260" s="143"/>
      <c r="G260" s="346"/>
      <c r="H260" s="145"/>
      <c r="I260" s="449">
        <f t="shared" si="41"/>
        <v>0</v>
      </c>
      <c r="J260" s="414" t="str">
        <f t="shared" si="42"/>
        <v/>
      </c>
      <c r="K260" s="414" t="str">
        <f t="shared" si="43"/>
        <v/>
      </c>
      <c r="L260" s="414" t="str">
        <f t="shared" si="44"/>
        <v/>
      </c>
      <c r="M260" s="414" t="str">
        <f t="shared" si="45"/>
        <v/>
      </c>
    </row>
    <row r="261" spans="1:13">
      <c r="A261" s="175"/>
      <c r="B261" s="152"/>
      <c r="C261" s="137"/>
      <c r="D261" s="142"/>
      <c r="E261" s="143"/>
      <c r="F261" s="143"/>
      <c r="G261" s="346"/>
      <c r="H261" s="145"/>
      <c r="I261" s="449">
        <f t="shared" si="41"/>
        <v>0</v>
      </c>
      <c r="J261" s="414" t="str">
        <f t="shared" si="42"/>
        <v/>
      </c>
      <c r="K261" s="414" t="str">
        <f t="shared" si="43"/>
        <v/>
      </c>
      <c r="L261" s="414" t="str">
        <f t="shared" si="44"/>
        <v/>
      </c>
      <c r="M261" s="414" t="str">
        <f t="shared" si="45"/>
        <v/>
      </c>
    </row>
    <row r="262" spans="1:13">
      <c r="A262" s="175"/>
      <c r="B262" s="152"/>
      <c r="C262" s="137"/>
      <c r="D262" s="142"/>
      <c r="E262" s="143"/>
      <c r="F262" s="143"/>
      <c r="G262" s="346"/>
      <c r="H262" s="145"/>
      <c r="I262" s="449">
        <f t="shared" si="41"/>
        <v>0</v>
      </c>
      <c r="J262" s="414" t="str">
        <f t="shared" si="42"/>
        <v/>
      </c>
      <c r="K262" s="414" t="str">
        <f t="shared" si="43"/>
        <v/>
      </c>
      <c r="L262" s="414" t="str">
        <f t="shared" si="44"/>
        <v/>
      </c>
      <c r="M262" s="414" t="str">
        <f t="shared" si="45"/>
        <v/>
      </c>
    </row>
    <row r="263" spans="1:13">
      <c r="A263" s="175"/>
      <c r="B263" s="152"/>
      <c r="C263" s="137"/>
      <c r="D263" s="142"/>
      <c r="E263" s="143"/>
      <c r="F263" s="143"/>
      <c r="G263" s="346"/>
      <c r="H263" s="145"/>
      <c r="I263" s="449">
        <f t="shared" si="41"/>
        <v>0</v>
      </c>
      <c r="J263" s="414" t="str">
        <f t="shared" si="42"/>
        <v/>
      </c>
      <c r="K263" s="414" t="str">
        <f t="shared" si="43"/>
        <v/>
      </c>
      <c r="L263" s="414" t="str">
        <f t="shared" si="44"/>
        <v/>
      </c>
      <c r="M263" s="414" t="str">
        <f t="shared" si="45"/>
        <v/>
      </c>
    </row>
    <row r="264" spans="1:13">
      <c r="A264" s="175"/>
      <c r="B264" s="152"/>
      <c r="C264" s="137"/>
      <c r="D264" s="142"/>
      <c r="E264" s="143"/>
      <c r="F264" s="143"/>
      <c r="G264" s="346"/>
      <c r="H264" s="145"/>
      <c r="I264" s="449">
        <f t="shared" si="41"/>
        <v>0</v>
      </c>
      <c r="J264" s="414" t="str">
        <f t="shared" si="42"/>
        <v/>
      </c>
      <c r="K264" s="414" t="str">
        <f t="shared" si="43"/>
        <v/>
      </c>
      <c r="L264" s="414" t="str">
        <f t="shared" si="44"/>
        <v/>
      </c>
      <c r="M264" s="414" t="str">
        <f t="shared" si="45"/>
        <v/>
      </c>
    </row>
    <row r="265" spans="1:13">
      <c r="A265" s="175"/>
      <c r="B265" s="152"/>
      <c r="C265" s="137"/>
      <c r="D265" s="142"/>
      <c r="E265" s="143"/>
      <c r="F265" s="143"/>
      <c r="G265" s="346"/>
      <c r="H265" s="145"/>
      <c r="I265" s="449">
        <f t="shared" si="41"/>
        <v>0</v>
      </c>
      <c r="J265" s="414" t="str">
        <f t="shared" si="42"/>
        <v/>
      </c>
      <c r="K265" s="414" t="str">
        <f t="shared" si="43"/>
        <v/>
      </c>
      <c r="L265" s="414" t="str">
        <f t="shared" si="44"/>
        <v/>
      </c>
      <c r="M265" s="414" t="str">
        <f t="shared" si="45"/>
        <v/>
      </c>
    </row>
    <row r="266" spans="1:13">
      <c r="A266" s="175"/>
      <c r="B266" s="152"/>
      <c r="C266" s="137"/>
      <c r="D266" s="142"/>
      <c r="E266" s="143"/>
      <c r="F266" s="143"/>
      <c r="G266" s="346"/>
      <c r="H266" s="145"/>
      <c r="I266" s="449">
        <f t="shared" si="41"/>
        <v>0</v>
      </c>
      <c r="J266" s="414" t="str">
        <f t="shared" si="42"/>
        <v/>
      </c>
      <c r="K266" s="414" t="str">
        <f t="shared" si="43"/>
        <v/>
      </c>
      <c r="L266" s="414" t="str">
        <f t="shared" si="44"/>
        <v/>
      </c>
      <c r="M266" s="414" t="str">
        <f t="shared" si="45"/>
        <v/>
      </c>
    </row>
    <row r="267" spans="1:13">
      <c r="A267" s="175"/>
      <c r="B267" s="152"/>
      <c r="C267" s="137"/>
      <c r="D267" s="142"/>
      <c r="E267" s="143"/>
      <c r="F267" s="143"/>
      <c r="G267" s="346"/>
      <c r="H267" s="145"/>
      <c r="I267" s="449">
        <f t="shared" si="41"/>
        <v>0</v>
      </c>
      <c r="J267" s="414" t="str">
        <f t="shared" si="42"/>
        <v/>
      </c>
      <c r="K267" s="414" t="str">
        <f t="shared" si="43"/>
        <v/>
      </c>
      <c r="L267" s="414" t="str">
        <f t="shared" si="44"/>
        <v/>
      </c>
      <c r="M267" s="414" t="str">
        <f t="shared" si="45"/>
        <v/>
      </c>
    </row>
    <row r="268" spans="1:13">
      <c r="A268" s="175"/>
      <c r="B268" s="152"/>
      <c r="C268" s="137"/>
      <c r="D268" s="142"/>
      <c r="E268" s="143"/>
      <c r="F268" s="143"/>
      <c r="G268" s="346"/>
      <c r="H268" s="145"/>
      <c r="I268" s="449">
        <f t="shared" si="41"/>
        <v>0</v>
      </c>
      <c r="J268" s="414" t="str">
        <f t="shared" si="42"/>
        <v/>
      </c>
      <c r="K268" s="414" t="str">
        <f t="shared" si="43"/>
        <v/>
      </c>
      <c r="L268" s="414" t="str">
        <f t="shared" si="44"/>
        <v/>
      </c>
      <c r="M268" s="414" t="str">
        <f t="shared" si="45"/>
        <v/>
      </c>
    </row>
    <row r="269" spans="1:13">
      <c r="A269" s="175"/>
      <c r="B269" s="152"/>
      <c r="C269" s="137"/>
      <c r="D269" s="142"/>
      <c r="E269" s="143"/>
      <c r="F269" s="143"/>
      <c r="G269" s="346"/>
      <c r="H269" s="145"/>
      <c r="I269" s="449">
        <f t="shared" si="41"/>
        <v>0</v>
      </c>
      <c r="J269" s="414" t="str">
        <f t="shared" si="42"/>
        <v/>
      </c>
      <c r="K269" s="414" t="str">
        <f t="shared" si="43"/>
        <v/>
      </c>
      <c r="L269" s="414" t="str">
        <f t="shared" si="44"/>
        <v/>
      </c>
      <c r="M269" s="414" t="str">
        <f t="shared" si="45"/>
        <v/>
      </c>
    </row>
    <row r="270" spans="1:13">
      <c r="A270" s="175"/>
      <c r="B270" s="152"/>
      <c r="C270" s="137"/>
      <c r="D270" s="142"/>
      <c r="E270" s="143"/>
      <c r="F270" s="143"/>
      <c r="G270" s="346"/>
      <c r="H270" s="145"/>
      <c r="I270" s="449">
        <f t="shared" si="41"/>
        <v>0</v>
      </c>
      <c r="J270" s="414" t="str">
        <f t="shared" si="42"/>
        <v/>
      </c>
      <c r="K270" s="414" t="str">
        <f t="shared" si="43"/>
        <v/>
      </c>
      <c r="L270" s="414" t="str">
        <f t="shared" si="44"/>
        <v/>
      </c>
      <c r="M270" s="414" t="str">
        <f t="shared" si="45"/>
        <v/>
      </c>
    </row>
    <row r="271" spans="1:13">
      <c r="A271" s="175"/>
      <c r="B271" s="152"/>
      <c r="C271" s="137"/>
      <c r="D271" s="142"/>
      <c r="E271" s="143"/>
      <c r="F271" s="143"/>
      <c r="G271" s="346"/>
      <c r="H271" s="145"/>
      <c r="I271" s="449">
        <f t="shared" si="41"/>
        <v>0</v>
      </c>
      <c r="J271" s="414" t="str">
        <f t="shared" si="42"/>
        <v/>
      </c>
      <c r="K271" s="414" t="str">
        <f t="shared" si="43"/>
        <v/>
      </c>
      <c r="L271" s="414" t="str">
        <f t="shared" si="44"/>
        <v/>
      </c>
      <c r="M271" s="414" t="str">
        <f t="shared" si="45"/>
        <v/>
      </c>
    </row>
    <row r="272" spans="1:13">
      <c r="A272" s="175"/>
      <c r="B272" s="152"/>
      <c r="C272" s="137"/>
      <c r="D272" s="142"/>
      <c r="E272" s="143"/>
      <c r="F272" s="143"/>
      <c r="G272" s="346"/>
      <c r="H272" s="145"/>
      <c r="I272" s="449">
        <f t="shared" si="41"/>
        <v>0</v>
      </c>
      <c r="J272" s="414" t="str">
        <f t="shared" si="42"/>
        <v/>
      </c>
      <c r="K272" s="414" t="str">
        <f t="shared" si="43"/>
        <v/>
      </c>
      <c r="L272" s="414" t="str">
        <f t="shared" si="44"/>
        <v/>
      </c>
      <c r="M272" s="414" t="str">
        <f t="shared" si="45"/>
        <v/>
      </c>
    </row>
    <row r="273" spans="1:13">
      <c r="A273" s="175"/>
      <c r="B273" s="152"/>
      <c r="C273" s="137"/>
      <c r="D273" s="142"/>
      <c r="E273" s="143"/>
      <c r="F273" s="143"/>
      <c r="G273" s="346"/>
      <c r="H273" s="145"/>
      <c r="I273" s="449">
        <f t="shared" si="41"/>
        <v>0</v>
      </c>
      <c r="J273" s="414" t="str">
        <f t="shared" si="42"/>
        <v/>
      </c>
      <c r="K273" s="414" t="str">
        <f t="shared" si="43"/>
        <v/>
      </c>
      <c r="L273" s="414" t="str">
        <f t="shared" si="44"/>
        <v/>
      </c>
      <c r="M273" s="414" t="str">
        <f t="shared" si="45"/>
        <v/>
      </c>
    </row>
    <row r="274" spans="1:13">
      <c r="A274" s="175"/>
      <c r="B274" s="152"/>
      <c r="C274" s="137"/>
      <c r="D274" s="142"/>
      <c r="E274" s="143"/>
      <c r="F274" s="143"/>
      <c r="G274" s="346"/>
      <c r="H274" s="145"/>
      <c r="I274" s="449">
        <f t="shared" si="41"/>
        <v>0</v>
      </c>
      <c r="J274" s="414" t="str">
        <f t="shared" si="42"/>
        <v/>
      </c>
      <c r="K274" s="414" t="str">
        <f t="shared" si="43"/>
        <v/>
      </c>
      <c r="L274" s="414" t="str">
        <f t="shared" si="44"/>
        <v/>
      </c>
      <c r="M274" s="414" t="str">
        <f t="shared" si="45"/>
        <v/>
      </c>
    </row>
    <row r="275" spans="1:13">
      <c r="A275" s="175"/>
      <c r="B275" s="152"/>
      <c r="C275" s="137"/>
      <c r="D275" s="142"/>
      <c r="E275" s="143"/>
      <c r="F275" s="143"/>
      <c r="G275" s="346"/>
      <c r="H275" s="145"/>
      <c r="I275" s="449">
        <f t="shared" si="41"/>
        <v>0</v>
      </c>
      <c r="J275" s="414" t="str">
        <f t="shared" si="42"/>
        <v/>
      </c>
      <c r="K275" s="414" t="str">
        <f t="shared" si="43"/>
        <v/>
      </c>
      <c r="L275" s="414" t="str">
        <f t="shared" si="44"/>
        <v/>
      </c>
      <c r="M275" s="414" t="str">
        <f t="shared" si="45"/>
        <v/>
      </c>
    </row>
    <row r="276" spans="1:13">
      <c r="A276" s="175"/>
      <c r="B276" s="152"/>
      <c r="C276" s="137"/>
      <c r="D276" s="142"/>
      <c r="E276" s="143"/>
      <c r="F276" s="143"/>
      <c r="G276" s="346"/>
      <c r="H276" s="145"/>
      <c r="I276" s="449">
        <f t="shared" si="41"/>
        <v>0</v>
      </c>
      <c r="J276" s="414" t="str">
        <f t="shared" si="42"/>
        <v/>
      </c>
      <c r="K276" s="414" t="str">
        <f t="shared" si="43"/>
        <v/>
      </c>
      <c r="L276" s="414" t="str">
        <f t="shared" si="44"/>
        <v/>
      </c>
      <c r="M276" s="414" t="str">
        <f t="shared" si="45"/>
        <v/>
      </c>
    </row>
    <row r="277" spans="1:13">
      <c r="A277" s="175"/>
      <c r="B277" s="152"/>
      <c r="C277" s="137"/>
      <c r="D277" s="142"/>
      <c r="E277" s="143"/>
      <c r="F277" s="143"/>
      <c r="G277" s="346"/>
      <c r="H277" s="145"/>
      <c r="I277" s="449">
        <f t="shared" si="41"/>
        <v>0</v>
      </c>
      <c r="J277" s="414" t="str">
        <f t="shared" si="42"/>
        <v/>
      </c>
      <c r="K277" s="414" t="str">
        <f t="shared" si="43"/>
        <v/>
      </c>
      <c r="L277" s="414" t="str">
        <f t="shared" si="44"/>
        <v/>
      </c>
      <c r="M277" s="414" t="str">
        <f t="shared" si="45"/>
        <v/>
      </c>
    </row>
    <row r="278" spans="1:13">
      <c r="A278" s="175"/>
      <c r="B278" s="152"/>
      <c r="C278" s="137"/>
      <c r="D278" s="142"/>
      <c r="E278" s="143"/>
      <c r="F278" s="143"/>
      <c r="G278" s="346"/>
      <c r="H278" s="145"/>
      <c r="I278" s="449">
        <f t="shared" si="41"/>
        <v>0</v>
      </c>
      <c r="J278" s="414" t="str">
        <f t="shared" si="42"/>
        <v/>
      </c>
      <c r="K278" s="414" t="str">
        <f t="shared" si="43"/>
        <v/>
      </c>
      <c r="L278" s="414" t="str">
        <f t="shared" si="44"/>
        <v/>
      </c>
      <c r="M278" s="414" t="str">
        <f t="shared" si="45"/>
        <v/>
      </c>
    </row>
    <row r="279" spans="1:13">
      <c r="A279" s="175"/>
      <c r="B279" s="152"/>
      <c r="C279" s="137"/>
      <c r="D279" s="142"/>
      <c r="E279" s="143"/>
      <c r="F279" s="143"/>
      <c r="G279" s="346"/>
      <c r="H279" s="145"/>
      <c r="I279" s="449">
        <f t="shared" si="41"/>
        <v>0</v>
      </c>
      <c r="J279" s="414" t="str">
        <f t="shared" si="42"/>
        <v/>
      </c>
      <c r="K279" s="414" t="str">
        <f t="shared" si="43"/>
        <v/>
      </c>
      <c r="L279" s="414" t="str">
        <f t="shared" si="44"/>
        <v/>
      </c>
      <c r="M279" s="414" t="str">
        <f t="shared" si="45"/>
        <v/>
      </c>
    </row>
    <row r="280" spans="1:13">
      <c r="A280" s="175"/>
      <c r="B280" s="152"/>
      <c r="C280" s="137"/>
      <c r="D280" s="142"/>
      <c r="E280" s="143"/>
      <c r="F280" s="143"/>
      <c r="G280" s="346"/>
      <c r="H280" s="145"/>
      <c r="I280" s="449">
        <f t="shared" si="41"/>
        <v>0</v>
      </c>
      <c r="J280" s="414" t="str">
        <f t="shared" si="42"/>
        <v/>
      </c>
      <c r="K280" s="414" t="str">
        <f t="shared" si="43"/>
        <v/>
      </c>
      <c r="L280" s="414" t="str">
        <f t="shared" si="44"/>
        <v/>
      </c>
      <c r="M280" s="414" t="str">
        <f t="shared" si="45"/>
        <v/>
      </c>
    </row>
    <row r="281" spans="1:13">
      <c r="A281" s="175"/>
      <c r="B281" s="152"/>
      <c r="C281" s="137"/>
      <c r="D281" s="142"/>
      <c r="E281" s="143"/>
      <c r="F281" s="143"/>
      <c r="G281" s="346"/>
      <c r="H281" s="145"/>
      <c r="I281" s="449">
        <f t="shared" si="41"/>
        <v>0</v>
      </c>
      <c r="J281" s="414" t="str">
        <f t="shared" si="42"/>
        <v/>
      </c>
      <c r="K281" s="414" t="str">
        <f t="shared" si="43"/>
        <v/>
      </c>
      <c r="L281" s="414" t="str">
        <f t="shared" si="44"/>
        <v/>
      </c>
      <c r="M281" s="414" t="str">
        <f t="shared" si="45"/>
        <v/>
      </c>
    </row>
    <row r="282" spans="1:13">
      <c r="A282" s="175"/>
      <c r="B282" s="152"/>
      <c r="C282" s="137"/>
      <c r="D282" s="142"/>
      <c r="E282" s="143"/>
      <c r="F282" s="143"/>
      <c r="G282" s="346"/>
      <c r="H282" s="145"/>
      <c r="I282" s="449">
        <f t="shared" si="41"/>
        <v>0</v>
      </c>
      <c r="J282" s="414" t="str">
        <f t="shared" si="42"/>
        <v/>
      </c>
      <c r="K282" s="414" t="str">
        <f t="shared" si="43"/>
        <v/>
      </c>
      <c r="L282" s="414" t="str">
        <f t="shared" si="44"/>
        <v/>
      </c>
      <c r="M282" s="414" t="str">
        <f t="shared" si="45"/>
        <v/>
      </c>
    </row>
    <row r="283" spans="1:13">
      <c r="A283" s="175"/>
      <c r="B283" s="152"/>
      <c r="C283" s="137"/>
      <c r="D283" s="142"/>
      <c r="E283" s="143"/>
      <c r="F283" s="143"/>
      <c r="G283" s="346"/>
      <c r="H283" s="145"/>
      <c r="I283" s="449">
        <f t="shared" si="41"/>
        <v>0</v>
      </c>
      <c r="J283" s="414" t="str">
        <f t="shared" si="42"/>
        <v/>
      </c>
      <c r="K283" s="414" t="str">
        <f t="shared" si="43"/>
        <v/>
      </c>
      <c r="L283" s="414" t="str">
        <f t="shared" si="44"/>
        <v/>
      </c>
      <c r="M283" s="414" t="str">
        <f t="shared" si="45"/>
        <v/>
      </c>
    </row>
    <row r="284" spans="1:13">
      <c r="A284" s="175"/>
      <c r="B284" s="152"/>
      <c r="C284" s="137"/>
      <c r="D284" s="142"/>
      <c r="E284" s="143"/>
      <c r="F284" s="143"/>
      <c r="G284" s="346"/>
      <c r="H284" s="145"/>
      <c r="I284" s="449">
        <f t="shared" si="41"/>
        <v>0</v>
      </c>
      <c r="J284" s="414" t="str">
        <f t="shared" si="42"/>
        <v/>
      </c>
      <c r="K284" s="414" t="str">
        <f t="shared" si="43"/>
        <v/>
      </c>
      <c r="L284" s="414" t="str">
        <f t="shared" si="44"/>
        <v/>
      </c>
      <c r="M284" s="414" t="str">
        <f t="shared" si="45"/>
        <v/>
      </c>
    </row>
    <row r="285" spans="1:13">
      <c r="A285" s="175"/>
      <c r="B285" s="152"/>
      <c r="C285" s="137"/>
      <c r="D285" s="142"/>
      <c r="E285" s="143"/>
      <c r="F285" s="143"/>
      <c r="G285" s="346"/>
      <c r="H285" s="145"/>
      <c r="I285" s="449">
        <f t="shared" si="41"/>
        <v>0</v>
      </c>
      <c r="J285" s="414" t="str">
        <f t="shared" si="42"/>
        <v/>
      </c>
      <c r="K285" s="414" t="str">
        <f t="shared" si="43"/>
        <v/>
      </c>
      <c r="L285" s="414" t="str">
        <f t="shared" si="44"/>
        <v/>
      </c>
      <c r="M285" s="414" t="str">
        <f t="shared" si="45"/>
        <v/>
      </c>
    </row>
    <row r="286" spans="1:13">
      <c r="A286" s="175"/>
      <c r="B286" s="152"/>
      <c r="C286" s="137"/>
      <c r="D286" s="142"/>
      <c r="E286" s="143"/>
      <c r="F286" s="143"/>
      <c r="G286" s="346"/>
      <c r="H286" s="145"/>
      <c r="I286" s="449">
        <f t="shared" si="41"/>
        <v>0</v>
      </c>
      <c r="J286" s="414" t="str">
        <f t="shared" si="42"/>
        <v/>
      </c>
      <c r="K286" s="414" t="str">
        <f t="shared" si="43"/>
        <v/>
      </c>
      <c r="L286" s="414" t="str">
        <f t="shared" si="44"/>
        <v/>
      </c>
      <c r="M286" s="414" t="str">
        <f t="shared" si="45"/>
        <v/>
      </c>
    </row>
    <row r="287" spans="1:13">
      <c r="A287" s="175"/>
      <c r="B287" s="152"/>
      <c r="C287" s="137"/>
      <c r="D287" s="142"/>
      <c r="E287" s="143"/>
      <c r="F287" s="143"/>
      <c r="G287" s="346"/>
      <c r="H287" s="145"/>
      <c r="I287" s="449">
        <f t="shared" si="41"/>
        <v>0</v>
      </c>
      <c r="J287" s="414" t="str">
        <f t="shared" si="42"/>
        <v/>
      </c>
      <c r="K287" s="414" t="str">
        <f t="shared" si="43"/>
        <v/>
      </c>
      <c r="L287" s="414" t="str">
        <f t="shared" si="44"/>
        <v/>
      </c>
      <c r="M287" s="414" t="str">
        <f t="shared" si="45"/>
        <v/>
      </c>
    </row>
    <row r="288" spans="1:13">
      <c r="A288" s="175"/>
      <c r="B288" s="152"/>
      <c r="C288" s="137"/>
      <c r="D288" s="142"/>
      <c r="E288" s="143"/>
      <c r="F288" s="143"/>
      <c r="G288" s="346"/>
      <c r="H288" s="145"/>
      <c r="I288" s="449">
        <f t="shared" si="41"/>
        <v>0</v>
      </c>
      <c r="J288" s="414" t="str">
        <f t="shared" si="42"/>
        <v/>
      </c>
      <c r="K288" s="414" t="str">
        <f t="shared" si="43"/>
        <v/>
      </c>
      <c r="L288" s="414" t="str">
        <f t="shared" si="44"/>
        <v/>
      </c>
      <c r="M288" s="414" t="str">
        <f t="shared" si="45"/>
        <v/>
      </c>
    </row>
    <row r="289" spans="1:13">
      <c r="A289" s="175"/>
      <c r="B289" s="152"/>
      <c r="C289" s="137"/>
      <c r="D289" s="142"/>
      <c r="E289" s="143"/>
      <c r="F289" s="143"/>
      <c r="G289" s="346"/>
      <c r="H289" s="145"/>
      <c r="I289" s="449">
        <f t="shared" si="41"/>
        <v>0</v>
      </c>
      <c r="J289" s="414" t="str">
        <f t="shared" si="42"/>
        <v/>
      </c>
      <c r="K289" s="414" t="str">
        <f t="shared" si="43"/>
        <v/>
      </c>
      <c r="L289" s="414" t="str">
        <f t="shared" si="44"/>
        <v/>
      </c>
      <c r="M289" s="414" t="str">
        <f t="shared" si="45"/>
        <v/>
      </c>
    </row>
    <row r="290" spans="1:13">
      <c r="A290" s="175"/>
      <c r="B290" s="152"/>
      <c r="C290" s="137"/>
      <c r="D290" s="142"/>
      <c r="E290" s="143"/>
      <c r="F290" s="143"/>
      <c r="G290" s="346"/>
      <c r="H290" s="145"/>
      <c r="I290" s="449">
        <f t="shared" si="41"/>
        <v>0</v>
      </c>
      <c r="J290" s="414" t="str">
        <f t="shared" si="42"/>
        <v/>
      </c>
      <c r="K290" s="414" t="str">
        <f t="shared" si="43"/>
        <v/>
      </c>
      <c r="L290" s="414" t="str">
        <f t="shared" si="44"/>
        <v/>
      </c>
      <c r="M290" s="414" t="str">
        <f t="shared" si="45"/>
        <v/>
      </c>
    </row>
    <row r="291" spans="1:13">
      <c r="A291" s="175"/>
      <c r="B291" s="152"/>
      <c r="C291" s="137"/>
      <c r="D291" s="142"/>
      <c r="E291" s="143"/>
      <c r="F291" s="143"/>
      <c r="G291" s="346"/>
      <c r="H291" s="145"/>
      <c r="I291" s="449">
        <f t="shared" si="41"/>
        <v>0</v>
      </c>
      <c r="J291" s="414" t="str">
        <f t="shared" si="42"/>
        <v/>
      </c>
      <c r="K291" s="414" t="str">
        <f t="shared" si="43"/>
        <v/>
      </c>
      <c r="L291" s="414" t="str">
        <f t="shared" si="44"/>
        <v/>
      </c>
      <c r="M291" s="414" t="str">
        <f t="shared" si="45"/>
        <v/>
      </c>
    </row>
    <row r="292" spans="1:13">
      <c r="A292" s="175"/>
      <c r="B292" s="152"/>
      <c r="C292" s="137"/>
      <c r="D292" s="142"/>
      <c r="E292" s="143"/>
      <c r="F292" s="143"/>
      <c r="G292" s="346"/>
      <c r="H292" s="145"/>
      <c r="I292" s="449">
        <f t="shared" si="41"/>
        <v>0</v>
      </c>
      <c r="J292" s="414" t="str">
        <f t="shared" si="42"/>
        <v/>
      </c>
      <c r="K292" s="414" t="str">
        <f t="shared" si="43"/>
        <v/>
      </c>
      <c r="L292" s="414" t="str">
        <f t="shared" si="44"/>
        <v/>
      </c>
      <c r="M292" s="414" t="str">
        <f t="shared" si="45"/>
        <v/>
      </c>
    </row>
    <row r="293" spans="1:13">
      <c r="A293" s="175"/>
      <c r="B293" s="152"/>
      <c r="C293" s="137"/>
      <c r="D293" s="142"/>
      <c r="E293" s="143"/>
      <c r="F293" s="143"/>
      <c r="G293" s="346"/>
      <c r="H293" s="145"/>
      <c r="I293" s="449">
        <f t="shared" si="41"/>
        <v>0</v>
      </c>
      <c r="J293" s="414" t="str">
        <f t="shared" si="42"/>
        <v/>
      </c>
      <c r="K293" s="414" t="str">
        <f t="shared" si="43"/>
        <v/>
      </c>
      <c r="L293" s="414" t="str">
        <f t="shared" si="44"/>
        <v/>
      </c>
      <c r="M293" s="414" t="str">
        <f t="shared" si="45"/>
        <v/>
      </c>
    </row>
    <row r="294" spans="1:13">
      <c r="A294" s="175"/>
      <c r="B294" s="152"/>
      <c r="C294" s="137"/>
      <c r="D294" s="142"/>
      <c r="E294" s="143"/>
      <c r="F294" s="143"/>
      <c r="G294" s="346"/>
      <c r="H294" s="145"/>
      <c r="I294" s="449">
        <f t="shared" si="41"/>
        <v>0</v>
      </c>
      <c r="J294" s="414" t="str">
        <f t="shared" si="42"/>
        <v/>
      </c>
      <c r="K294" s="414" t="str">
        <f t="shared" si="43"/>
        <v/>
      </c>
      <c r="L294" s="414" t="str">
        <f t="shared" si="44"/>
        <v/>
      </c>
      <c r="M294" s="414" t="str">
        <f t="shared" si="45"/>
        <v/>
      </c>
    </row>
    <row r="295" spans="1:13">
      <c r="A295" s="175"/>
      <c r="B295" s="152"/>
      <c r="C295" s="137"/>
      <c r="D295" s="142"/>
      <c r="E295" s="143"/>
      <c r="F295" s="143"/>
      <c r="G295" s="346"/>
      <c r="H295" s="145"/>
      <c r="I295" s="449">
        <f t="shared" si="41"/>
        <v>0</v>
      </c>
      <c r="J295" s="414" t="str">
        <f t="shared" si="42"/>
        <v/>
      </c>
      <c r="K295" s="414" t="str">
        <f t="shared" si="43"/>
        <v/>
      </c>
      <c r="L295" s="414" t="str">
        <f t="shared" si="44"/>
        <v/>
      </c>
      <c r="M295" s="414" t="str">
        <f t="shared" si="45"/>
        <v/>
      </c>
    </row>
    <row r="296" spans="1:13">
      <c r="A296" s="175"/>
      <c r="B296" s="152"/>
      <c r="C296" s="137"/>
      <c r="D296" s="142"/>
      <c r="E296" s="143"/>
      <c r="F296" s="143"/>
      <c r="G296" s="346"/>
      <c r="H296" s="145"/>
      <c r="I296" s="449">
        <f t="shared" si="41"/>
        <v>0</v>
      </c>
      <c r="J296" s="414" t="str">
        <f t="shared" si="42"/>
        <v/>
      </c>
      <c r="K296" s="414" t="str">
        <f t="shared" si="43"/>
        <v/>
      </c>
      <c r="L296" s="414" t="str">
        <f t="shared" si="44"/>
        <v/>
      </c>
      <c r="M296" s="414" t="str">
        <f t="shared" si="45"/>
        <v/>
      </c>
    </row>
    <row r="297" spans="1:13">
      <c r="A297" s="175"/>
      <c r="B297" s="152"/>
      <c r="C297" s="137"/>
      <c r="D297" s="142"/>
      <c r="E297" s="143"/>
      <c r="F297" s="143"/>
      <c r="G297" s="346"/>
      <c r="H297" s="145"/>
      <c r="I297" s="449">
        <f t="shared" si="41"/>
        <v>0</v>
      </c>
      <c r="J297" s="414" t="str">
        <f t="shared" si="42"/>
        <v/>
      </c>
      <c r="K297" s="414" t="str">
        <f t="shared" si="43"/>
        <v/>
      </c>
      <c r="L297" s="414" t="str">
        <f t="shared" si="44"/>
        <v/>
      </c>
      <c r="M297" s="414" t="str">
        <f t="shared" si="45"/>
        <v/>
      </c>
    </row>
    <row r="298" spans="1:13">
      <c r="A298" s="175"/>
      <c r="B298" s="152"/>
      <c r="C298" s="137"/>
      <c r="D298" s="142"/>
      <c r="E298" s="143"/>
      <c r="F298" s="143"/>
      <c r="G298" s="346"/>
      <c r="H298" s="145"/>
      <c r="I298" s="449">
        <f t="shared" si="41"/>
        <v>0</v>
      </c>
      <c r="J298" s="414" t="str">
        <f t="shared" si="42"/>
        <v/>
      </c>
      <c r="K298" s="414" t="str">
        <f t="shared" si="43"/>
        <v/>
      </c>
      <c r="L298" s="414" t="str">
        <f t="shared" si="44"/>
        <v/>
      </c>
      <c r="M298" s="414" t="str">
        <f t="shared" si="45"/>
        <v/>
      </c>
    </row>
    <row r="299" spans="1:13">
      <c r="A299" s="175"/>
      <c r="B299" s="152"/>
      <c r="C299" s="137"/>
      <c r="D299" s="142"/>
      <c r="E299" s="143"/>
      <c r="F299" s="143"/>
      <c r="G299" s="346"/>
      <c r="H299" s="145"/>
      <c r="I299" s="449">
        <f t="shared" si="41"/>
        <v>0</v>
      </c>
      <c r="J299" s="414" t="str">
        <f t="shared" si="42"/>
        <v/>
      </c>
      <c r="K299" s="414" t="str">
        <f t="shared" si="43"/>
        <v/>
      </c>
      <c r="L299" s="414" t="str">
        <f t="shared" si="44"/>
        <v/>
      </c>
      <c r="M299" s="414" t="str">
        <f t="shared" si="45"/>
        <v/>
      </c>
    </row>
    <row r="300" spans="1:13">
      <c r="A300" s="175"/>
      <c r="B300" s="152"/>
      <c r="C300" s="137"/>
      <c r="D300" s="142"/>
      <c r="E300" s="143"/>
      <c r="F300" s="143"/>
      <c r="G300" s="346"/>
      <c r="H300" s="145"/>
      <c r="I300" s="449">
        <f t="shared" si="41"/>
        <v>0</v>
      </c>
      <c r="J300" s="414" t="str">
        <f t="shared" si="42"/>
        <v/>
      </c>
      <c r="K300" s="414" t="str">
        <f t="shared" si="43"/>
        <v/>
      </c>
      <c r="L300" s="414" t="str">
        <f t="shared" si="44"/>
        <v/>
      </c>
      <c r="M300" s="414" t="str">
        <f t="shared" si="45"/>
        <v/>
      </c>
    </row>
    <row r="301" spans="1:13">
      <c r="A301" s="175"/>
      <c r="B301" s="152"/>
      <c r="C301" s="137"/>
      <c r="D301" s="142"/>
      <c r="E301" s="143"/>
      <c r="F301" s="143"/>
      <c r="G301" s="346"/>
      <c r="H301" s="145"/>
      <c r="I301" s="449">
        <f t="shared" si="41"/>
        <v>0</v>
      </c>
      <c r="J301" s="414" t="str">
        <f t="shared" si="42"/>
        <v/>
      </c>
      <c r="K301" s="414" t="str">
        <f t="shared" si="43"/>
        <v/>
      </c>
      <c r="L301" s="414" t="str">
        <f t="shared" si="44"/>
        <v/>
      </c>
      <c r="M301" s="414" t="str">
        <f t="shared" si="45"/>
        <v/>
      </c>
    </row>
    <row r="302" spans="1:13">
      <c r="A302" s="175"/>
      <c r="B302" s="152"/>
      <c r="C302" s="137"/>
      <c r="D302" s="142"/>
      <c r="E302" s="143"/>
      <c r="F302" s="143"/>
      <c r="G302" s="346"/>
      <c r="H302" s="145"/>
      <c r="I302" s="449">
        <f t="shared" si="41"/>
        <v>0</v>
      </c>
      <c r="J302" s="414" t="str">
        <f t="shared" si="42"/>
        <v/>
      </c>
      <c r="K302" s="414" t="str">
        <f t="shared" si="43"/>
        <v/>
      </c>
      <c r="L302" s="414" t="str">
        <f t="shared" si="44"/>
        <v/>
      </c>
      <c r="M302" s="414" t="str">
        <f t="shared" si="45"/>
        <v/>
      </c>
    </row>
    <row r="303" spans="1:13">
      <c r="A303" s="175"/>
      <c r="B303" s="152"/>
      <c r="C303" s="137"/>
      <c r="D303" s="142"/>
      <c r="E303" s="143"/>
      <c r="F303" s="143"/>
      <c r="G303" s="346"/>
      <c r="H303" s="145"/>
      <c r="I303" s="449">
        <f t="shared" si="41"/>
        <v>0</v>
      </c>
      <c r="J303" s="414" t="str">
        <f t="shared" si="42"/>
        <v/>
      </c>
      <c r="K303" s="414" t="str">
        <f t="shared" si="43"/>
        <v/>
      </c>
      <c r="L303" s="414" t="str">
        <f t="shared" si="44"/>
        <v/>
      </c>
      <c r="M303" s="414" t="str">
        <f t="shared" si="45"/>
        <v/>
      </c>
    </row>
    <row r="304" spans="1:13">
      <c r="A304" s="175"/>
      <c r="B304" s="152"/>
      <c r="C304" s="137"/>
      <c r="D304" s="142"/>
      <c r="E304" s="143"/>
      <c r="F304" s="143"/>
      <c r="G304" s="346"/>
      <c r="H304" s="145"/>
      <c r="I304" s="449">
        <f t="shared" si="41"/>
        <v>0</v>
      </c>
      <c r="J304" s="414" t="str">
        <f t="shared" si="42"/>
        <v/>
      </c>
      <c r="K304" s="414" t="str">
        <f t="shared" si="43"/>
        <v/>
      </c>
      <c r="L304" s="414" t="str">
        <f t="shared" si="44"/>
        <v/>
      </c>
      <c r="M304" s="414" t="str">
        <f t="shared" si="45"/>
        <v/>
      </c>
    </row>
    <row r="305" spans="1:13">
      <c r="A305" s="175"/>
      <c r="B305" s="152"/>
      <c r="C305" s="137"/>
      <c r="D305" s="142"/>
      <c r="E305" s="143"/>
      <c r="F305" s="143"/>
      <c r="G305" s="346"/>
      <c r="H305" s="145"/>
      <c r="I305" s="449">
        <f t="shared" si="41"/>
        <v>0</v>
      </c>
      <c r="J305" s="414" t="str">
        <f t="shared" si="42"/>
        <v/>
      </c>
      <c r="K305" s="414" t="str">
        <f t="shared" si="43"/>
        <v/>
      </c>
      <c r="L305" s="414" t="str">
        <f t="shared" si="44"/>
        <v/>
      </c>
      <c r="M305" s="414" t="str">
        <f t="shared" si="45"/>
        <v/>
      </c>
    </row>
    <row r="306" spans="1:13">
      <c r="A306" s="175"/>
      <c r="B306" s="152"/>
      <c r="C306" s="137"/>
      <c r="D306" s="142"/>
      <c r="E306" s="143"/>
      <c r="F306" s="143"/>
      <c r="G306" s="346"/>
      <c r="H306" s="145"/>
      <c r="I306" s="449">
        <f t="shared" si="41"/>
        <v>0</v>
      </c>
      <c r="J306" s="414" t="str">
        <f t="shared" si="42"/>
        <v/>
      </c>
      <c r="K306" s="414" t="str">
        <f t="shared" si="43"/>
        <v/>
      </c>
      <c r="L306" s="414" t="str">
        <f t="shared" si="44"/>
        <v/>
      </c>
      <c r="M306" s="414" t="str">
        <f t="shared" si="45"/>
        <v/>
      </c>
    </row>
    <row r="307" spans="1:13">
      <c r="A307" s="175"/>
      <c r="B307" s="152"/>
      <c r="C307" s="137"/>
      <c r="D307" s="142"/>
      <c r="E307" s="143"/>
      <c r="F307" s="143"/>
      <c r="G307" s="346"/>
      <c r="H307" s="145"/>
      <c r="I307" s="449">
        <f t="shared" si="41"/>
        <v>0</v>
      </c>
      <c r="J307" s="414" t="str">
        <f t="shared" si="42"/>
        <v/>
      </c>
      <c r="K307" s="414" t="str">
        <f t="shared" si="43"/>
        <v/>
      </c>
      <c r="L307" s="414" t="str">
        <f t="shared" si="44"/>
        <v/>
      </c>
      <c r="M307" s="414" t="str">
        <f t="shared" si="45"/>
        <v/>
      </c>
    </row>
    <row r="308" spans="1:13">
      <c r="A308" s="175"/>
      <c r="B308" s="152"/>
      <c r="C308" s="137"/>
      <c r="D308" s="142"/>
      <c r="E308" s="143"/>
      <c r="F308" s="143"/>
      <c r="G308" s="346"/>
      <c r="H308" s="145"/>
      <c r="I308" s="449">
        <f t="shared" si="41"/>
        <v>0</v>
      </c>
      <c r="J308" s="414" t="str">
        <f t="shared" si="42"/>
        <v/>
      </c>
      <c r="K308" s="414" t="str">
        <f t="shared" si="43"/>
        <v/>
      </c>
      <c r="L308" s="414" t="str">
        <f t="shared" si="44"/>
        <v/>
      </c>
      <c r="M308" s="414" t="str">
        <f t="shared" si="45"/>
        <v/>
      </c>
    </row>
    <row r="309" spans="1:13">
      <c r="A309" s="175"/>
      <c r="B309" s="152"/>
      <c r="C309" s="137"/>
      <c r="D309" s="142"/>
      <c r="E309" s="143"/>
      <c r="F309" s="143"/>
      <c r="G309" s="346"/>
      <c r="H309" s="145"/>
      <c r="I309" s="449">
        <f t="shared" si="41"/>
        <v>0</v>
      </c>
      <c r="J309" s="414" t="str">
        <f t="shared" si="42"/>
        <v/>
      </c>
      <c r="K309" s="414" t="str">
        <f t="shared" si="43"/>
        <v/>
      </c>
      <c r="L309" s="414" t="str">
        <f t="shared" si="44"/>
        <v/>
      </c>
      <c r="M309" s="414" t="str">
        <f t="shared" si="45"/>
        <v/>
      </c>
    </row>
    <row r="310" spans="1:13">
      <c r="A310" s="175"/>
      <c r="B310" s="152"/>
      <c r="C310" s="137"/>
      <c r="D310" s="142"/>
      <c r="E310" s="143"/>
      <c r="F310" s="143"/>
      <c r="G310" s="346"/>
      <c r="H310" s="145"/>
      <c r="I310" s="449">
        <f t="shared" si="41"/>
        <v>0</v>
      </c>
      <c r="J310" s="414" t="str">
        <f t="shared" si="42"/>
        <v/>
      </c>
      <c r="K310" s="414" t="str">
        <f t="shared" si="43"/>
        <v/>
      </c>
      <c r="L310" s="414" t="str">
        <f t="shared" si="44"/>
        <v/>
      </c>
      <c r="M310" s="414" t="str">
        <f t="shared" si="45"/>
        <v/>
      </c>
    </row>
    <row r="311" spans="1:13">
      <c r="A311" s="175"/>
      <c r="B311" s="152"/>
      <c r="C311" s="137"/>
      <c r="D311" s="142"/>
      <c r="E311" s="143"/>
      <c r="F311" s="143"/>
      <c r="G311" s="346"/>
      <c r="H311" s="145"/>
      <c r="I311" s="449">
        <f t="shared" si="41"/>
        <v>0</v>
      </c>
      <c r="J311" s="414" t="str">
        <f t="shared" si="42"/>
        <v/>
      </c>
      <c r="K311" s="414" t="str">
        <f t="shared" si="43"/>
        <v/>
      </c>
      <c r="L311" s="414" t="str">
        <f t="shared" si="44"/>
        <v/>
      </c>
      <c r="M311" s="414" t="str">
        <f t="shared" si="45"/>
        <v/>
      </c>
    </row>
    <row r="312" spans="1:13">
      <c r="A312" s="175"/>
      <c r="B312" s="152"/>
      <c r="C312" s="137"/>
      <c r="D312" s="142"/>
      <c r="E312" s="143"/>
      <c r="F312" s="143"/>
      <c r="G312" s="346"/>
      <c r="H312" s="145"/>
      <c r="I312" s="449">
        <f t="shared" si="41"/>
        <v>0</v>
      </c>
      <c r="J312" s="414" t="str">
        <f t="shared" si="42"/>
        <v/>
      </c>
      <c r="K312" s="414" t="str">
        <f t="shared" si="43"/>
        <v/>
      </c>
      <c r="L312" s="414" t="str">
        <f t="shared" si="44"/>
        <v/>
      </c>
      <c r="M312" s="414" t="str">
        <f t="shared" si="45"/>
        <v/>
      </c>
    </row>
    <row r="313" spans="1:13">
      <c r="A313" s="175"/>
      <c r="B313" s="152"/>
      <c r="C313" s="137"/>
      <c r="D313" s="142"/>
      <c r="E313" s="143"/>
      <c r="F313" s="143"/>
      <c r="G313" s="346"/>
      <c r="H313" s="145"/>
      <c r="I313" s="449">
        <f t="shared" si="41"/>
        <v>0</v>
      </c>
      <c r="J313" s="414" t="str">
        <f t="shared" si="42"/>
        <v/>
      </c>
      <c r="K313" s="414" t="str">
        <f t="shared" si="43"/>
        <v/>
      </c>
      <c r="L313" s="414" t="str">
        <f t="shared" si="44"/>
        <v/>
      </c>
      <c r="M313" s="414" t="str">
        <f t="shared" si="45"/>
        <v/>
      </c>
    </row>
    <row r="314" spans="1:13">
      <c r="A314" s="175"/>
      <c r="B314" s="152"/>
      <c r="C314" s="137"/>
      <c r="D314" s="142"/>
      <c r="E314" s="143"/>
      <c r="F314" s="143"/>
      <c r="G314" s="346"/>
      <c r="H314" s="145"/>
      <c r="I314" s="449">
        <f t="shared" si="41"/>
        <v>0</v>
      </c>
      <c r="J314" s="414" t="str">
        <f t="shared" si="42"/>
        <v/>
      </c>
      <c r="K314" s="414" t="str">
        <f t="shared" si="43"/>
        <v/>
      </c>
      <c r="L314" s="414" t="str">
        <f t="shared" si="44"/>
        <v/>
      </c>
      <c r="M314" s="414" t="str">
        <f t="shared" si="45"/>
        <v/>
      </c>
    </row>
    <row r="315" spans="1:13">
      <c r="A315" s="175"/>
      <c r="B315" s="152"/>
      <c r="C315" s="137"/>
      <c r="D315" s="142"/>
      <c r="E315" s="143"/>
      <c r="F315" s="143"/>
      <c r="G315" s="346"/>
      <c r="H315" s="145"/>
      <c r="I315" s="449">
        <f t="shared" ref="I315:I378" si="46">IF(ISTEXT(A315)=TRUE,G315,0)</f>
        <v>0</v>
      </c>
      <c r="J315" s="414" t="str">
        <f t="shared" si="42"/>
        <v/>
      </c>
      <c r="K315" s="414" t="str">
        <f t="shared" si="43"/>
        <v/>
      </c>
      <c r="L315" s="414" t="str">
        <f t="shared" si="44"/>
        <v/>
      </c>
      <c r="M315" s="414" t="str">
        <f t="shared" si="45"/>
        <v/>
      </c>
    </row>
    <row r="316" spans="1:13">
      <c r="A316" s="175"/>
      <c r="B316" s="152"/>
      <c r="C316" s="137"/>
      <c r="D316" s="142"/>
      <c r="E316" s="143"/>
      <c r="F316" s="143"/>
      <c r="G316" s="346"/>
      <c r="H316" s="145"/>
      <c r="I316" s="449">
        <f t="shared" si="46"/>
        <v>0</v>
      </c>
      <c r="J316" s="414" t="str">
        <f t="shared" si="42"/>
        <v/>
      </c>
      <c r="K316" s="414" t="str">
        <f t="shared" si="43"/>
        <v/>
      </c>
      <c r="L316" s="414" t="str">
        <f t="shared" si="44"/>
        <v/>
      </c>
      <c r="M316" s="414" t="str">
        <f t="shared" si="45"/>
        <v/>
      </c>
    </row>
    <row r="317" spans="1:13">
      <c r="A317" s="175"/>
      <c r="B317" s="152"/>
      <c r="C317" s="137"/>
      <c r="D317" s="142"/>
      <c r="E317" s="143"/>
      <c r="F317" s="143"/>
      <c r="G317" s="346"/>
      <c r="H317" s="145"/>
      <c r="I317" s="449">
        <f t="shared" si="46"/>
        <v>0</v>
      </c>
      <c r="J317" s="414" t="str">
        <f t="shared" si="42"/>
        <v/>
      </c>
      <c r="K317" s="414" t="str">
        <f t="shared" si="43"/>
        <v/>
      </c>
      <c r="L317" s="414" t="str">
        <f t="shared" si="44"/>
        <v/>
      </c>
      <c r="M317" s="414" t="str">
        <f t="shared" si="45"/>
        <v/>
      </c>
    </row>
    <row r="318" spans="1:13">
      <c r="A318" s="175"/>
      <c r="B318" s="152"/>
      <c r="C318" s="137"/>
      <c r="D318" s="142"/>
      <c r="E318" s="143"/>
      <c r="F318" s="143"/>
      <c r="G318" s="346"/>
      <c r="H318" s="145"/>
      <c r="I318" s="449">
        <f t="shared" si="46"/>
        <v>0</v>
      </c>
      <c r="J318" s="414" t="str">
        <f t="shared" ref="J318:J381" si="47">IF($B318="F",$G318,"")</f>
        <v/>
      </c>
      <c r="K318" s="414" t="str">
        <f t="shared" ref="K318:K381" si="48">IF($B318="V",$G318,"")</f>
        <v/>
      </c>
      <c r="L318" s="414" t="str">
        <f t="shared" ref="L318:L381" si="49">IF($B318="A",$G318,"")</f>
        <v/>
      </c>
      <c r="M318" s="414" t="str">
        <f t="shared" ref="M318:M381" si="50">IF($B318="G",$G318,"")</f>
        <v/>
      </c>
    </row>
    <row r="319" spans="1:13">
      <c r="A319" s="175"/>
      <c r="B319" s="152"/>
      <c r="C319" s="137"/>
      <c r="D319" s="142"/>
      <c r="E319" s="143"/>
      <c r="F319" s="143"/>
      <c r="G319" s="346"/>
      <c r="H319" s="145"/>
      <c r="I319" s="449">
        <f t="shared" si="46"/>
        <v>0</v>
      </c>
      <c r="J319" s="414" t="str">
        <f t="shared" si="47"/>
        <v/>
      </c>
      <c r="K319" s="414" t="str">
        <f t="shared" si="48"/>
        <v/>
      </c>
      <c r="L319" s="414" t="str">
        <f t="shared" si="49"/>
        <v/>
      </c>
      <c r="M319" s="414" t="str">
        <f t="shared" si="50"/>
        <v/>
      </c>
    </row>
    <row r="320" spans="1:13">
      <c r="A320" s="454"/>
      <c r="B320" s="455"/>
      <c r="C320" s="456"/>
      <c r="D320" s="457"/>
      <c r="E320" s="458"/>
      <c r="F320" s="458"/>
      <c r="G320" s="459"/>
      <c r="H320" s="460"/>
      <c r="I320" s="449">
        <f t="shared" si="46"/>
        <v>0</v>
      </c>
      <c r="J320" s="414" t="str">
        <f t="shared" si="47"/>
        <v/>
      </c>
      <c r="K320" s="414" t="str">
        <f t="shared" si="48"/>
        <v/>
      </c>
      <c r="L320" s="414" t="str">
        <f t="shared" si="49"/>
        <v/>
      </c>
      <c r="M320" s="414" t="str">
        <f t="shared" si="50"/>
        <v/>
      </c>
    </row>
    <row r="321" spans="1:13">
      <c r="A321" s="175"/>
      <c r="B321" s="152"/>
      <c r="C321" s="137"/>
      <c r="D321" s="142"/>
      <c r="E321" s="143"/>
      <c r="F321" s="143"/>
      <c r="G321" s="346"/>
      <c r="H321" s="145"/>
      <c r="I321" s="449">
        <f t="shared" si="46"/>
        <v>0</v>
      </c>
      <c r="J321" s="414" t="str">
        <f t="shared" si="47"/>
        <v/>
      </c>
      <c r="K321" s="414" t="str">
        <f t="shared" si="48"/>
        <v/>
      </c>
      <c r="L321" s="414" t="str">
        <f t="shared" si="49"/>
        <v/>
      </c>
      <c r="M321" s="414" t="str">
        <f t="shared" si="50"/>
        <v/>
      </c>
    </row>
    <row r="322" spans="1:13">
      <c r="A322" s="175"/>
      <c r="B322" s="152"/>
      <c r="C322" s="137"/>
      <c r="D322" s="142"/>
      <c r="E322" s="143"/>
      <c r="F322" s="143"/>
      <c r="G322" s="346"/>
      <c r="H322" s="145"/>
      <c r="I322" s="449">
        <f t="shared" si="46"/>
        <v>0</v>
      </c>
      <c r="J322" s="414" t="str">
        <f t="shared" si="47"/>
        <v/>
      </c>
      <c r="K322" s="414" t="str">
        <f t="shared" si="48"/>
        <v/>
      </c>
      <c r="L322" s="414" t="str">
        <f t="shared" si="49"/>
        <v/>
      </c>
      <c r="M322" s="414" t="str">
        <f t="shared" si="50"/>
        <v/>
      </c>
    </row>
    <row r="323" spans="1:13">
      <c r="A323" s="175"/>
      <c r="B323" s="152"/>
      <c r="C323" s="137"/>
      <c r="D323" s="142"/>
      <c r="E323" s="143"/>
      <c r="F323" s="143"/>
      <c r="G323" s="346"/>
      <c r="H323" s="145"/>
      <c r="I323" s="449">
        <f t="shared" si="46"/>
        <v>0</v>
      </c>
      <c r="J323" s="414" t="str">
        <f t="shared" si="47"/>
        <v/>
      </c>
      <c r="K323" s="414" t="str">
        <f t="shared" si="48"/>
        <v/>
      </c>
      <c r="L323" s="414" t="str">
        <f t="shared" si="49"/>
        <v/>
      </c>
      <c r="M323" s="414" t="str">
        <f t="shared" si="50"/>
        <v/>
      </c>
    </row>
    <row r="324" spans="1:13">
      <c r="A324" s="175"/>
      <c r="B324" s="152"/>
      <c r="C324" s="137"/>
      <c r="D324" s="142"/>
      <c r="E324" s="143"/>
      <c r="F324" s="143"/>
      <c r="G324" s="346"/>
      <c r="H324" s="145"/>
      <c r="I324" s="449">
        <f t="shared" si="46"/>
        <v>0</v>
      </c>
      <c r="J324" s="414" t="str">
        <f t="shared" si="47"/>
        <v/>
      </c>
      <c r="K324" s="414" t="str">
        <f t="shared" si="48"/>
        <v/>
      </c>
      <c r="L324" s="414" t="str">
        <f t="shared" si="49"/>
        <v/>
      </c>
      <c r="M324" s="414" t="str">
        <f t="shared" si="50"/>
        <v/>
      </c>
    </row>
    <row r="325" spans="1:13">
      <c r="A325" s="175"/>
      <c r="B325" s="152"/>
      <c r="C325" s="137"/>
      <c r="D325" s="142"/>
      <c r="E325" s="143"/>
      <c r="F325" s="143"/>
      <c r="G325" s="346"/>
      <c r="H325" s="145"/>
      <c r="I325" s="449">
        <f t="shared" si="46"/>
        <v>0</v>
      </c>
      <c r="J325" s="414" t="str">
        <f t="shared" si="47"/>
        <v/>
      </c>
      <c r="K325" s="414" t="str">
        <f t="shared" si="48"/>
        <v/>
      </c>
      <c r="L325" s="414" t="str">
        <f t="shared" si="49"/>
        <v/>
      </c>
      <c r="M325" s="414" t="str">
        <f t="shared" si="50"/>
        <v/>
      </c>
    </row>
    <row r="326" spans="1:13">
      <c r="A326" s="175"/>
      <c r="B326" s="152"/>
      <c r="C326" s="137"/>
      <c r="D326" s="142"/>
      <c r="E326" s="143"/>
      <c r="F326" s="143"/>
      <c r="G326" s="346"/>
      <c r="H326" s="145"/>
      <c r="I326" s="449">
        <f t="shared" si="46"/>
        <v>0</v>
      </c>
      <c r="J326" s="414" t="str">
        <f t="shared" si="47"/>
        <v/>
      </c>
      <c r="K326" s="414" t="str">
        <f t="shared" si="48"/>
        <v/>
      </c>
      <c r="L326" s="414" t="str">
        <f t="shared" si="49"/>
        <v/>
      </c>
      <c r="M326" s="414" t="str">
        <f t="shared" si="50"/>
        <v/>
      </c>
    </row>
    <row r="327" spans="1:13">
      <c r="A327" s="175"/>
      <c r="B327" s="152"/>
      <c r="C327" s="137"/>
      <c r="D327" s="142"/>
      <c r="E327" s="143"/>
      <c r="F327" s="143"/>
      <c r="G327" s="346"/>
      <c r="H327" s="145"/>
      <c r="I327" s="449">
        <f t="shared" si="46"/>
        <v>0</v>
      </c>
      <c r="J327" s="414" t="str">
        <f t="shared" si="47"/>
        <v/>
      </c>
      <c r="K327" s="414" t="str">
        <f t="shared" si="48"/>
        <v/>
      </c>
      <c r="L327" s="414" t="str">
        <f t="shared" si="49"/>
        <v/>
      </c>
      <c r="M327" s="414" t="str">
        <f t="shared" si="50"/>
        <v/>
      </c>
    </row>
    <row r="328" spans="1:13">
      <c r="A328" s="175"/>
      <c r="B328" s="152"/>
      <c r="C328" s="137"/>
      <c r="D328" s="142"/>
      <c r="E328" s="143"/>
      <c r="F328" s="143"/>
      <c r="G328" s="346"/>
      <c r="H328" s="145"/>
      <c r="I328" s="449">
        <f t="shared" si="46"/>
        <v>0</v>
      </c>
      <c r="J328" s="414" t="str">
        <f t="shared" si="47"/>
        <v/>
      </c>
      <c r="K328" s="414" t="str">
        <f t="shared" si="48"/>
        <v/>
      </c>
      <c r="L328" s="414" t="str">
        <f t="shared" si="49"/>
        <v/>
      </c>
      <c r="M328" s="414" t="str">
        <f t="shared" si="50"/>
        <v/>
      </c>
    </row>
    <row r="329" spans="1:13">
      <c r="A329" s="175"/>
      <c r="B329" s="152"/>
      <c r="C329" s="137"/>
      <c r="D329" s="142"/>
      <c r="E329" s="143"/>
      <c r="F329" s="143"/>
      <c r="G329" s="346"/>
      <c r="H329" s="145"/>
      <c r="I329" s="449">
        <f t="shared" si="46"/>
        <v>0</v>
      </c>
      <c r="J329" s="414" t="str">
        <f t="shared" si="47"/>
        <v/>
      </c>
      <c r="K329" s="414" t="str">
        <f t="shared" si="48"/>
        <v/>
      </c>
      <c r="L329" s="414" t="str">
        <f t="shared" si="49"/>
        <v/>
      </c>
      <c r="M329" s="414" t="str">
        <f t="shared" si="50"/>
        <v/>
      </c>
    </row>
    <row r="330" spans="1:13">
      <c r="A330" s="175"/>
      <c r="B330" s="152"/>
      <c r="C330" s="137"/>
      <c r="D330" s="142"/>
      <c r="E330" s="143"/>
      <c r="F330" s="143"/>
      <c r="G330" s="346"/>
      <c r="H330" s="145"/>
      <c r="I330" s="449">
        <f t="shared" si="46"/>
        <v>0</v>
      </c>
      <c r="J330" s="414" t="str">
        <f t="shared" si="47"/>
        <v/>
      </c>
      <c r="K330" s="414" t="str">
        <f t="shared" si="48"/>
        <v/>
      </c>
      <c r="L330" s="414" t="str">
        <f t="shared" si="49"/>
        <v/>
      </c>
      <c r="M330" s="414" t="str">
        <f t="shared" si="50"/>
        <v/>
      </c>
    </row>
    <row r="331" spans="1:13">
      <c r="A331" s="175"/>
      <c r="B331" s="152"/>
      <c r="C331" s="137"/>
      <c r="D331" s="142"/>
      <c r="E331" s="143"/>
      <c r="F331" s="143"/>
      <c r="G331" s="346"/>
      <c r="H331" s="145"/>
      <c r="I331" s="449">
        <f t="shared" si="46"/>
        <v>0</v>
      </c>
      <c r="J331" s="414" t="str">
        <f t="shared" si="47"/>
        <v/>
      </c>
      <c r="K331" s="414" t="str">
        <f t="shared" si="48"/>
        <v/>
      </c>
      <c r="L331" s="414" t="str">
        <f t="shared" si="49"/>
        <v/>
      </c>
      <c r="M331" s="414" t="str">
        <f t="shared" si="50"/>
        <v/>
      </c>
    </row>
    <row r="332" spans="1:13">
      <c r="A332" s="175"/>
      <c r="B332" s="152"/>
      <c r="C332" s="137"/>
      <c r="D332" s="142"/>
      <c r="E332" s="143"/>
      <c r="F332" s="143"/>
      <c r="G332" s="346"/>
      <c r="H332" s="145"/>
      <c r="I332" s="449">
        <f t="shared" si="46"/>
        <v>0</v>
      </c>
      <c r="J332" s="414" t="str">
        <f t="shared" si="47"/>
        <v/>
      </c>
      <c r="K332" s="414" t="str">
        <f t="shared" si="48"/>
        <v/>
      </c>
      <c r="L332" s="414" t="str">
        <f t="shared" si="49"/>
        <v/>
      </c>
      <c r="M332" s="414" t="str">
        <f t="shared" si="50"/>
        <v/>
      </c>
    </row>
    <row r="333" spans="1:13">
      <c r="A333" s="175"/>
      <c r="B333" s="152"/>
      <c r="C333" s="137"/>
      <c r="D333" s="142"/>
      <c r="E333" s="143"/>
      <c r="F333" s="143"/>
      <c r="G333" s="346"/>
      <c r="H333" s="145"/>
      <c r="I333" s="449">
        <f t="shared" si="46"/>
        <v>0</v>
      </c>
      <c r="J333" s="414" t="str">
        <f t="shared" si="47"/>
        <v/>
      </c>
      <c r="K333" s="414" t="str">
        <f t="shared" si="48"/>
        <v/>
      </c>
      <c r="L333" s="414" t="str">
        <f t="shared" si="49"/>
        <v/>
      </c>
      <c r="M333" s="414" t="str">
        <f t="shared" si="50"/>
        <v/>
      </c>
    </row>
    <row r="334" spans="1:13">
      <c r="A334" s="175"/>
      <c r="B334" s="152"/>
      <c r="C334" s="137"/>
      <c r="D334" s="142"/>
      <c r="E334" s="143"/>
      <c r="F334" s="143"/>
      <c r="G334" s="346"/>
      <c r="H334" s="145"/>
      <c r="I334" s="449">
        <f t="shared" si="46"/>
        <v>0</v>
      </c>
      <c r="J334" s="414" t="str">
        <f t="shared" si="47"/>
        <v/>
      </c>
      <c r="K334" s="414" t="str">
        <f t="shared" si="48"/>
        <v/>
      </c>
      <c r="L334" s="414" t="str">
        <f t="shared" si="49"/>
        <v/>
      </c>
      <c r="M334" s="414" t="str">
        <f t="shared" si="50"/>
        <v/>
      </c>
    </row>
    <row r="335" spans="1:13">
      <c r="A335" s="175"/>
      <c r="B335" s="152"/>
      <c r="C335" s="137"/>
      <c r="D335" s="142"/>
      <c r="E335" s="143"/>
      <c r="F335" s="143"/>
      <c r="G335" s="346"/>
      <c r="H335" s="145"/>
      <c r="I335" s="449">
        <f t="shared" si="46"/>
        <v>0</v>
      </c>
      <c r="J335" s="414" t="str">
        <f t="shared" si="47"/>
        <v/>
      </c>
      <c r="K335" s="414" t="str">
        <f t="shared" si="48"/>
        <v/>
      </c>
      <c r="L335" s="414" t="str">
        <f t="shared" si="49"/>
        <v/>
      </c>
      <c r="M335" s="414" t="str">
        <f t="shared" si="50"/>
        <v/>
      </c>
    </row>
    <row r="336" spans="1:13">
      <c r="A336" s="175"/>
      <c r="B336" s="152"/>
      <c r="C336" s="137"/>
      <c r="D336" s="142"/>
      <c r="E336" s="143"/>
      <c r="F336" s="143"/>
      <c r="G336" s="346"/>
      <c r="H336" s="145"/>
      <c r="I336" s="449">
        <f t="shared" si="46"/>
        <v>0</v>
      </c>
      <c r="J336" s="414" t="str">
        <f t="shared" si="47"/>
        <v/>
      </c>
      <c r="K336" s="414" t="str">
        <f t="shared" si="48"/>
        <v/>
      </c>
      <c r="L336" s="414" t="str">
        <f t="shared" si="49"/>
        <v/>
      </c>
      <c r="M336" s="414" t="str">
        <f t="shared" si="50"/>
        <v/>
      </c>
    </row>
    <row r="337" spans="1:13">
      <c r="A337" s="175"/>
      <c r="B337" s="152"/>
      <c r="C337" s="137"/>
      <c r="D337" s="142"/>
      <c r="E337" s="143"/>
      <c r="F337" s="143"/>
      <c r="G337" s="346"/>
      <c r="H337" s="145"/>
      <c r="I337" s="449">
        <f t="shared" si="46"/>
        <v>0</v>
      </c>
      <c r="J337" s="414" t="str">
        <f t="shared" si="47"/>
        <v/>
      </c>
      <c r="K337" s="414" t="str">
        <f t="shared" si="48"/>
        <v/>
      </c>
      <c r="L337" s="414" t="str">
        <f t="shared" si="49"/>
        <v/>
      </c>
      <c r="M337" s="414" t="str">
        <f t="shared" si="50"/>
        <v/>
      </c>
    </row>
    <row r="338" spans="1:13">
      <c r="A338" s="175"/>
      <c r="B338" s="152"/>
      <c r="C338" s="137"/>
      <c r="D338" s="142"/>
      <c r="E338" s="143"/>
      <c r="F338" s="143"/>
      <c r="G338" s="346"/>
      <c r="H338" s="145"/>
      <c r="I338" s="449">
        <f t="shared" si="46"/>
        <v>0</v>
      </c>
      <c r="J338" s="414" t="str">
        <f t="shared" si="47"/>
        <v/>
      </c>
      <c r="K338" s="414" t="str">
        <f t="shared" si="48"/>
        <v/>
      </c>
      <c r="L338" s="414" t="str">
        <f t="shared" si="49"/>
        <v/>
      </c>
      <c r="M338" s="414" t="str">
        <f t="shared" si="50"/>
        <v/>
      </c>
    </row>
    <row r="339" spans="1:13">
      <c r="A339" s="175"/>
      <c r="B339" s="152"/>
      <c r="C339" s="137"/>
      <c r="D339" s="142"/>
      <c r="E339" s="143"/>
      <c r="F339" s="143"/>
      <c r="G339" s="346"/>
      <c r="H339" s="145"/>
      <c r="I339" s="449">
        <f t="shared" si="46"/>
        <v>0</v>
      </c>
      <c r="J339" s="414" t="str">
        <f t="shared" si="47"/>
        <v/>
      </c>
      <c r="K339" s="414" t="str">
        <f t="shared" si="48"/>
        <v/>
      </c>
      <c r="L339" s="414" t="str">
        <f t="shared" si="49"/>
        <v/>
      </c>
      <c r="M339" s="414" t="str">
        <f t="shared" si="50"/>
        <v/>
      </c>
    </row>
    <row r="340" spans="1:13">
      <c r="A340" s="175"/>
      <c r="B340" s="152"/>
      <c r="C340" s="137"/>
      <c r="D340" s="142"/>
      <c r="E340" s="143"/>
      <c r="F340" s="143"/>
      <c r="G340" s="346"/>
      <c r="H340" s="145"/>
      <c r="I340" s="449">
        <f t="shared" si="46"/>
        <v>0</v>
      </c>
      <c r="J340" s="414" t="str">
        <f t="shared" si="47"/>
        <v/>
      </c>
      <c r="K340" s="414" t="str">
        <f t="shared" si="48"/>
        <v/>
      </c>
      <c r="L340" s="414" t="str">
        <f t="shared" si="49"/>
        <v/>
      </c>
      <c r="M340" s="414" t="str">
        <f t="shared" si="50"/>
        <v/>
      </c>
    </row>
    <row r="341" spans="1:13">
      <c r="A341" s="175"/>
      <c r="B341" s="152"/>
      <c r="C341" s="137"/>
      <c r="D341" s="142"/>
      <c r="E341" s="143"/>
      <c r="F341" s="143"/>
      <c r="G341" s="346"/>
      <c r="H341" s="145"/>
      <c r="I341" s="449">
        <f t="shared" si="46"/>
        <v>0</v>
      </c>
      <c r="J341" s="414" t="str">
        <f t="shared" si="47"/>
        <v/>
      </c>
      <c r="K341" s="414" t="str">
        <f t="shared" si="48"/>
        <v/>
      </c>
      <c r="L341" s="414" t="str">
        <f t="shared" si="49"/>
        <v/>
      </c>
      <c r="M341" s="414" t="str">
        <f t="shared" si="50"/>
        <v/>
      </c>
    </row>
    <row r="342" spans="1:13">
      <c r="A342" s="175"/>
      <c r="B342" s="152"/>
      <c r="C342" s="137"/>
      <c r="D342" s="142"/>
      <c r="E342" s="143"/>
      <c r="F342" s="143"/>
      <c r="G342" s="346"/>
      <c r="H342" s="145"/>
      <c r="I342" s="449">
        <f t="shared" si="46"/>
        <v>0</v>
      </c>
      <c r="J342" s="414" t="str">
        <f t="shared" si="47"/>
        <v/>
      </c>
      <c r="K342" s="414" t="str">
        <f t="shared" si="48"/>
        <v/>
      </c>
      <c r="L342" s="414" t="str">
        <f t="shared" si="49"/>
        <v/>
      </c>
      <c r="M342" s="414" t="str">
        <f t="shared" si="50"/>
        <v/>
      </c>
    </row>
    <row r="343" spans="1:13">
      <c r="A343" s="175"/>
      <c r="B343" s="152"/>
      <c r="C343" s="137"/>
      <c r="D343" s="142"/>
      <c r="E343" s="143"/>
      <c r="F343" s="143"/>
      <c r="G343" s="346"/>
      <c r="H343" s="145"/>
      <c r="I343" s="449">
        <f t="shared" si="46"/>
        <v>0</v>
      </c>
      <c r="J343" s="414" t="str">
        <f t="shared" si="47"/>
        <v/>
      </c>
      <c r="K343" s="414" t="str">
        <f t="shared" si="48"/>
        <v/>
      </c>
      <c r="L343" s="414" t="str">
        <f t="shared" si="49"/>
        <v/>
      </c>
      <c r="M343" s="414" t="str">
        <f t="shared" si="50"/>
        <v/>
      </c>
    </row>
    <row r="344" spans="1:13">
      <c r="A344" s="175"/>
      <c r="B344" s="152"/>
      <c r="C344" s="137"/>
      <c r="D344" s="142"/>
      <c r="E344" s="143"/>
      <c r="F344" s="143"/>
      <c r="G344" s="346"/>
      <c r="H344" s="145"/>
      <c r="I344" s="449">
        <f t="shared" si="46"/>
        <v>0</v>
      </c>
      <c r="J344" s="414" t="str">
        <f t="shared" si="47"/>
        <v/>
      </c>
      <c r="K344" s="414" t="str">
        <f t="shared" si="48"/>
        <v/>
      </c>
      <c r="L344" s="414" t="str">
        <f t="shared" si="49"/>
        <v/>
      </c>
      <c r="M344" s="414" t="str">
        <f t="shared" si="50"/>
        <v/>
      </c>
    </row>
    <row r="345" spans="1:13">
      <c r="A345" s="175"/>
      <c r="B345" s="152"/>
      <c r="C345" s="137"/>
      <c r="D345" s="142"/>
      <c r="E345" s="143"/>
      <c r="F345" s="143"/>
      <c r="G345" s="346"/>
      <c r="H345" s="145"/>
      <c r="I345" s="449">
        <f t="shared" si="46"/>
        <v>0</v>
      </c>
      <c r="J345" s="414" t="str">
        <f t="shared" si="47"/>
        <v/>
      </c>
      <c r="K345" s="414" t="str">
        <f t="shared" si="48"/>
        <v/>
      </c>
      <c r="L345" s="414" t="str">
        <f t="shared" si="49"/>
        <v/>
      </c>
      <c r="M345" s="414" t="str">
        <f t="shared" si="50"/>
        <v/>
      </c>
    </row>
    <row r="346" spans="1:13">
      <c r="A346" s="175"/>
      <c r="B346" s="152"/>
      <c r="C346" s="137"/>
      <c r="D346" s="142"/>
      <c r="E346" s="143"/>
      <c r="F346" s="143"/>
      <c r="G346" s="346"/>
      <c r="H346" s="145"/>
      <c r="I346" s="449">
        <f t="shared" si="46"/>
        <v>0</v>
      </c>
      <c r="J346" s="414" t="str">
        <f t="shared" si="47"/>
        <v/>
      </c>
      <c r="K346" s="414" t="str">
        <f t="shared" si="48"/>
        <v/>
      </c>
      <c r="L346" s="414" t="str">
        <f t="shared" si="49"/>
        <v/>
      </c>
      <c r="M346" s="414" t="str">
        <f t="shared" si="50"/>
        <v/>
      </c>
    </row>
    <row r="347" spans="1:13">
      <c r="A347" s="175"/>
      <c r="B347" s="152"/>
      <c r="C347" s="137"/>
      <c r="D347" s="142"/>
      <c r="E347" s="143"/>
      <c r="F347" s="143"/>
      <c r="G347" s="346"/>
      <c r="H347" s="145"/>
      <c r="I347" s="449">
        <f t="shared" si="46"/>
        <v>0</v>
      </c>
      <c r="J347" s="414" t="str">
        <f t="shared" si="47"/>
        <v/>
      </c>
      <c r="K347" s="414" t="str">
        <f t="shared" si="48"/>
        <v/>
      </c>
      <c r="L347" s="414" t="str">
        <f t="shared" si="49"/>
        <v/>
      </c>
      <c r="M347" s="414" t="str">
        <f t="shared" si="50"/>
        <v/>
      </c>
    </row>
    <row r="348" spans="1:13">
      <c r="A348" s="175"/>
      <c r="B348" s="152"/>
      <c r="C348" s="137"/>
      <c r="D348" s="142"/>
      <c r="E348" s="143"/>
      <c r="F348" s="143"/>
      <c r="G348" s="346"/>
      <c r="H348" s="145"/>
      <c r="I348" s="449">
        <f t="shared" si="46"/>
        <v>0</v>
      </c>
      <c r="J348" s="414" t="str">
        <f t="shared" si="47"/>
        <v/>
      </c>
      <c r="K348" s="414" t="str">
        <f t="shared" si="48"/>
        <v/>
      </c>
      <c r="L348" s="414" t="str">
        <f t="shared" si="49"/>
        <v/>
      </c>
      <c r="M348" s="414" t="str">
        <f t="shared" si="50"/>
        <v/>
      </c>
    </row>
    <row r="349" spans="1:13">
      <c r="A349" s="175"/>
      <c r="B349" s="152"/>
      <c r="C349" s="137"/>
      <c r="D349" s="142"/>
      <c r="E349" s="143"/>
      <c r="F349" s="143"/>
      <c r="G349" s="346"/>
      <c r="H349" s="145"/>
      <c r="I349" s="449">
        <f t="shared" si="46"/>
        <v>0</v>
      </c>
      <c r="J349" s="414" t="str">
        <f t="shared" si="47"/>
        <v/>
      </c>
      <c r="K349" s="414" t="str">
        <f t="shared" si="48"/>
        <v/>
      </c>
      <c r="L349" s="414" t="str">
        <f t="shared" si="49"/>
        <v/>
      </c>
      <c r="M349" s="414" t="str">
        <f t="shared" si="50"/>
        <v/>
      </c>
    </row>
    <row r="350" spans="1:13">
      <c r="A350" s="175"/>
      <c r="B350" s="152"/>
      <c r="C350" s="137"/>
      <c r="D350" s="142"/>
      <c r="E350" s="143"/>
      <c r="F350" s="143"/>
      <c r="G350" s="346"/>
      <c r="H350" s="145"/>
      <c r="I350" s="449">
        <f t="shared" si="46"/>
        <v>0</v>
      </c>
      <c r="J350" s="414" t="str">
        <f t="shared" si="47"/>
        <v/>
      </c>
      <c r="K350" s="414" t="str">
        <f t="shared" si="48"/>
        <v/>
      </c>
      <c r="L350" s="414" t="str">
        <f t="shared" si="49"/>
        <v/>
      </c>
      <c r="M350" s="414" t="str">
        <f t="shared" si="50"/>
        <v/>
      </c>
    </row>
    <row r="351" spans="1:13">
      <c r="A351" s="175"/>
      <c r="B351" s="152"/>
      <c r="C351" s="137"/>
      <c r="D351" s="142"/>
      <c r="E351" s="143"/>
      <c r="F351" s="143"/>
      <c r="G351" s="346"/>
      <c r="H351" s="145"/>
      <c r="I351" s="449">
        <f t="shared" si="46"/>
        <v>0</v>
      </c>
      <c r="J351" s="414" t="str">
        <f t="shared" si="47"/>
        <v/>
      </c>
      <c r="K351" s="414" t="str">
        <f t="shared" si="48"/>
        <v/>
      </c>
      <c r="L351" s="414" t="str">
        <f t="shared" si="49"/>
        <v/>
      </c>
      <c r="M351" s="414" t="str">
        <f t="shared" si="50"/>
        <v/>
      </c>
    </row>
    <row r="352" spans="1:13">
      <c r="A352" s="175"/>
      <c r="B352" s="152"/>
      <c r="C352" s="137"/>
      <c r="D352" s="142"/>
      <c r="E352" s="143"/>
      <c r="F352" s="143"/>
      <c r="G352" s="346"/>
      <c r="H352" s="145"/>
      <c r="I352" s="449">
        <f t="shared" si="46"/>
        <v>0</v>
      </c>
      <c r="J352" s="414" t="str">
        <f t="shared" si="47"/>
        <v/>
      </c>
      <c r="K352" s="414" t="str">
        <f t="shared" si="48"/>
        <v/>
      </c>
      <c r="L352" s="414" t="str">
        <f t="shared" si="49"/>
        <v/>
      </c>
      <c r="M352" s="414" t="str">
        <f t="shared" si="50"/>
        <v/>
      </c>
    </row>
    <row r="353" spans="1:13">
      <c r="A353" s="175"/>
      <c r="B353" s="152"/>
      <c r="C353" s="137"/>
      <c r="D353" s="142"/>
      <c r="E353" s="143"/>
      <c r="F353" s="143"/>
      <c r="G353" s="346"/>
      <c r="H353" s="145"/>
      <c r="I353" s="449">
        <f t="shared" si="46"/>
        <v>0</v>
      </c>
      <c r="J353" s="414" t="str">
        <f t="shared" si="47"/>
        <v/>
      </c>
      <c r="K353" s="414" t="str">
        <f t="shared" si="48"/>
        <v/>
      </c>
      <c r="L353" s="414" t="str">
        <f t="shared" si="49"/>
        <v/>
      </c>
      <c r="M353" s="414" t="str">
        <f t="shared" si="50"/>
        <v/>
      </c>
    </row>
    <row r="354" spans="1:13">
      <c r="A354" s="175"/>
      <c r="B354" s="152"/>
      <c r="C354" s="137"/>
      <c r="D354" s="142"/>
      <c r="E354" s="143"/>
      <c r="F354" s="143"/>
      <c r="G354" s="346"/>
      <c r="H354" s="145"/>
      <c r="I354" s="449">
        <f t="shared" si="46"/>
        <v>0</v>
      </c>
      <c r="J354" s="414" t="str">
        <f t="shared" si="47"/>
        <v/>
      </c>
      <c r="K354" s="414" t="str">
        <f t="shared" si="48"/>
        <v/>
      </c>
      <c r="L354" s="414" t="str">
        <f t="shared" si="49"/>
        <v/>
      </c>
      <c r="M354" s="414" t="str">
        <f t="shared" si="50"/>
        <v/>
      </c>
    </row>
    <row r="355" spans="1:13">
      <c r="A355" s="175"/>
      <c r="B355" s="152"/>
      <c r="C355" s="137"/>
      <c r="D355" s="142"/>
      <c r="E355" s="143"/>
      <c r="F355" s="143"/>
      <c r="G355" s="346"/>
      <c r="H355" s="145"/>
      <c r="I355" s="449">
        <f t="shared" si="46"/>
        <v>0</v>
      </c>
      <c r="J355" s="414" t="str">
        <f t="shared" si="47"/>
        <v/>
      </c>
      <c r="K355" s="414" t="str">
        <f t="shared" si="48"/>
        <v/>
      </c>
      <c r="L355" s="414" t="str">
        <f t="shared" si="49"/>
        <v/>
      </c>
      <c r="M355" s="414" t="str">
        <f t="shared" si="50"/>
        <v/>
      </c>
    </row>
    <row r="356" spans="1:13">
      <c r="A356" s="175"/>
      <c r="B356" s="152"/>
      <c r="C356" s="137"/>
      <c r="D356" s="142"/>
      <c r="E356" s="143"/>
      <c r="F356" s="143"/>
      <c r="G356" s="346"/>
      <c r="H356" s="145"/>
      <c r="I356" s="449">
        <f t="shared" si="46"/>
        <v>0</v>
      </c>
      <c r="J356" s="414" t="str">
        <f t="shared" si="47"/>
        <v/>
      </c>
      <c r="K356" s="414" t="str">
        <f t="shared" si="48"/>
        <v/>
      </c>
      <c r="L356" s="414" t="str">
        <f t="shared" si="49"/>
        <v/>
      </c>
      <c r="M356" s="414" t="str">
        <f t="shared" si="50"/>
        <v/>
      </c>
    </row>
    <row r="357" spans="1:13">
      <c r="A357" s="175"/>
      <c r="B357" s="152"/>
      <c r="C357" s="137"/>
      <c r="D357" s="142"/>
      <c r="E357" s="143"/>
      <c r="F357" s="143"/>
      <c r="G357" s="346"/>
      <c r="H357" s="145"/>
      <c r="I357" s="449">
        <f t="shared" si="46"/>
        <v>0</v>
      </c>
      <c r="J357" s="414" t="str">
        <f t="shared" si="47"/>
        <v/>
      </c>
      <c r="K357" s="414" t="str">
        <f t="shared" si="48"/>
        <v/>
      </c>
      <c r="L357" s="414" t="str">
        <f t="shared" si="49"/>
        <v/>
      </c>
      <c r="M357" s="414" t="str">
        <f t="shared" si="50"/>
        <v/>
      </c>
    </row>
    <row r="358" spans="1:13">
      <c r="A358" s="175"/>
      <c r="B358" s="152"/>
      <c r="C358" s="137"/>
      <c r="D358" s="142"/>
      <c r="E358" s="143"/>
      <c r="F358" s="143"/>
      <c r="G358" s="346"/>
      <c r="H358" s="145"/>
      <c r="I358" s="449">
        <f t="shared" si="46"/>
        <v>0</v>
      </c>
      <c r="J358" s="414" t="str">
        <f t="shared" si="47"/>
        <v/>
      </c>
      <c r="K358" s="414" t="str">
        <f t="shared" si="48"/>
        <v/>
      </c>
      <c r="L358" s="414" t="str">
        <f t="shared" si="49"/>
        <v/>
      </c>
      <c r="M358" s="414" t="str">
        <f t="shared" si="50"/>
        <v/>
      </c>
    </row>
    <row r="359" spans="1:13">
      <c r="A359" s="175"/>
      <c r="B359" s="152"/>
      <c r="C359" s="137"/>
      <c r="D359" s="142"/>
      <c r="E359" s="143"/>
      <c r="F359" s="143"/>
      <c r="G359" s="346"/>
      <c r="H359" s="145"/>
      <c r="I359" s="449">
        <f t="shared" si="46"/>
        <v>0</v>
      </c>
      <c r="J359" s="414" t="str">
        <f t="shared" si="47"/>
        <v/>
      </c>
      <c r="K359" s="414" t="str">
        <f t="shared" si="48"/>
        <v/>
      </c>
      <c r="L359" s="414" t="str">
        <f t="shared" si="49"/>
        <v/>
      </c>
      <c r="M359" s="414" t="str">
        <f t="shared" si="50"/>
        <v/>
      </c>
    </row>
    <row r="360" spans="1:13">
      <c r="A360" s="175"/>
      <c r="B360" s="152"/>
      <c r="C360" s="137"/>
      <c r="D360" s="142"/>
      <c r="E360" s="143"/>
      <c r="F360" s="143"/>
      <c r="G360" s="346"/>
      <c r="H360" s="145"/>
      <c r="I360" s="449">
        <f t="shared" si="46"/>
        <v>0</v>
      </c>
      <c r="J360" s="414" t="str">
        <f t="shared" si="47"/>
        <v/>
      </c>
      <c r="K360" s="414" t="str">
        <f t="shared" si="48"/>
        <v/>
      </c>
      <c r="L360" s="414" t="str">
        <f t="shared" si="49"/>
        <v/>
      </c>
      <c r="M360" s="414" t="str">
        <f t="shared" si="50"/>
        <v/>
      </c>
    </row>
    <row r="361" spans="1:13">
      <c r="A361" s="175"/>
      <c r="B361" s="152"/>
      <c r="C361" s="137"/>
      <c r="D361" s="142"/>
      <c r="E361" s="143"/>
      <c r="F361" s="143"/>
      <c r="G361" s="346"/>
      <c r="H361" s="145"/>
      <c r="I361" s="449">
        <f t="shared" si="46"/>
        <v>0</v>
      </c>
      <c r="J361" s="414" t="str">
        <f t="shared" si="47"/>
        <v/>
      </c>
      <c r="K361" s="414" t="str">
        <f t="shared" si="48"/>
        <v/>
      </c>
      <c r="L361" s="414" t="str">
        <f t="shared" si="49"/>
        <v/>
      </c>
      <c r="M361" s="414" t="str">
        <f t="shared" si="50"/>
        <v/>
      </c>
    </row>
    <row r="362" spans="1:13">
      <c r="A362" s="175"/>
      <c r="B362" s="152"/>
      <c r="C362" s="137"/>
      <c r="D362" s="142"/>
      <c r="E362" s="143"/>
      <c r="F362" s="143"/>
      <c r="G362" s="346"/>
      <c r="H362" s="145"/>
      <c r="I362" s="449">
        <f t="shared" si="46"/>
        <v>0</v>
      </c>
      <c r="J362" s="414" t="str">
        <f t="shared" si="47"/>
        <v/>
      </c>
      <c r="K362" s="414" t="str">
        <f t="shared" si="48"/>
        <v/>
      </c>
      <c r="L362" s="414" t="str">
        <f t="shared" si="49"/>
        <v/>
      </c>
      <c r="M362" s="414" t="str">
        <f t="shared" si="50"/>
        <v/>
      </c>
    </row>
    <row r="363" spans="1:13">
      <c r="A363" s="175"/>
      <c r="B363" s="152"/>
      <c r="C363" s="137"/>
      <c r="D363" s="142"/>
      <c r="E363" s="143"/>
      <c r="F363" s="143"/>
      <c r="G363" s="346"/>
      <c r="H363" s="145"/>
      <c r="I363" s="449">
        <f t="shared" si="46"/>
        <v>0</v>
      </c>
      <c r="J363" s="414" t="str">
        <f t="shared" si="47"/>
        <v/>
      </c>
      <c r="K363" s="414" t="str">
        <f t="shared" si="48"/>
        <v/>
      </c>
      <c r="L363" s="414" t="str">
        <f t="shared" si="49"/>
        <v/>
      </c>
      <c r="M363" s="414" t="str">
        <f t="shared" si="50"/>
        <v/>
      </c>
    </row>
    <row r="364" spans="1:13">
      <c r="A364" s="175"/>
      <c r="B364" s="152"/>
      <c r="C364" s="137"/>
      <c r="D364" s="142"/>
      <c r="E364" s="143"/>
      <c r="F364" s="143"/>
      <c r="G364" s="346"/>
      <c r="H364" s="145"/>
      <c r="I364" s="449">
        <f t="shared" si="46"/>
        <v>0</v>
      </c>
      <c r="J364" s="414" t="str">
        <f t="shared" si="47"/>
        <v/>
      </c>
      <c r="K364" s="414" t="str">
        <f t="shared" si="48"/>
        <v/>
      </c>
      <c r="L364" s="414" t="str">
        <f t="shared" si="49"/>
        <v/>
      </c>
      <c r="M364" s="414" t="str">
        <f t="shared" si="50"/>
        <v/>
      </c>
    </row>
    <row r="365" spans="1:13">
      <c r="A365" s="175"/>
      <c r="B365" s="152"/>
      <c r="C365" s="137"/>
      <c r="D365" s="142"/>
      <c r="E365" s="143"/>
      <c r="F365" s="143"/>
      <c r="G365" s="346"/>
      <c r="H365" s="145"/>
      <c r="I365" s="449">
        <f t="shared" si="46"/>
        <v>0</v>
      </c>
      <c r="J365" s="414" t="str">
        <f t="shared" si="47"/>
        <v/>
      </c>
      <c r="K365" s="414" t="str">
        <f t="shared" si="48"/>
        <v/>
      </c>
      <c r="L365" s="414" t="str">
        <f t="shared" si="49"/>
        <v/>
      </c>
      <c r="M365" s="414" t="str">
        <f t="shared" si="50"/>
        <v/>
      </c>
    </row>
    <row r="366" spans="1:13">
      <c r="A366" s="175"/>
      <c r="B366" s="152"/>
      <c r="C366" s="137"/>
      <c r="D366" s="142"/>
      <c r="E366" s="143"/>
      <c r="F366" s="143"/>
      <c r="G366" s="346"/>
      <c r="H366" s="145"/>
      <c r="I366" s="449">
        <f t="shared" si="46"/>
        <v>0</v>
      </c>
      <c r="J366" s="414" t="str">
        <f t="shared" si="47"/>
        <v/>
      </c>
      <c r="K366" s="414" t="str">
        <f t="shared" si="48"/>
        <v/>
      </c>
      <c r="L366" s="414" t="str">
        <f t="shared" si="49"/>
        <v/>
      </c>
      <c r="M366" s="414" t="str">
        <f t="shared" si="50"/>
        <v/>
      </c>
    </row>
    <row r="367" spans="1:13">
      <c r="A367" s="175"/>
      <c r="B367" s="152"/>
      <c r="C367" s="137"/>
      <c r="D367" s="142"/>
      <c r="E367" s="143"/>
      <c r="F367" s="143"/>
      <c r="G367" s="346"/>
      <c r="H367" s="145"/>
      <c r="I367" s="449">
        <f t="shared" si="46"/>
        <v>0</v>
      </c>
      <c r="J367" s="414" t="str">
        <f t="shared" si="47"/>
        <v/>
      </c>
      <c r="K367" s="414" t="str">
        <f t="shared" si="48"/>
        <v/>
      </c>
      <c r="L367" s="414" t="str">
        <f t="shared" si="49"/>
        <v/>
      </c>
      <c r="M367" s="414" t="str">
        <f t="shared" si="50"/>
        <v/>
      </c>
    </row>
    <row r="368" spans="1:13">
      <c r="A368" s="175"/>
      <c r="B368" s="152"/>
      <c r="C368" s="137"/>
      <c r="D368" s="142"/>
      <c r="E368" s="143"/>
      <c r="F368" s="143"/>
      <c r="G368" s="346"/>
      <c r="H368" s="145"/>
      <c r="I368" s="449">
        <f t="shared" si="46"/>
        <v>0</v>
      </c>
      <c r="J368" s="414" t="str">
        <f t="shared" si="47"/>
        <v/>
      </c>
      <c r="K368" s="414" t="str">
        <f t="shared" si="48"/>
        <v/>
      </c>
      <c r="L368" s="414" t="str">
        <f t="shared" si="49"/>
        <v/>
      </c>
      <c r="M368" s="414" t="str">
        <f t="shared" si="50"/>
        <v/>
      </c>
    </row>
    <row r="369" spans="1:13">
      <c r="A369" s="175"/>
      <c r="B369" s="152"/>
      <c r="C369" s="137"/>
      <c r="D369" s="142"/>
      <c r="E369" s="143"/>
      <c r="F369" s="143"/>
      <c r="G369" s="346"/>
      <c r="H369" s="145"/>
      <c r="I369" s="449">
        <f t="shared" si="46"/>
        <v>0</v>
      </c>
      <c r="J369" s="414" t="str">
        <f t="shared" si="47"/>
        <v/>
      </c>
      <c r="K369" s="414" t="str">
        <f t="shared" si="48"/>
        <v/>
      </c>
      <c r="L369" s="414" t="str">
        <f t="shared" si="49"/>
        <v/>
      </c>
      <c r="M369" s="414" t="str">
        <f t="shared" si="50"/>
        <v/>
      </c>
    </row>
    <row r="370" spans="1:13">
      <c r="A370" s="175"/>
      <c r="B370" s="152"/>
      <c r="C370" s="137"/>
      <c r="D370" s="142"/>
      <c r="E370" s="143"/>
      <c r="F370" s="143"/>
      <c r="G370" s="346"/>
      <c r="H370" s="145"/>
      <c r="I370" s="449">
        <f t="shared" si="46"/>
        <v>0</v>
      </c>
      <c r="J370" s="414" t="str">
        <f t="shared" si="47"/>
        <v/>
      </c>
      <c r="K370" s="414" t="str">
        <f t="shared" si="48"/>
        <v/>
      </c>
      <c r="L370" s="414" t="str">
        <f t="shared" si="49"/>
        <v/>
      </c>
      <c r="M370" s="414" t="str">
        <f t="shared" si="50"/>
        <v/>
      </c>
    </row>
    <row r="371" spans="1:13">
      <c r="A371" s="175"/>
      <c r="B371" s="152"/>
      <c r="C371" s="137"/>
      <c r="D371" s="142"/>
      <c r="E371" s="143"/>
      <c r="F371" s="143"/>
      <c r="G371" s="346"/>
      <c r="H371" s="145"/>
      <c r="I371" s="449">
        <f t="shared" si="46"/>
        <v>0</v>
      </c>
      <c r="J371" s="414" t="str">
        <f t="shared" si="47"/>
        <v/>
      </c>
      <c r="K371" s="414" t="str">
        <f t="shared" si="48"/>
        <v/>
      </c>
      <c r="L371" s="414" t="str">
        <f t="shared" si="49"/>
        <v/>
      </c>
      <c r="M371" s="414" t="str">
        <f t="shared" si="50"/>
        <v/>
      </c>
    </row>
    <row r="372" spans="1:13">
      <c r="A372" s="175"/>
      <c r="B372" s="152"/>
      <c r="C372" s="137"/>
      <c r="D372" s="142"/>
      <c r="E372" s="143"/>
      <c r="F372" s="143"/>
      <c r="G372" s="346"/>
      <c r="H372" s="145"/>
      <c r="I372" s="449">
        <f t="shared" si="46"/>
        <v>0</v>
      </c>
      <c r="J372" s="414" t="str">
        <f t="shared" si="47"/>
        <v/>
      </c>
      <c r="K372" s="414" t="str">
        <f t="shared" si="48"/>
        <v/>
      </c>
      <c r="L372" s="414" t="str">
        <f t="shared" si="49"/>
        <v/>
      </c>
      <c r="M372" s="414" t="str">
        <f t="shared" si="50"/>
        <v/>
      </c>
    </row>
    <row r="373" spans="1:13">
      <c r="A373" s="175"/>
      <c r="B373" s="152"/>
      <c r="C373" s="137"/>
      <c r="D373" s="142"/>
      <c r="E373" s="143"/>
      <c r="F373" s="143"/>
      <c r="G373" s="346"/>
      <c r="H373" s="145"/>
      <c r="I373" s="449">
        <f t="shared" si="46"/>
        <v>0</v>
      </c>
      <c r="J373" s="414" t="str">
        <f t="shared" si="47"/>
        <v/>
      </c>
      <c r="K373" s="414" t="str">
        <f t="shared" si="48"/>
        <v/>
      </c>
      <c r="L373" s="414" t="str">
        <f t="shared" si="49"/>
        <v/>
      </c>
      <c r="M373" s="414" t="str">
        <f t="shared" si="50"/>
        <v/>
      </c>
    </row>
    <row r="374" spans="1:13">
      <c r="A374" s="175"/>
      <c r="B374" s="152"/>
      <c r="C374" s="137"/>
      <c r="D374" s="142"/>
      <c r="E374" s="143"/>
      <c r="F374" s="143"/>
      <c r="G374" s="346"/>
      <c r="H374" s="145"/>
      <c r="I374" s="449">
        <f t="shared" si="46"/>
        <v>0</v>
      </c>
      <c r="J374" s="414" t="str">
        <f t="shared" si="47"/>
        <v/>
      </c>
      <c r="K374" s="414" t="str">
        <f t="shared" si="48"/>
        <v/>
      </c>
      <c r="L374" s="414" t="str">
        <f t="shared" si="49"/>
        <v/>
      </c>
      <c r="M374" s="414" t="str">
        <f t="shared" si="50"/>
        <v/>
      </c>
    </row>
    <row r="375" spans="1:13">
      <c r="A375" s="175"/>
      <c r="B375" s="152"/>
      <c r="C375" s="137"/>
      <c r="D375" s="142"/>
      <c r="E375" s="143"/>
      <c r="F375" s="143"/>
      <c r="G375" s="346"/>
      <c r="H375" s="145"/>
      <c r="I375" s="449">
        <f t="shared" si="46"/>
        <v>0</v>
      </c>
      <c r="J375" s="414" t="str">
        <f t="shared" si="47"/>
        <v/>
      </c>
      <c r="K375" s="414" t="str">
        <f t="shared" si="48"/>
        <v/>
      </c>
      <c r="L375" s="414" t="str">
        <f t="shared" si="49"/>
        <v/>
      </c>
      <c r="M375" s="414" t="str">
        <f t="shared" si="50"/>
        <v/>
      </c>
    </row>
    <row r="376" spans="1:13">
      <c r="A376" s="175"/>
      <c r="B376" s="152"/>
      <c r="C376" s="137"/>
      <c r="D376" s="142"/>
      <c r="E376" s="143"/>
      <c r="F376" s="143"/>
      <c r="G376" s="346"/>
      <c r="H376" s="145"/>
      <c r="I376" s="449">
        <f t="shared" si="46"/>
        <v>0</v>
      </c>
      <c r="J376" s="414" t="str">
        <f t="shared" si="47"/>
        <v/>
      </c>
      <c r="K376" s="414" t="str">
        <f t="shared" si="48"/>
        <v/>
      </c>
      <c r="L376" s="414" t="str">
        <f t="shared" si="49"/>
        <v/>
      </c>
      <c r="M376" s="414" t="str">
        <f t="shared" si="50"/>
        <v/>
      </c>
    </row>
    <row r="377" spans="1:13">
      <c r="A377" s="175"/>
      <c r="B377" s="152"/>
      <c r="C377" s="137"/>
      <c r="D377" s="142"/>
      <c r="E377" s="143"/>
      <c r="F377" s="143"/>
      <c r="G377" s="346"/>
      <c r="H377" s="145"/>
      <c r="I377" s="449">
        <f t="shared" si="46"/>
        <v>0</v>
      </c>
      <c r="J377" s="414" t="str">
        <f t="shared" si="47"/>
        <v/>
      </c>
      <c r="K377" s="414" t="str">
        <f t="shared" si="48"/>
        <v/>
      </c>
      <c r="L377" s="414" t="str">
        <f t="shared" si="49"/>
        <v/>
      </c>
      <c r="M377" s="414" t="str">
        <f t="shared" si="50"/>
        <v/>
      </c>
    </row>
    <row r="378" spans="1:13">
      <c r="A378" s="175"/>
      <c r="B378" s="152"/>
      <c r="C378" s="137"/>
      <c r="D378" s="142"/>
      <c r="E378" s="143"/>
      <c r="F378" s="143"/>
      <c r="G378" s="346"/>
      <c r="H378" s="145"/>
      <c r="I378" s="449">
        <f t="shared" si="46"/>
        <v>0</v>
      </c>
      <c r="J378" s="414" t="str">
        <f t="shared" si="47"/>
        <v/>
      </c>
      <c r="K378" s="414" t="str">
        <f t="shared" si="48"/>
        <v/>
      </c>
      <c r="L378" s="414" t="str">
        <f t="shared" si="49"/>
        <v/>
      </c>
      <c r="M378" s="414" t="str">
        <f t="shared" si="50"/>
        <v/>
      </c>
    </row>
    <row r="379" spans="1:13">
      <c r="A379" s="175"/>
      <c r="B379" s="152"/>
      <c r="C379" s="137"/>
      <c r="D379" s="142"/>
      <c r="E379" s="143"/>
      <c r="F379" s="143"/>
      <c r="G379" s="346"/>
      <c r="H379" s="145"/>
      <c r="I379" s="449">
        <f t="shared" ref="I379:I442" si="51">IF(ISTEXT(A379)=TRUE,G379,0)</f>
        <v>0</v>
      </c>
      <c r="J379" s="414" t="str">
        <f t="shared" si="47"/>
        <v/>
      </c>
      <c r="K379" s="414" t="str">
        <f t="shared" si="48"/>
        <v/>
      </c>
      <c r="L379" s="414" t="str">
        <f t="shared" si="49"/>
        <v/>
      </c>
      <c r="M379" s="414" t="str">
        <f t="shared" si="50"/>
        <v/>
      </c>
    </row>
    <row r="380" spans="1:13">
      <c r="A380" s="175"/>
      <c r="B380" s="152"/>
      <c r="C380" s="137"/>
      <c r="D380" s="142"/>
      <c r="E380" s="143"/>
      <c r="F380" s="143"/>
      <c r="G380" s="346"/>
      <c r="H380" s="145"/>
      <c r="I380" s="449">
        <f t="shared" si="51"/>
        <v>0</v>
      </c>
      <c r="J380" s="414" t="str">
        <f t="shared" si="47"/>
        <v/>
      </c>
      <c r="K380" s="414" t="str">
        <f t="shared" si="48"/>
        <v/>
      </c>
      <c r="L380" s="414" t="str">
        <f t="shared" si="49"/>
        <v/>
      </c>
      <c r="M380" s="414" t="str">
        <f t="shared" si="50"/>
        <v/>
      </c>
    </row>
    <row r="381" spans="1:13">
      <c r="A381" s="175"/>
      <c r="B381" s="152"/>
      <c r="C381" s="137"/>
      <c r="D381" s="142"/>
      <c r="E381" s="143"/>
      <c r="F381" s="143"/>
      <c r="G381" s="346"/>
      <c r="H381" s="145"/>
      <c r="I381" s="449">
        <f t="shared" si="51"/>
        <v>0</v>
      </c>
      <c r="J381" s="414" t="str">
        <f t="shared" si="47"/>
        <v/>
      </c>
      <c r="K381" s="414" t="str">
        <f t="shared" si="48"/>
        <v/>
      </c>
      <c r="L381" s="414" t="str">
        <f t="shared" si="49"/>
        <v/>
      </c>
      <c r="M381" s="414" t="str">
        <f t="shared" si="50"/>
        <v/>
      </c>
    </row>
    <row r="382" spans="1:13">
      <c r="A382" s="175"/>
      <c r="B382" s="152"/>
      <c r="C382" s="137"/>
      <c r="D382" s="142"/>
      <c r="E382" s="143"/>
      <c r="F382" s="143"/>
      <c r="G382" s="346"/>
      <c r="H382" s="145"/>
      <c r="I382" s="449">
        <f t="shared" si="51"/>
        <v>0</v>
      </c>
      <c r="J382" s="414" t="str">
        <f t="shared" ref="J382:J445" si="52">IF($B382="F",$G382,"")</f>
        <v/>
      </c>
      <c r="K382" s="414" t="str">
        <f t="shared" ref="K382:K445" si="53">IF($B382="V",$G382,"")</f>
        <v/>
      </c>
      <c r="L382" s="414" t="str">
        <f t="shared" ref="L382:L445" si="54">IF($B382="A",$G382,"")</f>
        <v/>
      </c>
      <c r="M382" s="414" t="str">
        <f t="shared" ref="M382:M445" si="55">IF($B382="G",$G382,"")</f>
        <v/>
      </c>
    </row>
    <row r="383" spans="1:13">
      <c r="A383" s="175"/>
      <c r="B383" s="152"/>
      <c r="C383" s="137"/>
      <c r="D383" s="142"/>
      <c r="E383" s="143"/>
      <c r="F383" s="143"/>
      <c r="G383" s="346"/>
      <c r="H383" s="145"/>
      <c r="I383" s="449">
        <f t="shared" si="51"/>
        <v>0</v>
      </c>
      <c r="J383" s="414" t="str">
        <f t="shared" si="52"/>
        <v/>
      </c>
      <c r="K383" s="414" t="str">
        <f t="shared" si="53"/>
        <v/>
      </c>
      <c r="L383" s="414" t="str">
        <f t="shared" si="54"/>
        <v/>
      </c>
      <c r="M383" s="414" t="str">
        <f t="shared" si="55"/>
        <v/>
      </c>
    </row>
    <row r="384" spans="1:13">
      <c r="A384" s="175"/>
      <c r="B384" s="152"/>
      <c r="C384" s="137"/>
      <c r="D384" s="142"/>
      <c r="E384" s="143"/>
      <c r="F384" s="143"/>
      <c r="G384" s="346"/>
      <c r="H384" s="145"/>
      <c r="I384" s="449">
        <f t="shared" si="51"/>
        <v>0</v>
      </c>
      <c r="J384" s="414" t="str">
        <f t="shared" si="52"/>
        <v/>
      </c>
      <c r="K384" s="414" t="str">
        <f t="shared" si="53"/>
        <v/>
      </c>
      <c r="L384" s="414" t="str">
        <f t="shared" si="54"/>
        <v/>
      </c>
      <c r="M384" s="414" t="str">
        <f t="shared" si="55"/>
        <v/>
      </c>
    </row>
    <row r="385" spans="1:13">
      <c r="A385" s="175"/>
      <c r="B385" s="152"/>
      <c r="C385" s="137"/>
      <c r="D385" s="142"/>
      <c r="E385" s="143"/>
      <c r="F385" s="143"/>
      <c r="G385" s="346"/>
      <c r="H385" s="145"/>
      <c r="I385" s="449">
        <f t="shared" si="51"/>
        <v>0</v>
      </c>
      <c r="J385" s="414" t="str">
        <f t="shared" si="52"/>
        <v/>
      </c>
      <c r="K385" s="414" t="str">
        <f t="shared" si="53"/>
        <v/>
      </c>
      <c r="L385" s="414" t="str">
        <f t="shared" si="54"/>
        <v/>
      </c>
      <c r="M385" s="414" t="str">
        <f t="shared" si="55"/>
        <v/>
      </c>
    </row>
    <row r="386" spans="1:13">
      <c r="A386" s="175"/>
      <c r="B386" s="152"/>
      <c r="C386" s="137"/>
      <c r="D386" s="142"/>
      <c r="E386" s="143"/>
      <c r="F386" s="143"/>
      <c r="G386" s="346"/>
      <c r="H386" s="145"/>
      <c r="I386" s="449">
        <f t="shared" si="51"/>
        <v>0</v>
      </c>
      <c r="J386" s="414" t="str">
        <f t="shared" si="52"/>
        <v/>
      </c>
      <c r="K386" s="414" t="str">
        <f t="shared" si="53"/>
        <v/>
      </c>
      <c r="L386" s="414" t="str">
        <f t="shared" si="54"/>
        <v/>
      </c>
      <c r="M386" s="414" t="str">
        <f t="shared" si="55"/>
        <v/>
      </c>
    </row>
    <row r="387" spans="1:13">
      <c r="A387" s="175"/>
      <c r="B387" s="152"/>
      <c r="C387" s="137"/>
      <c r="D387" s="142"/>
      <c r="E387" s="143"/>
      <c r="F387" s="143"/>
      <c r="G387" s="346"/>
      <c r="H387" s="145"/>
      <c r="I387" s="449">
        <f t="shared" si="51"/>
        <v>0</v>
      </c>
      <c r="J387" s="414" t="str">
        <f t="shared" si="52"/>
        <v/>
      </c>
      <c r="K387" s="414" t="str">
        <f t="shared" si="53"/>
        <v/>
      </c>
      <c r="L387" s="414" t="str">
        <f t="shared" si="54"/>
        <v/>
      </c>
      <c r="M387" s="414" t="str">
        <f t="shared" si="55"/>
        <v/>
      </c>
    </row>
    <row r="388" spans="1:13">
      <c r="A388" s="175"/>
      <c r="B388" s="152"/>
      <c r="C388" s="137"/>
      <c r="D388" s="142"/>
      <c r="E388" s="143"/>
      <c r="F388" s="143"/>
      <c r="G388" s="346"/>
      <c r="H388" s="145"/>
      <c r="I388" s="449">
        <f t="shared" si="51"/>
        <v>0</v>
      </c>
      <c r="J388" s="414" t="str">
        <f t="shared" si="52"/>
        <v/>
      </c>
      <c r="K388" s="414" t="str">
        <f t="shared" si="53"/>
        <v/>
      </c>
      <c r="L388" s="414" t="str">
        <f t="shared" si="54"/>
        <v/>
      </c>
      <c r="M388" s="414" t="str">
        <f t="shared" si="55"/>
        <v/>
      </c>
    </row>
    <row r="389" spans="1:13">
      <c r="A389" s="175"/>
      <c r="B389" s="152"/>
      <c r="C389" s="137"/>
      <c r="D389" s="142"/>
      <c r="E389" s="143"/>
      <c r="F389" s="143"/>
      <c r="G389" s="346"/>
      <c r="H389" s="145"/>
      <c r="I389" s="449">
        <f t="shared" si="51"/>
        <v>0</v>
      </c>
      <c r="J389" s="414" t="str">
        <f t="shared" si="52"/>
        <v/>
      </c>
      <c r="K389" s="414" t="str">
        <f t="shared" si="53"/>
        <v/>
      </c>
      <c r="L389" s="414" t="str">
        <f t="shared" si="54"/>
        <v/>
      </c>
      <c r="M389" s="414" t="str">
        <f t="shared" si="55"/>
        <v/>
      </c>
    </row>
    <row r="390" spans="1:13">
      <c r="A390" s="175"/>
      <c r="B390" s="152"/>
      <c r="C390" s="137"/>
      <c r="D390" s="142"/>
      <c r="E390" s="143"/>
      <c r="F390" s="143"/>
      <c r="G390" s="346"/>
      <c r="H390" s="145"/>
      <c r="I390" s="449">
        <f t="shared" si="51"/>
        <v>0</v>
      </c>
      <c r="J390" s="414" t="str">
        <f t="shared" si="52"/>
        <v/>
      </c>
      <c r="K390" s="414" t="str">
        <f t="shared" si="53"/>
        <v/>
      </c>
      <c r="L390" s="414" t="str">
        <f t="shared" si="54"/>
        <v/>
      </c>
      <c r="M390" s="414" t="str">
        <f t="shared" si="55"/>
        <v/>
      </c>
    </row>
    <row r="391" spans="1:13">
      <c r="A391" s="175"/>
      <c r="B391" s="152"/>
      <c r="C391" s="137"/>
      <c r="D391" s="142"/>
      <c r="E391" s="143"/>
      <c r="F391" s="143"/>
      <c r="G391" s="346"/>
      <c r="H391" s="145"/>
      <c r="I391" s="449">
        <f t="shared" si="51"/>
        <v>0</v>
      </c>
      <c r="J391" s="414" t="str">
        <f t="shared" si="52"/>
        <v/>
      </c>
      <c r="K391" s="414" t="str">
        <f t="shared" si="53"/>
        <v/>
      </c>
      <c r="L391" s="414" t="str">
        <f t="shared" si="54"/>
        <v/>
      </c>
      <c r="M391" s="414" t="str">
        <f t="shared" si="55"/>
        <v/>
      </c>
    </row>
    <row r="392" spans="1:13">
      <c r="A392" s="175"/>
      <c r="B392" s="152"/>
      <c r="C392" s="137"/>
      <c r="D392" s="142"/>
      <c r="E392" s="143"/>
      <c r="F392" s="143"/>
      <c r="G392" s="346"/>
      <c r="H392" s="145"/>
      <c r="I392" s="449">
        <f t="shared" si="51"/>
        <v>0</v>
      </c>
      <c r="J392" s="414" t="str">
        <f t="shared" si="52"/>
        <v/>
      </c>
      <c r="K392" s="414" t="str">
        <f t="shared" si="53"/>
        <v/>
      </c>
      <c r="L392" s="414" t="str">
        <f t="shared" si="54"/>
        <v/>
      </c>
      <c r="M392" s="414" t="str">
        <f t="shared" si="55"/>
        <v/>
      </c>
    </row>
    <row r="393" spans="1:13">
      <c r="A393" s="175"/>
      <c r="B393" s="152"/>
      <c r="C393" s="137"/>
      <c r="D393" s="142"/>
      <c r="E393" s="143"/>
      <c r="F393" s="143"/>
      <c r="G393" s="346"/>
      <c r="H393" s="145"/>
      <c r="I393" s="449">
        <f t="shared" si="51"/>
        <v>0</v>
      </c>
      <c r="J393" s="414" t="str">
        <f t="shared" si="52"/>
        <v/>
      </c>
      <c r="K393" s="414" t="str">
        <f t="shared" si="53"/>
        <v/>
      </c>
      <c r="L393" s="414" t="str">
        <f t="shared" si="54"/>
        <v/>
      </c>
      <c r="M393" s="414" t="str">
        <f t="shared" si="55"/>
        <v/>
      </c>
    </row>
    <row r="394" spans="1:13">
      <c r="A394" s="175"/>
      <c r="B394" s="152"/>
      <c r="C394" s="137"/>
      <c r="D394" s="142"/>
      <c r="E394" s="143"/>
      <c r="F394" s="143"/>
      <c r="G394" s="346"/>
      <c r="H394" s="145"/>
      <c r="I394" s="449">
        <f t="shared" si="51"/>
        <v>0</v>
      </c>
      <c r="J394" s="414" t="str">
        <f t="shared" si="52"/>
        <v/>
      </c>
      <c r="K394" s="414" t="str">
        <f t="shared" si="53"/>
        <v/>
      </c>
      <c r="L394" s="414" t="str">
        <f t="shared" si="54"/>
        <v/>
      </c>
      <c r="M394" s="414" t="str">
        <f t="shared" si="55"/>
        <v/>
      </c>
    </row>
    <row r="395" spans="1:13">
      <c r="A395" s="175"/>
      <c r="B395" s="152"/>
      <c r="C395" s="137"/>
      <c r="D395" s="142"/>
      <c r="E395" s="143"/>
      <c r="F395" s="143"/>
      <c r="G395" s="346"/>
      <c r="H395" s="145"/>
      <c r="I395" s="449">
        <f t="shared" si="51"/>
        <v>0</v>
      </c>
      <c r="J395" s="414" t="str">
        <f t="shared" si="52"/>
        <v/>
      </c>
      <c r="K395" s="414" t="str">
        <f t="shared" si="53"/>
        <v/>
      </c>
      <c r="L395" s="414" t="str">
        <f t="shared" si="54"/>
        <v/>
      </c>
      <c r="M395" s="414" t="str">
        <f t="shared" si="55"/>
        <v/>
      </c>
    </row>
    <row r="396" spans="1:13">
      <c r="A396" s="175"/>
      <c r="B396" s="152"/>
      <c r="C396" s="137"/>
      <c r="D396" s="142"/>
      <c r="E396" s="143"/>
      <c r="F396" s="143"/>
      <c r="G396" s="346"/>
      <c r="H396" s="145"/>
      <c r="I396" s="449">
        <f t="shared" si="51"/>
        <v>0</v>
      </c>
      <c r="J396" s="414" t="str">
        <f t="shared" si="52"/>
        <v/>
      </c>
      <c r="K396" s="414" t="str">
        <f t="shared" si="53"/>
        <v/>
      </c>
      <c r="L396" s="414" t="str">
        <f t="shared" si="54"/>
        <v/>
      </c>
      <c r="M396" s="414" t="str">
        <f t="shared" si="55"/>
        <v/>
      </c>
    </row>
    <row r="397" spans="1:13">
      <c r="A397" s="175"/>
      <c r="B397" s="152"/>
      <c r="C397" s="137"/>
      <c r="D397" s="142"/>
      <c r="E397" s="143"/>
      <c r="F397" s="143"/>
      <c r="G397" s="346"/>
      <c r="H397" s="145"/>
      <c r="I397" s="449">
        <f t="shared" si="51"/>
        <v>0</v>
      </c>
      <c r="J397" s="414" t="str">
        <f t="shared" si="52"/>
        <v/>
      </c>
      <c r="K397" s="414" t="str">
        <f t="shared" si="53"/>
        <v/>
      </c>
      <c r="L397" s="414" t="str">
        <f t="shared" si="54"/>
        <v/>
      </c>
      <c r="M397" s="414" t="str">
        <f t="shared" si="55"/>
        <v/>
      </c>
    </row>
    <row r="398" spans="1:13">
      <c r="A398" s="175"/>
      <c r="B398" s="152"/>
      <c r="C398" s="137"/>
      <c r="D398" s="142"/>
      <c r="E398" s="143"/>
      <c r="F398" s="143"/>
      <c r="G398" s="346"/>
      <c r="H398" s="145"/>
      <c r="I398" s="449">
        <f t="shared" si="51"/>
        <v>0</v>
      </c>
      <c r="J398" s="414" t="str">
        <f t="shared" si="52"/>
        <v/>
      </c>
      <c r="K398" s="414" t="str">
        <f t="shared" si="53"/>
        <v/>
      </c>
      <c r="L398" s="414" t="str">
        <f t="shared" si="54"/>
        <v/>
      </c>
      <c r="M398" s="414" t="str">
        <f t="shared" si="55"/>
        <v/>
      </c>
    </row>
    <row r="399" spans="1:13">
      <c r="A399" s="175"/>
      <c r="B399" s="152"/>
      <c r="C399" s="137"/>
      <c r="D399" s="142"/>
      <c r="E399" s="143"/>
      <c r="F399" s="143"/>
      <c r="G399" s="346"/>
      <c r="H399" s="145"/>
      <c r="I399" s="449">
        <f t="shared" si="51"/>
        <v>0</v>
      </c>
      <c r="J399" s="414" t="str">
        <f t="shared" si="52"/>
        <v/>
      </c>
      <c r="K399" s="414" t="str">
        <f t="shared" si="53"/>
        <v/>
      </c>
      <c r="L399" s="414" t="str">
        <f t="shared" si="54"/>
        <v/>
      </c>
      <c r="M399" s="414" t="str">
        <f t="shared" si="55"/>
        <v/>
      </c>
    </row>
    <row r="400" spans="1:13">
      <c r="A400" s="175"/>
      <c r="B400" s="152"/>
      <c r="C400" s="137"/>
      <c r="D400" s="142"/>
      <c r="E400" s="143"/>
      <c r="F400" s="143"/>
      <c r="G400" s="346"/>
      <c r="H400" s="145"/>
      <c r="I400" s="449">
        <f t="shared" si="51"/>
        <v>0</v>
      </c>
      <c r="J400" s="414" t="str">
        <f t="shared" si="52"/>
        <v/>
      </c>
      <c r="K400" s="414" t="str">
        <f t="shared" si="53"/>
        <v/>
      </c>
      <c r="L400" s="414" t="str">
        <f t="shared" si="54"/>
        <v/>
      </c>
      <c r="M400" s="414" t="str">
        <f t="shared" si="55"/>
        <v/>
      </c>
    </row>
    <row r="401" spans="1:13">
      <c r="A401" s="175"/>
      <c r="B401" s="152"/>
      <c r="C401" s="137"/>
      <c r="D401" s="142"/>
      <c r="E401" s="143"/>
      <c r="F401" s="143"/>
      <c r="G401" s="346"/>
      <c r="H401" s="145"/>
      <c r="I401" s="449">
        <f t="shared" si="51"/>
        <v>0</v>
      </c>
      <c r="J401" s="414" t="str">
        <f t="shared" si="52"/>
        <v/>
      </c>
      <c r="K401" s="414" t="str">
        <f t="shared" si="53"/>
        <v/>
      </c>
      <c r="L401" s="414" t="str">
        <f t="shared" si="54"/>
        <v/>
      </c>
      <c r="M401" s="414" t="str">
        <f t="shared" si="55"/>
        <v/>
      </c>
    </row>
    <row r="402" spans="1:13">
      <c r="A402" s="175"/>
      <c r="B402" s="152"/>
      <c r="C402" s="137"/>
      <c r="D402" s="142"/>
      <c r="E402" s="143"/>
      <c r="F402" s="143"/>
      <c r="G402" s="346"/>
      <c r="H402" s="145"/>
      <c r="I402" s="449">
        <f t="shared" si="51"/>
        <v>0</v>
      </c>
      <c r="J402" s="414" t="str">
        <f t="shared" si="52"/>
        <v/>
      </c>
      <c r="K402" s="414" t="str">
        <f t="shared" si="53"/>
        <v/>
      </c>
      <c r="L402" s="414" t="str">
        <f t="shared" si="54"/>
        <v/>
      </c>
      <c r="M402" s="414" t="str">
        <f t="shared" si="55"/>
        <v/>
      </c>
    </row>
    <row r="403" spans="1:13">
      <c r="A403" s="175"/>
      <c r="B403" s="152"/>
      <c r="C403" s="137"/>
      <c r="D403" s="142"/>
      <c r="E403" s="143"/>
      <c r="F403" s="143"/>
      <c r="G403" s="346"/>
      <c r="H403" s="145"/>
      <c r="I403" s="449">
        <f t="shared" si="51"/>
        <v>0</v>
      </c>
      <c r="J403" s="414" t="str">
        <f t="shared" si="52"/>
        <v/>
      </c>
      <c r="K403" s="414" t="str">
        <f t="shared" si="53"/>
        <v/>
      </c>
      <c r="L403" s="414" t="str">
        <f t="shared" si="54"/>
        <v/>
      </c>
      <c r="M403" s="414" t="str">
        <f t="shared" si="55"/>
        <v/>
      </c>
    </row>
    <row r="404" spans="1:13">
      <c r="A404" s="175"/>
      <c r="B404" s="152"/>
      <c r="C404" s="137"/>
      <c r="D404" s="142"/>
      <c r="E404" s="143"/>
      <c r="F404" s="143"/>
      <c r="G404" s="346"/>
      <c r="H404" s="145"/>
      <c r="I404" s="449">
        <f t="shared" si="51"/>
        <v>0</v>
      </c>
      <c r="J404" s="414" t="str">
        <f t="shared" si="52"/>
        <v/>
      </c>
      <c r="K404" s="414" t="str">
        <f t="shared" si="53"/>
        <v/>
      </c>
      <c r="L404" s="414" t="str">
        <f t="shared" si="54"/>
        <v/>
      </c>
      <c r="M404" s="414" t="str">
        <f t="shared" si="55"/>
        <v/>
      </c>
    </row>
    <row r="405" spans="1:13">
      <c r="A405" s="175"/>
      <c r="B405" s="152"/>
      <c r="C405" s="137"/>
      <c r="D405" s="142"/>
      <c r="E405" s="143"/>
      <c r="F405" s="143"/>
      <c r="G405" s="346"/>
      <c r="H405" s="145"/>
      <c r="I405" s="449">
        <f t="shared" si="51"/>
        <v>0</v>
      </c>
      <c r="J405" s="414" t="str">
        <f t="shared" si="52"/>
        <v/>
      </c>
      <c r="K405" s="414" t="str">
        <f t="shared" si="53"/>
        <v/>
      </c>
      <c r="L405" s="414" t="str">
        <f t="shared" si="54"/>
        <v/>
      </c>
      <c r="M405" s="414" t="str">
        <f t="shared" si="55"/>
        <v/>
      </c>
    </row>
    <row r="406" spans="1:13">
      <c r="A406" s="175"/>
      <c r="B406" s="152"/>
      <c r="C406" s="137"/>
      <c r="D406" s="142"/>
      <c r="E406" s="143"/>
      <c r="F406" s="143"/>
      <c r="G406" s="346"/>
      <c r="H406" s="145"/>
      <c r="I406" s="449">
        <f t="shared" si="51"/>
        <v>0</v>
      </c>
      <c r="J406" s="414" t="str">
        <f t="shared" si="52"/>
        <v/>
      </c>
      <c r="K406" s="414" t="str">
        <f t="shared" si="53"/>
        <v/>
      </c>
      <c r="L406" s="414" t="str">
        <f t="shared" si="54"/>
        <v/>
      </c>
      <c r="M406" s="414" t="str">
        <f t="shared" si="55"/>
        <v/>
      </c>
    </row>
    <row r="407" spans="1:13">
      <c r="A407" s="175"/>
      <c r="B407" s="152"/>
      <c r="C407" s="137"/>
      <c r="D407" s="142"/>
      <c r="E407" s="143"/>
      <c r="F407" s="143"/>
      <c r="G407" s="346"/>
      <c r="H407" s="145"/>
      <c r="I407" s="449">
        <f t="shared" si="51"/>
        <v>0</v>
      </c>
      <c r="J407" s="414" t="str">
        <f t="shared" si="52"/>
        <v/>
      </c>
      <c r="K407" s="414" t="str">
        <f t="shared" si="53"/>
        <v/>
      </c>
      <c r="L407" s="414" t="str">
        <f t="shared" si="54"/>
        <v/>
      </c>
      <c r="M407" s="414" t="str">
        <f t="shared" si="55"/>
        <v/>
      </c>
    </row>
    <row r="408" spans="1:13">
      <c r="A408" s="175"/>
      <c r="B408" s="152"/>
      <c r="C408" s="137"/>
      <c r="D408" s="142"/>
      <c r="E408" s="143"/>
      <c r="F408" s="143"/>
      <c r="G408" s="346"/>
      <c r="H408" s="145"/>
      <c r="I408" s="449">
        <f t="shared" si="51"/>
        <v>0</v>
      </c>
      <c r="J408" s="414" t="str">
        <f t="shared" si="52"/>
        <v/>
      </c>
      <c r="K408" s="414" t="str">
        <f t="shared" si="53"/>
        <v/>
      </c>
      <c r="L408" s="414" t="str">
        <f t="shared" si="54"/>
        <v/>
      </c>
      <c r="M408" s="414" t="str">
        <f t="shared" si="55"/>
        <v/>
      </c>
    </row>
    <row r="409" spans="1:13">
      <c r="A409" s="175"/>
      <c r="B409" s="152"/>
      <c r="C409" s="137"/>
      <c r="D409" s="142"/>
      <c r="E409" s="143"/>
      <c r="F409" s="143"/>
      <c r="G409" s="346"/>
      <c r="H409" s="145"/>
      <c r="I409" s="449">
        <f t="shared" si="51"/>
        <v>0</v>
      </c>
      <c r="J409" s="414" t="str">
        <f t="shared" si="52"/>
        <v/>
      </c>
      <c r="K409" s="414" t="str">
        <f t="shared" si="53"/>
        <v/>
      </c>
      <c r="L409" s="414" t="str">
        <f t="shared" si="54"/>
        <v/>
      </c>
      <c r="M409" s="414" t="str">
        <f t="shared" si="55"/>
        <v/>
      </c>
    </row>
    <row r="410" spans="1:13">
      <c r="A410" s="175"/>
      <c r="B410" s="152"/>
      <c r="C410" s="137"/>
      <c r="D410" s="142"/>
      <c r="E410" s="143"/>
      <c r="F410" s="143"/>
      <c r="G410" s="346"/>
      <c r="H410" s="145"/>
      <c r="I410" s="449">
        <f t="shared" si="51"/>
        <v>0</v>
      </c>
      <c r="J410" s="414" t="str">
        <f t="shared" si="52"/>
        <v/>
      </c>
      <c r="K410" s="414" t="str">
        <f t="shared" si="53"/>
        <v/>
      </c>
      <c r="L410" s="414" t="str">
        <f t="shared" si="54"/>
        <v/>
      </c>
      <c r="M410" s="414" t="str">
        <f t="shared" si="55"/>
        <v/>
      </c>
    </row>
    <row r="411" spans="1:13">
      <c r="A411" s="175"/>
      <c r="B411" s="152"/>
      <c r="C411" s="137"/>
      <c r="D411" s="142"/>
      <c r="E411" s="143"/>
      <c r="F411" s="143"/>
      <c r="G411" s="346"/>
      <c r="H411" s="145"/>
      <c r="I411" s="449">
        <f t="shared" si="51"/>
        <v>0</v>
      </c>
      <c r="J411" s="414" t="str">
        <f t="shared" si="52"/>
        <v/>
      </c>
      <c r="K411" s="414" t="str">
        <f t="shared" si="53"/>
        <v/>
      </c>
      <c r="L411" s="414" t="str">
        <f t="shared" si="54"/>
        <v/>
      </c>
      <c r="M411" s="414" t="str">
        <f t="shared" si="55"/>
        <v/>
      </c>
    </row>
    <row r="412" spans="1:13">
      <c r="A412" s="175"/>
      <c r="B412" s="152"/>
      <c r="C412" s="137"/>
      <c r="D412" s="142"/>
      <c r="E412" s="143"/>
      <c r="F412" s="143"/>
      <c r="G412" s="346"/>
      <c r="H412" s="145"/>
      <c r="I412" s="449">
        <f t="shared" si="51"/>
        <v>0</v>
      </c>
      <c r="J412" s="414" t="str">
        <f t="shared" si="52"/>
        <v/>
      </c>
      <c r="K412" s="414" t="str">
        <f t="shared" si="53"/>
        <v/>
      </c>
      <c r="L412" s="414" t="str">
        <f t="shared" si="54"/>
        <v/>
      </c>
      <c r="M412" s="414" t="str">
        <f t="shared" si="55"/>
        <v/>
      </c>
    </row>
    <row r="413" spans="1:13">
      <c r="A413" s="175"/>
      <c r="B413" s="152"/>
      <c r="C413" s="137"/>
      <c r="D413" s="142"/>
      <c r="E413" s="143"/>
      <c r="F413" s="143"/>
      <c r="G413" s="346"/>
      <c r="H413" s="145"/>
      <c r="I413" s="449">
        <f t="shared" si="51"/>
        <v>0</v>
      </c>
      <c r="J413" s="414" t="str">
        <f t="shared" si="52"/>
        <v/>
      </c>
      <c r="K413" s="414" t="str">
        <f t="shared" si="53"/>
        <v/>
      </c>
      <c r="L413" s="414" t="str">
        <f t="shared" si="54"/>
        <v/>
      </c>
      <c r="M413" s="414" t="str">
        <f t="shared" si="55"/>
        <v/>
      </c>
    </row>
    <row r="414" spans="1:13">
      <c r="A414" s="175"/>
      <c r="B414" s="152"/>
      <c r="C414" s="137"/>
      <c r="D414" s="142"/>
      <c r="E414" s="143"/>
      <c r="F414" s="143"/>
      <c r="G414" s="346"/>
      <c r="H414" s="145"/>
      <c r="I414" s="449">
        <f t="shared" si="51"/>
        <v>0</v>
      </c>
      <c r="J414" s="414" t="str">
        <f t="shared" si="52"/>
        <v/>
      </c>
      <c r="K414" s="414" t="str">
        <f t="shared" si="53"/>
        <v/>
      </c>
      <c r="L414" s="414" t="str">
        <f t="shared" si="54"/>
        <v/>
      </c>
      <c r="M414" s="414" t="str">
        <f t="shared" si="55"/>
        <v/>
      </c>
    </row>
    <row r="415" spans="1:13">
      <c r="A415" s="175"/>
      <c r="B415" s="152"/>
      <c r="C415" s="137"/>
      <c r="D415" s="142"/>
      <c r="E415" s="143"/>
      <c r="F415" s="143"/>
      <c r="G415" s="346"/>
      <c r="H415" s="145"/>
      <c r="I415" s="449">
        <f t="shared" si="51"/>
        <v>0</v>
      </c>
      <c r="J415" s="414" t="str">
        <f t="shared" si="52"/>
        <v/>
      </c>
      <c r="K415" s="414" t="str">
        <f t="shared" si="53"/>
        <v/>
      </c>
      <c r="L415" s="414" t="str">
        <f t="shared" si="54"/>
        <v/>
      </c>
      <c r="M415" s="414" t="str">
        <f t="shared" si="55"/>
        <v/>
      </c>
    </row>
    <row r="416" spans="1:13">
      <c r="A416" s="175"/>
      <c r="B416" s="152"/>
      <c r="C416" s="137"/>
      <c r="D416" s="142"/>
      <c r="E416" s="143"/>
      <c r="F416" s="143"/>
      <c r="G416" s="346"/>
      <c r="H416" s="145"/>
      <c r="I416" s="449">
        <f t="shared" si="51"/>
        <v>0</v>
      </c>
      <c r="J416" s="414" t="str">
        <f t="shared" si="52"/>
        <v/>
      </c>
      <c r="K416" s="414" t="str">
        <f t="shared" si="53"/>
        <v/>
      </c>
      <c r="L416" s="414" t="str">
        <f t="shared" si="54"/>
        <v/>
      </c>
      <c r="M416" s="414" t="str">
        <f t="shared" si="55"/>
        <v/>
      </c>
    </row>
    <row r="417" spans="1:13">
      <c r="A417" s="175"/>
      <c r="B417" s="152"/>
      <c r="C417" s="137"/>
      <c r="D417" s="142"/>
      <c r="E417" s="143"/>
      <c r="F417" s="143"/>
      <c r="G417" s="346"/>
      <c r="H417" s="145"/>
      <c r="I417" s="449">
        <f t="shared" si="51"/>
        <v>0</v>
      </c>
      <c r="J417" s="414" t="str">
        <f t="shared" si="52"/>
        <v/>
      </c>
      <c r="K417" s="414" t="str">
        <f t="shared" si="53"/>
        <v/>
      </c>
      <c r="L417" s="414" t="str">
        <f t="shared" si="54"/>
        <v/>
      </c>
      <c r="M417" s="414" t="str">
        <f t="shared" si="55"/>
        <v/>
      </c>
    </row>
    <row r="418" spans="1:13">
      <c r="A418" s="175"/>
      <c r="B418" s="152"/>
      <c r="C418" s="137"/>
      <c r="D418" s="142"/>
      <c r="E418" s="143"/>
      <c r="F418" s="143"/>
      <c r="G418" s="346"/>
      <c r="H418" s="145"/>
      <c r="I418" s="449">
        <f t="shared" si="51"/>
        <v>0</v>
      </c>
      <c r="J418" s="414" t="str">
        <f t="shared" si="52"/>
        <v/>
      </c>
      <c r="K418" s="414" t="str">
        <f t="shared" si="53"/>
        <v/>
      </c>
      <c r="L418" s="414" t="str">
        <f t="shared" si="54"/>
        <v/>
      </c>
      <c r="M418" s="414" t="str">
        <f t="shared" si="55"/>
        <v/>
      </c>
    </row>
    <row r="419" spans="1:13">
      <c r="A419" s="175"/>
      <c r="B419" s="152"/>
      <c r="C419" s="137"/>
      <c r="D419" s="142"/>
      <c r="E419" s="143"/>
      <c r="F419" s="143"/>
      <c r="G419" s="346"/>
      <c r="H419" s="145"/>
      <c r="I419" s="449">
        <f t="shared" si="51"/>
        <v>0</v>
      </c>
      <c r="J419" s="414" t="str">
        <f t="shared" si="52"/>
        <v/>
      </c>
      <c r="K419" s="414" t="str">
        <f t="shared" si="53"/>
        <v/>
      </c>
      <c r="L419" s="414" t="str">
        <f t="shared" si="54"/>
        <v/>
      </c>
      <c r="M419" s="414" t="str">
        <f t="shared" si="55"/>
        <v/>
      </c>
    </row>
    <row r="420" spans="1:13">
      <c r="A420" s="175"/>
      <c r="B420" s="152"/>
      <c r="C420" s="137"/>
      <c r="D420" s="142"/>
      <c r="E420" s="143"/>
      <c r="F420" s="143"/>
      <c r="G420" s="346"/>
      <c r="H420" s="145"/>
      <c r="I420" s="449">
        <f t="shared" si="51"/>
        <v>0</v>
      </c>
      <c r="J420" s="414" t="str">
        <f t="shared" si="52"/>
        <v/>
      </c>
      <c r="K420" s="414" t="str">
        <f t="shared" si="53"/>
        <v/>
      </c>
      <c r="L420" s="414" t="str">
        <f t="shared" si="54"/>
        <v/>
      </c>
      <c r="M420" s="414" t="str">
        <f t="shared" si="55"/>
        <v/>
      </c>
    </row>
    <row r="421" spans="1:13">
      <c r="A421" s="175"/>
      <c r="B421" s="152"/>
      <c r="C421" s="137"/>
      <c r="D421" s="142"/>
      <c r="E421" s="143"/>
      <c r="F421" s="143"/>
      <c r="G421" s="346"/>
      <c r="H421" s="145"/>
      <c r="I421" s="449">
        <f t="shared" si="51"/>
        <v>0</v>
      </c>
      <c r="J421" s="414" t="str">
        <f t="shared" si="52"/>
        <v/>
      </c>
      <c r="K421" s="414" t="str">
        <f t="shared" si="53"/>
        <v/>
      </c>
      <c r="L421" s="414" t="str">
        <f t="shared" si="54"/>
        <v/>
      </c>
      <c r="M421" s="414" t="str">
        <f t="shared" si="55"/>
        <v/>
      </c>
    </row>
    <row r="422" spans="1:13">
      <c r="A422" s="175"/>
      <c r="B422" s="152"/>
      <c r="C422" s="137"/>
      <c r="D422" s="142"/>
      <c r="E422" s="143"/>
      <c r="F422" s="143"/>
      <c r="G422" s="346"/>
      <c r="H422" s="145"/>
      <c r="I422" s="449">
        <f t="shared" si="51"/>
        <v>0</v>
      </c>
      <c r="J422" s="414" t="str">
        <f t="shared" si="52"/>
        <v/>
      </c>
      <c r="K422" s="414" t="str">
        <f t="shared" si="53"/>
        <v/>
      </c>
      <c r="L422" s="414" t="str">
        <f t="shared" si="54"/>
        <v/>
      </c>
      <c r="M422" s="414" t="str">
        <f t="shared" si="55"/>
        <v/>
      </c>
    </row>
    <row r="423" spans="1:13">
      <c r="A423" s="175"/>
      <c r="B423" s="152"/>
      <c r="C423" s="137"/>
      <c r="D423" s="142"/>
      <c r="E423" s="143"/>
      <c r="F423" s="143"/>
      <c r="G423" s="346"/>
      <c r="H423" s="145"/>
      <c r="I423" s="449">
        <f t="shared" si="51"/>
        <v>0</v>
      </c>
      <c r="J423" s="414" t="str">
        <f t="shared" si="52"/>
        <v/>
      </c>
      <c r="K423" s="414" t="str">
        <f t="shared" si="53"/>
        <v/>
      </c>
      <c r="L423" s="414" t="str">
        <f t="shared" si="54"/>
        <v/>
      </c>
      <c r="M423" s="414" t="str">
        <f t="shared" si="55"/>
        <v/>
      </c>
    </row>
    <row r="424" spans="1:13">
      <c r="A424" s="175"/>
      <c r="B424" s="152"/>
      <c r="C424" s="137"/>
      <c r="D424" s="142"/>
      <c r="E424" s="143"/>
      <c r="F424" s="143"/>
      <c r="G424" s="346"/>
      <c r="H424" s="145"/>
      <c r="I424" s="449">
        <f t="shared" si="51"/>
        <v>0</v>
      </c>
      <c r="J424" s="414" t="str">
        <f t="shared" si="52"/>
        <v/>
      </c>
      <c r="K424" s="414" t="str">
        <f t="shared" si="53"/>
        <v/>
      </c>
      <c r="L424" s="414" t="str">
        <f t="shared" si="54"/>
        <v/>
      </c>
      <c r="M424" s="414" t="str">
        <f t="shared" si="55"/>
        <v/>
      </c>
    </row>
    <row r="425" spans="1:13">
      <c r="A425" s="175"/>
      <c r="B425" s="152"/>
      <c r="C425" s="137"/>
      <c r="D425" s="142"/>
      <c r="E425" s="143"/>
      <c r="F425" s="143"/>
      <c r="G425" s="346"/>
      <c r="H425" s="145"/>
      <c r="I425" s="449">
        <f t="shared" si="51"/>
        <v>0</v>
      </c>
      <c r="J425" s="414" t="str">
        <f t="shared" si="52"/>
        <v/>
      </c>
      <c r="K425" s="414" t="str">
        <f t="shared" si="53"/>
        <v/>
      </c>
      <c r="L425" s="414" t="str">
        <f t="shared" si="54"/>
        <v/>
      </c>
      <c r="M425" s="414" t="str">
        <f t="shared" si="55"/>
        <v/>
      </c>
    </row>
    <row r="426" spans="1:13">
      <c r="A426" s="175"/>
      <c r="B426" s="152"/>
      <c r="C426" s="137"/>
      <c r="D426" s="142"/>
      <c r="E426" s="143"/>
      <c r="F426" s="143"/>
      <c r="G426" s="346"/>
      <c r="H426" s="145"/>
      <c r="I426" s="449">
        <f t="shared" si="51"/>
        <v>0</v>
      </c>
      <c r="J426" s="414" t="str">
        <f t="shared" si="52"/>
        <v/>
      </c>
      <c r="K426" s="414" t="str">
        <f t="shared" si="53"/>
        <v/>
      </c>
      <c r="L426" s="414" t="str">
        <f t="shared" si="54"/>
        <v/>
      </c>
      <c r="M426" s="414" t="str">
        <f t="shared" si="55"/>
        <v/>
      </c>
    </row>
    <row r="427" spans="1:13">
      <c r="A427" s="175"/>
      <c r="B427" s="152"/>
      <c r="C427" s="137"/>
      <c r="D427" s="142"/>
      <c r="E427" s="143"/>
      <c r="F427" s="143"/>
      <c r="G427" s="346"/>
      <c r="H427" s="145"/>
      <c r="I427" s="449">
        <f t="shared" si="51"/>
        <v>0</v>
      </c>
      <c r="J427" s="414" t="str">
        <f t="shared" si="52"/>
        <v/>
      </c>
      <c r="K427" s="414" t="str">
        <f t="shared" si="53"/>
        <v/>
      </c>
      <c r="L427" s="414" t="str">
        <f t="shared" si="54"/>
        <v/>
      </c>
      <c r="M427" s="414" t="str">
        <f t="shared" si="55"/>
        <v/>
      </c>
    </row>
    <row r="428" spans="1:13">
      <c r="A428" s="175"/>
      <c r="B428" s="152"/>
      <c r="C428" s="137"/>
      <c r="D428" s="142"/>
      <c r="E428" s="143"/>
      <c r="F428" s="143"/>
      <c r="G428" s="346"/>
      <c r="H428" s="145"/>
      <c r="I428" s="449">
        <f t="shared" si="51"/>
        <v>0</v>
      </c>
      <c r="J428" s="414" t="str">
        <f t="shared" si="52"/>
        <v/>
      </c>
      <c r="K428" s="414" t="str">
        <f t="shared" si="53"/>
        <v/>
      </c>
      <c r="L428" s="414" t="str">
        <f t="shared" si="54"/>
        <v/>
      </c>
      <c r="M428" s="414" t="str">
        <f t="shared" si="55"/>
        <v/>
      </c>
    </row>
    <row r="429" spans="1:13">
      <c r="A429" s="175"/>
      <c r="B429" s="152"/>
      <c r="C429" s="137"/>
      <c r="D429" s="142"/>
      <c r="E429" s="143"/>
      <c r="F429" s="143"/>
      <c r="G429" s="346"/>
      <c r="H429" s="145"/>
      <c r="I429" s="449">
        <f t="shared" si="51"/>
        <v>0</v>
      </c>
      <c r="J429" s="414" t="str">
        <f t="shared" si="52"/>
        <v/>
      </c>
      <c r="K429" s="414" t="str">
        <f t="shared" si="53"/>
        <v/>
      </c>
      <c r="L429" s="414" t="str">
        <f t="shared" si="54"/>
        <v/>
      </c>
      <c r="M429" s="414" t="str">
        <f t="shared" si="55"/>
        <v/>
      </c>
    </row>
    <row r="430" spans="1:13">
      <c r="A430" s="175"/>
      <c r="B430" s="152"/>
      <c r="C430" s="137"/>
      <c r="D430" s="142"/>
      <c r="E430" s="143"/>
      <c r="F430" s="143"/>
      <c r="G430" s="346"/>
      <c r="H430" s="145"/>
      <c r="I430" s="449">
        <f t="shared" si="51"/>
        <v>0</v>
      </c>
      <c r="J430" s="414" t="str">
        <f t="shared" si="52"/>
        <v/>
      </c>
      <c r="K430" s="414" t="str">
        <f t="shared" si="53"/>
        <v/>
      </c>
      <c r="L430" s="414" t="str">
        <f t="shared" si="54"/>
        <v/>
      </c>
      <c r="M430" s="414" t="str">
        <f t="shared" si="55"/>
        <v/>
      </c>
    </row>
    <row r="431" spans="1:13">
      <c r="A431" s="175"/>
      <c r="B431" s="152"/>
      <c r="C431" s="137"/>
      <c r="D431" s="142"/>
      <c r="E431" s="143"/>
      <c r="F431" s="143"/>
      <c r="G431" s="346"/>
      <c r="H431" s="145"/>
      <c r="I431" s="449">
        <f t="shared" si="51"/>
        <v>0</v>
      </c>
      <c r="J431" s="414" t="str">
        <f t="shared" si="52"/>
        <v/>
      </c>
      <c r="K431" s="414" t="str">
        <f t="shared" si="53"/>
        <v/>
      </c>
      <c r="L431" s="414" t="str">
        <f t="shared" si="54"/>
        <v/>
      </c>
      <c r="M431" s="414" t="str">
        <f t="shared" si="55"/>
        <v/>
      </c>
    </row>
    <row r="432" spans="1:13">
      <c r="A432" s="175"/>
      <c r="B432" s="152"/>
      <c r="C432" s="137"/>
      <c r="D432" s="142"/>
      <c r="E432" s="143"/>
      <c r="F432" s="143"/>
      <c r="G432" s="346"/>
      <c r="H432" s="145"/>
      <c r="I432" s="449">
        <f t="shared" si="51"/>
        <v>0</v>
      </c>
      <c r="J432" s="414" t="str">
        <f t="shared" si="52"/>
        <v/>
      </c>
      <c r="K432" s="414" t="str">
        <f t="shared" si="53"/>
        <v/>
      </c>
      <c r="L432" s="414" t="str">
        <f t="shared" si="54"/>
        <v/>
      </c>
      <c r="M432" s="414" t="str">
        <f t="shared" si="55"/>
        <v/>
      </c>
    </row>
    <row r="433" spans="1:13">
      <c r="A433" s="175"/>
      <c r="B433" s="152"/>
      <c r="C433" s="137"/>
      <c r="D433" s="142"/>
      <c r="E433" s="143"/>
      <c r="F433" s="143"/>
      <c r="G433" s="346"/>
      <c r="H433" s="145"/>
      <c r="I433" s="449">
        <f t="shared" si="51"/>
        <v>0</v>
      </c>
      <c r="J433" s="414" t="str">
        <f t="shared" si="52"/>
        <v/>
      </c>
      <c r="K433" s="414" t="str">
        <f t="shared" si="53"/>
        <v/>
      </c>
      <c r="L433" s="414" t="str">
        <f t="shared" si="54"/>
        <v/>
      </c>
      <c r="M433" s="414" t="str">
        <f t="shared" si="55"/>
        <v/>
      </c>
    </row>
    <row r="434" spans="1:13">
      <c r="A434" s="175"/>
      <c r="B434" s="152"/>
      <c r="C434" s="137"/>
      <c r="D434" s="142"/>
      <c r="E434" s="143"/>
      <c r="F434" s="143"/>
      <c r="G434" s="346"/>
      <c r="H434" s="145"/>
      <c r="I434" s="449">
        <f t="shared" si="51"/>
        <v>0</v>
      </c>
      <c r="J434" s="414" t="str">
        <f t="shared" si="52"/>
        <v/>
      </c>
      <c r="K434" s="414" t="str">
        <f t="shared" si="53"/>
        <v/>
      </c>
      <c r="L434" s="414" t="str">
        <f t="shared" si="54"/>
        <v/>
      </c>
      <c r="M434" s="414" t="str">
        <f t="shared" si="55"/>
        <v/>
      </c>
    </row>
    <row r="435" spans="1:13">
      <c r="A435" s="175"/>
      <c r="B435" s="152"/>
      <c r="C435" s="137"/>
      <c r="D435" s="142"/>
      <c r="E435" s="143"/>
      <c r="F435" s="143"/>
      <c r="G435" s="346"/>
      <c r="H435" s="145"/>
      <c r="I435" s="449">
        <f t="shared" si="51"/>
        <v>0</v>
      </c>
      <c r="J435" s="414" t="str">
        <f t="shared" si="52"/>
        <v/>
      </c>
      <c r="K435" s="414" t="str">
        <f t="shared" si="53"/>
        <v/>
      </c>
      <c r="L435" s="414" t="str">
        <f t="shared" si="54"/>
        <v/>
      </c>
      <c r="M435" s="414" t="str">
        <f t="shared" si="55"/>
        <v/>
      </c>
    </row>
    <row r="436" spans="1:13">
      <c r="A436" s="175"/>
      <c r="B436" s="152"/>
      <c r="C436" s="137"/>
      <c r="D436" s="142"/>
      <c r="E436" s="143"/>
      <c r="F436" s="143"/>
      <c r="G436" s="346"/>
      <c r="H436" s="145"/>
      <c r="I436" s="449">
        <f t="shared" si="51"/>
        <v>0</v>
      </c>
      <c r="J436" s="414" t="str">
        <f t="shared" si="52"/>
        <v/>
      </c>
      <c r="K436" s="414" t="str">
        <f t="shared" si="53"/>
        <v/>
      </c>
      <c r="L436" s="414" t="str">
        <f t="shared" si="54"/>
        <v/>
      </c>
      <c r="M436" s="414" t="str">
        <f t="shared" si="55"/>
        <v/>
      </c>
    </row>
    <row r="437" spans="1:13">
      <c r="A437" s="175"/>
      <c r="B437" s="152"/>
      <c r="C437" s="137"/>
      <c r="D437" s="142"/>
      <c r="E437" s="143"/>
      <c r="F437" s="143"/>
      <c r="G437" s="346"/>
      <c r="H437" s="145"/>
      <c r="I437" s="449">
        <f t="shared" si="51"/>
        <v>0</v>
      </c>
      <c r="J437" s="414" t="str">
        <f t="shared" si="52"/>
        <v/>
      </c>
      <c r="K437" s="414" t="str">
        <f t="shared" si="53"/>
        <v/>
      </c>
      <c r="L437" s="414" t="str">
        <f t="shared" si="54"/>
        <v/>
      </c>
      <c r="M437" s="414" t="str">
        <f t="shared" si="55"/>
        <v/>
      </c>
    </row>
    <row r="438" spans="1:13">
      <c r="A438" s="175"/>
      <c r="B438" s="152"/>
      <c r="C438" s="137"/>
      <c r="D438" s="142"/>
      <c r="E438" s="143"/>
      <c r="F438" s="143"/>
      <c r="G438" s="346"/>
      <c r="H438" s="145"/>
      <c r="I438" s="449">
        <f t="shared" si="51"/>
        <v>0</v>
      </c>
      <c r="J438" s="414" t="str">
        <f t="shared" si="52"/>
        <v/>
      </c>
      <c r="K438" s="414" t="str">
        <f t="shared" si="53"/>
        <v/>
      </c>
      <c r="L438" s="414" t="str">
        <f t="shared" si="54"/>
        <v/>
      </c>
      <c r="M438" s="414" t="str">
        <f t="shared" si="55"/>
        <v/>
      </c>
    </row>
    <row r="439" spans="1:13">
      <c r="A439" s="175"/>
      <c r="B439" s="152"/>
      <c r="C439" s="137"/>
      <c r="D439" s="142"/>
      <c r="E439" s="143"/>
      <c r="F439" s="143"/>
      <c r="G439" s="346"/>
      <c r="H439" s="145"/>
      <c r="I439" s="449">
        <f t="shared" si="51"/>
        <v>0</v>
      </c>
      <c r="J439" s="414" t="str">
        <f t="shared" si="52"/>
        <v/>
      </c>
      <c r="K439" s="414" t="str">
        <f t="shared" si="53"/>
        <v/>
      </c>
      <c r="L439" s="414" t="str">
        <f t="shared" si="54"/>
        <v/>
      </c>
      <c r="M439" s="414" t="str">
        <f t="shared" si="55"/>
        <v/>
      </c>
    </row>
    <row r="440" spans="1:13">
      <c r="A440" s="175"/>
      <c r="B440" s="152"/>
      <c r="C440" s="137"/>
      <c r="D440" s="142"/>
      <c r="E440" s="143"/>
      <c r="F440" s="143"/>
      <c r="G440" s="346"/>
      <c r="H440" s="145"/>
      <c r="I440" s="449">
        <f t="shared" si="51"/>
        <v>0</v>
      </c>
      <c r="J440" s="414" t="str">
        <f t="shared" si="52"/>
        <v/>
      </c>
      <c r="K440" s="414" t="str">
        <f t="shared" si="53"/>
        <v/>
      </c>
      <c r="L440" s="414" t="str">
        <f t="shared" si="54"/>
        <v/>
      </c>
      <c r="M440" s="414" t="str">
        <f t="shared" si="55"/>
        <v/>
      </c>
    </row>
    <row r="441" spans="1:13">
      <c r="A441" s="175"/>
      <c r="B441" s="152"/>
      <c r="C441" s="137"/>
      <c r="D441" s="142"/>
      <c r="E441" s="143"/>
      <c r="F441" s="143"/>
      <c r="G441" s="346"/>
      <c r="H441" s="145"/>
      <c r="I441" s="449">
        <f t="shared" si="51"/>
        <v>0</v>
      </c>
      <c r="J441" s="414" t="str">
        <f t="shared" si="52"/>
        <v/>
      </c>
      <c r="K441" s="414" t="str">
        <f t="shared" si="53"/>
        <v/>
      </c>
      <c r="L441" s="414" t="str">
        <f t="shared" si="54"/>
        <v/>
      </c>
      <c r="M441" s="414" t="str">
        <f t="shared" si="55"/>
        <v/>
      </c>
    </row>
    <row r="442" spans="1:13">
      <c r="A442" s="175"/>
      <c r="B442" s="152"/>
      <c r="C442" s="137"/>
      <c r="D442" s="142"/>
      <c r="E442" s="143"/>
      <c r="F442" s="143"/>
      <c r="G442" s="346"/>
      <c r="H442" s="145"/>
      <c r="I442" s="449">
        <f t="shared" si="51"/>
        <v>0</v>
      </c>
      <c r="J442" s="414" t="str">
        <f t="shared" si="52"/>
        <v/>
      </c>
      <c r="K442" s="414" t="str">
        <f t="shared" si="53"/>
        <v/>
      </c>
      <c r="L442" s="414" t="str">
        <f t="shared" si="54"/>
        <v/>
      </c>
      <c r="M442" s="414" t="str">
        <f t="shared" si="55"/>
        <v/>
      </c>
    </row>
    <row r="443" spans="1:13">
      <c r="A443" s="175"/>
      <c r="B443" s="152"/>
      <c r="C443" s="137"/>
      <c r="D443" s="142"/>
      <c r="E443" s="143"/>
      <c r="F443" s="143"/>
      <c r="G443" s="346"/>
      <c r="H443" s="145"/>
      <c r="I443" s="449">
        <f t="shared" ref="I443:I506" si="56">IF(ISTEXT(A443)=TRUE,G443,0)</f>
        <v>0</v>
      </c>
      <c r="J443" s="414" t="str">
        <f t="shared" si="52"/>
        <v/>
      </c>
      <c r="K443" s="414" t="str">
        <f t="shared" si="53"/>
        <v/>
      </c>
      <c r="L443" s="414" t="str">
        <f t="shared" si="54"/>
        <v/>
      </c>
      <c r="M443" s="414" t="str">
        <f t="shared" si="55"/>
        <v/>
      </c>
    </row>
    <row r="444" spans="1:13">
      <c r="A444" s="175"/>
      <c r="B444" s="152"/>
      <c r="C444" s="137"/>
      <c r="D444" s="142"/>
      <c r="E444" s="143"/>
      <c r="F444" s="143"/>
      <c r="G444" s="346"/>
      <c r="H444" s="145"/>
      <c r="I444" s="449">
        <f t="shared" si="56"/>
        <v>0</v>
      </c>
      <c r="J444" s="414" t="str">
        <f t="shared" si="52"/>
        <v/>
      </c>
      <c r="K444" s="414" t="str">
        <f t="shared" si="53"/>
        <v/>
      </c>
      <c r="L444" s="414" t="str">
        <f t="shared" si="54"/>
        <v/>
      </c>
      <c r="M444" s="414" t="str">
        <f t="shared" si="55"/>
        <v/>
      </c>
    </row>
    <row r="445" spans="1:13">
      <c r="A445" s="175"/>
      <c r="B445" s="152"/>
      <c r="C445" s="137"/>
      <c r="D445" s="142"/>
      <c r="E445" s="143"/>
      <c r="F445" s="143"/>
      <c r="G445" s="346"/>
      <c r="H445" s="145"/>
      <c r="I445" s="449">
        <f t="shared" si="56"/>
        <v>0</v>
      </c>
      <c r="J445" s="414" t="str">
        <f t="shared" si="52"/>
        <v/>
      </c>
      <c r="K445" s="414" t="str">
        <f t="shared" si="53"/>
        <v/>
      </c>
      <c r="L445" s="414" t="str">
        <f t="shared" si="54"/>
        <v/>
      </c>
      <c r="M445" s="414" t="str">
        <f t="shared" si="55"/>
        <v/>
      </c>
    </row>
    <row r="446" spans="1:13">
      <c r="A446" s="175"/>
      <c r="B446" s="152"/>
      <c r="C446" s="137"/>
      <c r="D446" s="142"/>
      <c r="E446" s="143"/>
      <c r="F446" s="143"/>
      <c r="G446" s="346"/>
      <c r="H446" s="145"/>
      <c r="I446" s="449">
        <f t="shared" si="56"/>
        <v>0</v>
      </c>
      <c r="J446" s="414" t="str">
        <f t="shared" ref="J446:J509" si="57">IF($B446="F",$G446,"")</f>
        <v/>
      </c>
      <c r="K446" s="414" t="str">
        <f t="shared" ref="K446:K509" si="58">IF($B446="V",$G446,"")</f>
        <v/>
      </c>
      <c r="L446" s="414" t="str">
        <f t="shared" ref="L446:L509" si="59">IF($B446="A",$G446,"")</f>
        <v/>
      </c>
      <c r="M446" s="414" t="str">
        <f t="shared" ref="M446:M509" si="60">IF($B446="G",$G446,"")</f>
        <v/>
      </c>
    </row>
    <row r="447" spans="1:13">
      <c r="A447" s="175"/>
      <c r="B447" s="152"/>
      <c r="C447" s="137"/>
      <c r="D447" s="142"/>
      <c r="E447" s="143"/>
      <c r="F447" s="143"/>
      <c r="G447" s="346"/>
      <c r="H447" s="145"/>
      <c r="I447" s="449">
        <f t="shared" si="56"/>
        <v>0</v>
      </c>
      <c r="J447" s="414" t="str">
        <f t="shared" si="57"/>
        <v/>
      </c>
      <c r="K447" s="414" t="str">
        <f t="shared" si="58"/>
        <v/>
      </c>
      <c r="L447" s="414" t="str">
        <f t="shared" si="59"/>
        <v/>
      </c>
      <c r="M447" s="414" t="str">
        <f t="shared" si="60"/>
        <v/>
      </c>
    </row>
    <row r="448" spans="1:13">
      <c r="A448" s="175"/>
      <c r="B448" s="152"/>
      <c r="C448" s="137"/>
      <c r="D448" s="142"/>
      <c r="E448" s="143"/>
      <c r="F448" s="143"/>
      <c r="G448" s="346"/>
      <c r="H448" s="145"/>
      <c r="I448" s="449">
        <f t="shared" si="56"/>
        <v>0</v>
      </c>
      <c r="J448" s="414" t="str">
        <f t="shared" si="57"/>
        <v/>
      </c>
      <c r="K448" s="414" t="str">
        <f t="shared" si="58"/>
        <v/>
      </c>
      <c r="L448" s="414" t="str">
        <f t="shared" si="59"/>
        <v/>
      </c>
      <c r="M448" s="414" t="str">
        <f t="shared" si="60"/>
        <v/>
      </c>
    </row>
    <row r="449" spans="1:13">
      <c r="A449" s="175"/>
      <c r="B449" s="152"/>
      <c r="C449" s="137"/>
      <c r="D449" s="142"/>
      <c r="E449" s="143"/>
      <c r="F449" s="143"/>
      <c r="G449" s="346"/>
      <c r="H449" s="145"/>
      <c r="I449" s="449">
        <f t="shared" si="56"/>
        <v>0</v>
      </c>
      <c r="J449" s="414" t="str">
        <f t="shared" si="57"/>
        <v/>
      </c>
      <c r="K449" s="414" t="str">
        <f t="shared" si="58"/>
        <v/>
      </c>
      <c r="L449" s="414" t="str">
        <f t="shared" si="59"/>
        <v/>
      </c>
      <c r="M449" s="414" t="str">
        <f t="shared" si="60"/>
        <v/>
      </c>
    </row>
    <row r="450" spans="1:13">
      <c r="A450" s="175"/>
      <c r="B450" s="152"/>
      <c r="C450" s="137"/>
      <c r="D450" s="142"/>
      <c r="E450" s="143"/>
      <c r="F450" s="143"/>
      <c r="G450" s="346"/>
      <c r="H450" s="145"/>
      <c r="I450" s="449">
        <f t="shared" si="56"/>
        <v>0</v>
      </c>
      <c r="J450" s="414" t="str">
        <f t="shared" si="57"/>
        <v/>
      </c>
      <c r="K450" s="414" t="str">
        <f t="shared" si="58"/>
        <v/>
      </c>
      <c r="L450" s="414" t="str">
        <f t="shared" si="59"/>
        <v/>
      </c>
      <c r="M450" s="414" t="str">
        <f t="shared" si="60"/>
        <v/>
      </c>
    </row>
    <row r="451" spans="1:13">
      <c r="A451" s="175"/>
      <c r="B451" s="152"/>
      <c r="C451" s="137"/>
      <c r="D451" s="142"/>
      <c r="E451" s="143"/>
      <c r="F451" s="143"/>
      <c r="G451" s="346"/>
      <c r="H451" s="145"/>
      <c r="I451" s="449">
        <f t="shared" si="56"/>
        <v>0</v>
      </c>
      <c r="J451" s="414" t="str">
        <f t="shared" si="57"/>
        <v/>
      </c>
      <c r="K451" s="414" t="str">
        <f t="shared" si="58"/>
        <v/>
      </c>
      <c r="L451" s="414" t="str">
        <f t="shared" si="59"/>
        <v/>
      </c>
      <c r="M451" s="414" t="str">
        <f t="shared" si="60"/>
        <v/>
      </c>
    </row>
    <row r="452" spans="1:13">
      <c r="A452" s="175"/>
      <c r="B452" s="152"/>
      <c r="C452" s="137"/>
      <c r="D452" s="142"/>
      <c r="E452" s="143"/>
      <c r="F452" s="143"/>
      <c r="G452" s="346"/>
      <c r="H452" s="145"/>
      <c r="I452" s="449">
        <f t="shared" si="56"/>
        <v>0</v>
      </c>
      <c r="J452" s="414" t="str">
        <f t="shared" si="57"/>
        <v/>
      </c>
      <c r="K452" s="414" t="str">
        <f t="shared" si="58"/>
        <v/>
      </c>
      <c r="L452" s="414" t="str">
        <f t="shared" si="59"/>
        <v/>
      </c>
      <c r="M452" s="414" t="str">
        <f t="shared" si="60"/>
        <v/>
      </c>
    </row>
    <row r="453" spans="1:13">
      <c r="A453" s="175"/>
      <c r="B453" s="152"/>
      <c r="C453" s="137"/>
      <c r="D453" s="142"/>
      <c r="E453" s="143"/>
      <c r="F453" s="143"/>
      <c r="G453" s="346"/>
      <c r="H453" s="145"/>
      <c r="I453" s="449">
        <f t="shared" si="56"/>
        <v>0</v>
      </c>
      <c r="J453" s="414" t="str">
        <f t="shared" si="57"/>
        <v/>
      </c>
      <c r="K453" s="414" t="str">
        <f t="shared" si="58"/>
        <v/>
      </c>
      <c r="L453" s="414" t="str">
        <f t="shared" si="59"/>
        <v/>
      </c>
      <c r="M453" s="414" t="str">
        <f t="shared" si="60"/>
        <v/>
      </c>
    </row>
    <row r="454" spans="1:13">
      <c r="A454" s="175"/>
      <c r="B454" s="152"/>
      <c r="C454" s="137"/>
      <c r="D454" s="142"/>
      <c r="E454" s="143"/>
      <c r="F454" s="143"/>
      <c r="G454" s="346"/>
      <c r="H454" s="145"/>
      <c r="I454" s="449">
        <f t="shared" si="56"/>
        <v>0</v>
      </c>
      <c r="J454" s="414" t="str">
        <f t="shared" si="57"/>
        <v/>
      </c>
      <c r="K454" s="414" t="str">
        <f t="shared" si="58"/>
        <v/>
      </c>
      <c r="L454" s="414" t="str">
        <f t="shared" si="59"/>
        <v/>
      </c>
      <c r="M454" s="414" t="str">
        <f t="shared" si="60"/>
        <v/>
      </c>
    </row>
    <row r="455" spans="1:13">
      <c r="A455" s="175"/>
      <c r="B455" s="152"/>
      <c r="C455" s="137"/>
      <c r="D455" s="142"/>
      <c r="E455" s="143"/>
      <c r="F455" s="143"/>
      <c r="G455" s="346"/>
      <c r="H455" s="145"/>
      <c r="I455" s="449">
        <f t="shared" si="56"/>
        <v>0</v>
      </c>
      <c r="J455" s="414" t="str">
        <f t="shared" si="57"/>
        <v/>
      </c>
      <c r="K455" s="414" t="str">
        <f t="shared" si="58"/>
        <v/>
      </c>
      <c r="L455" s="414" t="str">
        <f t="shared" si="59"/>
        <v/>
      </c>
      <c r="M455" s="414" t="str">
        <f t="shared" si="60"/>
        <v/>
      </c>
    </row>
    <row r="456" spans="1:13">
      <c r="A456" s="175"/>
      <c r="B456" s="152"/>
      <c r="C456" s="137"/>
      <c r="D456" s="142"/>
      <c r="E456" s="143"/>
      <c r="F456" s="143"/>
      <c r="G456" s="346"/>
      <c r="H456" s="145"/>
      <c r="I456" s="449">
        <f t="shared" si="56"/>
        <v>0</v>
      </c>
      <c r="J456" s="414" t="str">
        <f t="shared" si="57"/>
        <v/>
      </c>
      <c r="K456" s="414" t="str">
        <f t="shared" si="58"/>
        <v/>
      </c>
      <c r="L456" s="414" t="str">
        <f t="shared" si="59"/>
        <v/>
      </c>
      <c r="M456" s="414" t="str">
        <f t="shared" si="60"/>
        <v/>
      </c>
    </row>
    <row r="457" spans="1:13">
      <c r="A457" s="175"/>
      <c r="B457" s="152"/>
      <c r="C457" s="137"/>
      <c r="D457" s="142"/>
      <c r="E457" s="143"/>
      <c r="F457" s="143"/>
      <c r="G457" s="346"/>
      <c r="H457" s="145"/>
      <c r="I457" s="449">
        <f t="shared" si="56"/>
        <v>0</v>
      </c>
      <c r="J457" s="414" t="str">
        <f t="shared" si="57"/>
        <v/>
      </c>
      <c r="K457" s="414" t="str">
        <f t="shared" si="58"/>
        <v/>
      </c>
      <c r="L457" s="414" t="str">
        <f t="shared" si="59"/>
        <v/>
      </c>
      <c r="M457" s="414" t="str">
        <f t="shared" si="60"/>
        <v/>
      </c>
    </row>
    <row r="458" spans="1:13">
      <c r="A458" s="175"/>
      <c r="B458" s="152"/>
      <c r="C458" s="137"/>
      <c r="D458" s="142"/>
      <c r="E458" s="143"/>
      <c r="F458" s="143"/>
      <c r="G458" s="346"/>
      <c r="H458" s="145"/>
      <c r="I458" s="449">
        <f t="shared" si="56"/>
        <v>0</v>
      </c>
      <c r="J458" s="414" t="str">
        <f t="shared" si="57"/>
        <v/>
      </c>
      <c r="K458" s="414" t="str">
        <f t="shared" si="58"/>
        <v/>
      </c>
      <c r="L458" s="414" t="str">
        <f t="shared" si="59"/>
        <v/>
      </c>
      <c r="M458" s="414" t="str">
        <f t="shared" si="60"/>
        <v/>
      </c>
    </row>
    <row r="459" spans="1:13">
      <c r="A459" s="175"/>
      <c r="B459" s="152"/>
      <c r="C459" s="137"/>
      <c r="D459" s="142"/>
      <c r="E459" s="143"/>
      <c r="F459" s="143"/>
      <c r="G459" s="346"/>
      <c r="H459" s="145"/>
      <c r="I459" s="449">
        <f t="shared" si="56"/>
        <v>0</v>
      </c>
      <c r="J459" s="414" t="str">
        <f t="shared" si="57"/>
        <v/>
      </c>
      <c r="K459" s="414" t="str">
        <f t="shared" si="58"/>
        <v/>
      </c>
      <c r="L459" s="414" t="str">
        <f t="shared" si="59"/>
        <v/>
      </c>
      <c r="M459" s="414" t="str">
        <f t="shared" si="60"/>
        <v/>
      </c>
    </row>
    <row r="460" spans="1:13">
      <c r="A460" s="175"/>
      <c r="B460" s="152"/>
      <c r="C460" s="137"/>
      <c r="D460" s="142"/>
      <c r="E460" s="143"/>
      <c r="F460" s="143"/>
      <c r="G460" s="346"/>
      <c r="H460" s="145"/>
      <c r="I460" s="449">
        <f t="shared" si="56"/>
        <v>0</v>
      </c>
      <c r="J460" s="414" t="str">
        <f t="shared" si="57"/>
        <v/>
      </c>
      <c r="K460" s="414" t="str">
        <f t="shared" si="58"/>
        <v/>
      </c>
      <c r="L460" s="414" t="str">
        <f t="shared" si="59"/>
        <v/>
      </c>
      <c r="M460" s="414" t="str">
        <f t="shared" si="60"/>
        <v/>
      </c>
    </row>
    <row r="461" spans="1:13">
      <c r="A461" s="175"/>
      <c r="B461" s="152"/>
      <c r="C461" s="137"/>
      <c r="D461" s="142"/>
      <c r="E461" s="143"/>
      <c r="F461" s="143"/>
      <c r="G461" s="346"/>
      <c r="H461" s="145"/>
      <c r="I461" s="449">
        <f t="shared" si="56"/>
        <v>0</v>
      </c>
      <c r="J461" s="414" t="str">
        <f t="shared" si="57"/>
        <v/>
      </c>
      <c r="K461" s="414" t="str">
        <f t="shared" si="58"/>
        <v/>
      </c>
      <c r="L461" s="414" t="str">
        <f t="shared" si="59"/>
        <v/>
      </c>
      <c r="M461" s="414" t="str">
        <f t="shared" si="60"/>
        <v/>
      </c>
    </row>
    <row r="462" spans="1:13">
      <c r="A462" s="175"/>
      <c r="B462" s="152"/>
      <c r="C462" s="137"/>
      <c r="D462" s="142"/>
      <c r="E462" s="143"/>
      <c r="F462" s="143"/>
      <c r="G462" s="346"/>
      <c r="H462" s="145"/>
      <c r="I462" s="449">
        <f t="shared" si="56"/>
        <v>0</v>
      </c>
      <c r="J462" s="414" t="str">
        <f t="shared" si="57"/>
        <v/>
      </c>
      <c r="K462" s="414" t="str">
        <f t="shared" si="58"/>
        <v/>
      </c>
      <c r="L462" s="414" t="str">
        <f t="shared" si="59"/>
        <v/>
      </c>
      <c r="M462" s="414" t="str">
        <f t="shared" si="60"/>
        <v/>
      </c>
    </row>
    <row r="463" spans="1:13">
      <c r="A463" s="175"/>
      <c r="B463" s="152"/>
      <c r="C463" s="137"/>
      <c r="D463" s="142"/>
      <c r="E463" s="143"/>
      <c r="F463" s="143"/>
      <c r="G463" s="346"/>
      <c r="H463" s="145"/>
      <c r="I463" s="449">
        <f t="shared" si="56"/>
        <v>0</v>
      </c>
      <c r="J463" s="414" t="str">
        <f t="shared" si="57"/>
        <v/>
      </c>
      <c r="K463" s="414" t="str">
        <f t="shared" si="58"/>
        <v/>
      </c>
      <c r="L463" s="414" t="str">
        <f t="shared" si="59"/>
        <v/>
      </c>
      <c r="M463" s="414" t="str">
        <f t="shared" si="60"/>
        <v/>
      </c>
    </row>
    <row r="464" spans="1:13">
      <c r="A464" s="175"/>
      <c r="B464" s="152"/>
      <c r="C464" s="137"/>
      <c r="D464" s="142"/>
      <c r="E464" s="143"/>
      <c r="F464" s="143"/>
      <c r="G464" s="346"/>
      <c r="H464" s="145"/>
      <c r="I464" s="449">
        <f t="shared" si="56"/>
        <v>0</v>
      </c>
      <c r="J464" s="414" t="str">
        <f t="shared" si="57"/>
        <v/>
      </c>
      <c r="K464" s="414" t="str">
        <f t="shared" si="58"/>
        <v/>
      </c>
      <c r="L464" s="414" t="str">
        <f t="shared" si="59"/>
        <v/>
      </c>
      <c r="M464" s="414" t="str">
        <f t="shared" si="60"/>
        <v/>
      </c>
    </row>
    <row r="465" spans="1:13">
      <c r="A465" s="175"/>
      <c r="B465" s="152"/>
      <c r="C465" s="137"/>
      <c r="D465" s="142"/>
      <c r="E465" s="143"/>
      <c r="F465" s="143"/>
      <c r="G465" s="346"/>
      <c r="H465" s="145"/>
      <c r="I465" s="449">
        <f t="shared" si="56"/>
        <v>0</v>
      </c>
      <c r="J465" s="414" t="str">
        <f t="shared" si="57"/>
        <v/>
      </c>
      <c r="K465" s="414" t="str">
        <f t="shared" si="58"/>
        <v/>
      </c>
      <c r="L465" s="414" t="str">
        <f t="shared" si="59"/>
        <v/>
      </c>
      <c r="M465" s="414" t="str">
        <f t="shared" si="60"/>
        <v/>
      </c>
    </row>
    <row r="466" spans="1:13">
      <c r="A466" s="175"/>
      <c r="B466" s="152"/>
      <c r="C466" s="137"/>
      <c r="D466" s="142"/>
      <c r="E466" s="143"/>
      <c r="F466" s="143"/>
      <c r="G466" s="346"/>
      <c r="H466" s="145"/>
      <c r="I466" s="449">
        <f t="shared" si="56"/>
        <v>0</v>
      </c>
      <c r="J466" s="414" t="str">
        <f t="shared" si="57"/>
        <v/>
      </c>
      <c r="K466" s="414" t="str">
        <f t="shared" si="58"/>
        <v/>
      </c>
      <c r="L466" s="414" t="str">
        <f t="shared" si="59"/>
        <v/>
      </c>
      <c r="M466" s="414" t="str">
        <f t="shared" si="60"/>
        <v/>
      </c>
    </row>
    <row r="467" spans="1:13">
      <c r="A467" s="175"/>
      <c r="B467" s="152"/>
      <c r="C467" s="137"/>
      <c r="D467" s="142"/>
      <c r="E467" s="143"/>
      <c r="F467" s="143"/>
      <c r="G467" s="346"/>
      <c r="H467" s="145"/>
      <c r="I467" s="449">
        <f t="shared" si="56"/>
        <v>0</v>
      </c>
      <c r="J467" s="414" t="str">
        <f t="shared" si="57"/>
        <v/>
      </c>
      <c r="K467" s="414" t="str">
        <f t="shared" si="58"/>
        <v/>
      </c>
      <c r="L467" s="414" t="str">
        <f t="shared" si="59"/>
        <v/>
      </c>
      <c r="M467" s="414" t="str">
        <f t="shared" si="60"/>
        <v/>
      </c>
    </row>
    <row r="468" spans="1:13">
      <c r="A468" s="175"/>
      <c r="B468" s="152"/>
      <c r="C468" s="137"/>
      <c r="D468" s="142"/>
      <c r="E468" s="143"/>
      <c r="F468" s="143"/>
      <c r="G468" s="346"/>
      <c r="H468" s="145"/>
      <c r="I468" s="449">
        <f t="shared" si="56"/>
        <v>0</v>
      </c>
      <c r="J468" s="414" t="str">
        <f t="shared" si="57"/>
        <v/>
      </c>
      <c r="K468" s="414" t="str">
        <f t="shared" si="58"/>
        <v/>
      </c>
      <c r="L468" s="414" t="str">
        <f t="shared" si="59"/>
        <v/>
      </c>
      <c r="M468" s="414" t="str">
        <f t="shared" si="60"/>
        <v/>
      </c>
    </row>
    <row r="469" spans="1:13">
      <c r="A469" s="175"/>
      <c r="B469" s="152"/>
      <c r="C469" s="137"/>
      <c r="D469" s="142"/>
      <c r="E469" s="143"/>
      <c r="F469" s="143"/>
      <c r="G469" s="346"/>
      <c r="H469" s="145"/>
      <c r="I469" s="449">
        <f t="shared" si="56"/>
        <v>0</v>
      </c>
      <c r="J469" s="414" t="str">
        <f t="shared" si="57"/>
        <v/>
      </c>
      <c r="K469" s="414" t="str">
        <f t="shared" si="58"/>
        <v/>
      </c>
      <c r="L469" s="414" t="str">
        <f t="shared" si="59"/>
        <v/>
      </c>
      <c r="M469" s="414" t="str">
        <f t="shared" si="60"/>
        <v/>
      </c>
    </row>
    <row r="470" spans="1:13">
      <c r="A470" s="175"/>
      <c r="B470" s="152"/>
      <c r="C470" s="137"/>
      <c r="D470" s="142"/>
      <c r="E470" s="143"/>
      <c r="F470" s="143"/>
      <c r="G470" s="346"/>
      <c r="H470" s="145"/>
      <c r="I470" s="449">
        <f t="shared" si="56"/>
        <v>0</v>
      </c>
      <c r="J470" s="414" t="str">
        <f t="shared" si="57"/>
        <v/>
      </c>
      <c r="K470" s="414" t="str">
        <f t="shared" si="58"/>
        <v/>
      </c>
      <c r="L470" s="414" t="str">
        <f t="shared" si="59"/>
        <v/>
      </c>
      <c r="M470" s="414" t="str">
        <f t="shared" si="60"/>
        <v/>
      </c>
    </row>
    <row r="471" spans="1:13">
      <c r="A471" s="175"/>
      <c r="B471" s="152"/>
      <c r="C471" s="137"/>
      <c r="D471" s="142"/>
      <c r="E471" s="143"/>
      <c r="F471" s="143"/>
      <c r="G471" s="346"/>
      <c r="H471" s="145"/>
      <c r="I471" s="449">
        <f t="shared" si="56"/>
        <v>0</v>
      </c>
      <c r="J471" s="414" t="str">
        <f t="shared" si="57"/>
        <v/>
      </c>
      <c r="K471" s="414" t="str">
        <f t="shared" si="58"/>
        <v/>
      </c>
      <c r="L471" s="414" t="str">
        <f t="shared" si="59"/>
        <v/>
      </c>
      <c r="M471" s="414" t="str">
        <f t="shared" si="60"/>
        <v/>
      </c>
    </row>
    <row r="472" spans="1:13">
      <c r="A472" s="175"/>
      <c r="B472" s="152"/>
      <c r="C472" s="137"/>
      <c r="D472" s="142"/>
      <c r="E472" s="143"/>
      <c r="F472" s="143"/>
      <c r="G472" s="346"/>
      <c r="H472" s="145"/>
      <c r="I472" s="449">
        <f t="shared" si="56"/>
        <v>0</v>
      </c>
      <c r="J472" s="414" t="str">
        <f t="shared" si="57"/>
        <v/>
      </c>
      <c r="K472" s="414" t="str">
        <f t="shared" si="58"/>
        <v/>
      </c>
      <c r="L472" s="414" t="str">
        <f t="shared" si="59"/>
        <v/>
      </c>
      <c r="M472" s="414" t="str">
        <f t="shared" si="60"/>
        <v/>
      </c>
    </row>
    <row r="473" spans="1:13">
      <c r="A473" s="175"/>
      <c r="B473" s="152"/>
      <c r="C473" s="137"/>
      <c r="D473" s="142"/>
      <c r="E473" s="143"/>
      <c r="F473" s="143"/>
      <c r="G473" s="346"/>
      <c r="H473" s="145"/>
      <c r="I473" s="449">
        <f t="shared" si="56"/>
        <v>0</v>
      </c>
      <c r="J473" s="414" t="str">
        <f t="shared" si="57"/>
        <v/>
      </c>
      <c r="K473" s="414" t="str">
        <f t="shared" si="58"/>
        <v/>
      </c>
      <c r="L473" s="414" t="str">
        <f t="shared" si="59"/>
        <v/>
      </c>
      <c r="M473" s="414" t="str">
        <f t="shared" si="60"/>
        <v/>
      </c>
    </row>
    <row r="474" spans="1:13">
      <c r="A474" s="175"/>
      <c r="B474" s="152"/>
      <c r="C474" s="137"/>
      <c r="D474" s="142"/>
      <c r="E474" s="143"/>
      <c r="F474" s="143"/>
      <c r="G474" s="346"/>
      <c r="H474" s="145"/>
      <c r="I474" s="449">
        <f t="shared" si="56"/>
        <v>0</v>
      </c>
      <c r="J474" s="414" t="str">
        <f t="shared" si="57"/>
        <v/>
      </c>
      <c r="K474" s="414" t="str">
        <f t="shared" si="58"/>
        <v/>
      </c>
      <c r="L474" s="414" t="str">
        <f t="shared" si="59"/>
        <v/>
      </c>
      <c r="M474" s="414" t="str">
        <f t="shared" si="60"/>
        <v/>
      </c>
    </row>
    <row r="475" spans="1:13">
      <c r="A475" s="175"/>
      <c r="B475" s="152"/>
      <c r="C475" s="137"/>
      <c r="D475" s="142"/>
      <c r="E475" s="143"/>
      <c r="F475" s="143"/>
      <c r="G475" s="346"/>
      <c r="H475" s="145"/>
      <c r="I475" s="449">
        <f t="shared" si="56"/>
        <v>0</v>
      </c>
      <c r="J475" s="414" t="str">
        <f t="shared" si="57"/>
        <v/>
      </c>
      <c r="K475" s="414" t="str">
        <f t="shared" si="58"/>
        <v/>
      </c>
      <c r="L475" s="414" t="str">
        <f t="shared" si="59"/>
        <v/>
      </c>
      <c r="M475" s="414" t="str">
        <f t="shared" si="60"/>
        <v/>
      </c>
    </row>
    <row r="476" spans="1:13">
      <c r="A476" s="175"/>
      <c r="B476" s="152"/>
      <c r="C476" s="137"/>
      <c r="D476" s="142"/>
      <c r="E476" s="143"/>
      <c r="F476" s="143"/>
      <c r="G476" s="346"/>
      <c r="H476" s="145"/>
      <c r="I476" s="449">
        <f t="shared" si="56"/>
        <v>0</v>
      </c>
      <c r="J476" s="414" t="str">
        <f t="shared" si="57"/>
        <v/>
      </c>
      <c r="K476" s="414" t="str">
        <f t="shared" si="58"/>
        <v/>
      </c>
      <c r="L476" s="414" t="str">
        <f t="shared" si="59"/>
        <v/>
      </c>
      <c r="M476" s="414" t="str">
        <f t="shared" si="60"/>
        <v/>
      </c>
    </row>
    <row r="477" spans="1:13">
      <c r="A477" s="175"/>
      <c r="B477" s="152"/>
      <c r="C477" s="137"/>
      <c r="D477" s="142"/>
      <c r="E477" s="143"/>
      <c r="F477" s="143"/>
      <c r="G477" s="346"/>
      <c r="H477" s="145"/>
      <c r="I477" s="449">
        <f t="shared" si="56"/>
        <v>0</v>
      </c>
      <c r="J477" s="414" t="str">
        <f t="shared" si="57"/>
        <v/>
      </c>
      <c r="K477" s="414" t="str">
        <f t="shared" si="58"/>
        <v/>
      </c>
      <c r="L477" s="414" t="str">
        <f t="shared" si="59"/>
        <v/>
      </c>
      <c r="M477" s="414" t="str">
        <f t="shared" si="60"/>
        <v/>
      </c>
    </row>
    <row r="478" spans="1:13">
      <c r="A478" s="175"/>
      <c r="B478" s="152"/>
      <c r="C478" s="137"/>
      <c r="D478" s="142"/>
      <c r="E478" s="143"/>
      <c r="F478" s="143"/>
      <c r="G478" s="346"/>
      <c r="H478" s="145"/>
      <c r="I478" s="449">
        <f t="shared" si="56"/>
        <v>0</v>
      </c>
      <c r="J478" s="414" t="str">
        <f t="shared" si="57"/>
        <v/>
      </c>
      <c r="K478" s="414" t="str">
        <f t="shared" si="58"/>
        <v/>
      </c>
      <c r="L478" s="414" t="str">
        <f t="shared" si="59"/>
        <v/>
      </c>
      <c r="M478" s="414" t="str">
        <f t="shared" si="60"/>
        <v/>
      </c>
    </row>
    <row r="479" spans="1:13">
      <c r="A479" s="175"/>
      <c r="B479" s="152"/>
      <c r="C479" s="137"/>
      <c r="D479" s="142"/>
      <c r="E479" s="143"/>
      <c r="F479" s="143"/>
      <c r="G479" s="346"/>
      <c r="H479" s="145"/>
      <c r="I479" s="449">
        <f t="shared" si="56"/>
        <v>0</v>
      </c>
      <c r="J479" s="414" t="str">
        <f t="shared" si="57"/>
        <v/>
      </c>
      <c r="K479" s="414" t="str">
        <f t="shared" si="58"/>
        <v/>
      </c>
      <c r="L479" s="414" t="str">
        <f t="shared" si="59"/>
        <v/>
      </c>
      <c r="M479" s="414" t="str">
        <f t="shared" si="60"/>
        <v/>
      </c>
    </row>
    <row r="480" spans="1:13">
      <c r="A480" s="175"/>
      <c r="B480" s="152"/>
      <c r="C480" s="137"/>
      <c r="D480" s="142"/>
      <c r="E480" s="143"/>
      <c r="F480" s="143"/>
      <c r="G480" s="346"/>
      <c r="H480" s="145"/>
      <c r="I480" s="449">
        <f t="shared" si="56"/>
        <v>0</v>
      </c>
      <c r="J480" s="414" t="str">
        <f t="shared" si="57"/>
        <v/>
      </c>
      <c r="K480" s="414" t="str">
        <f t="shared" si="58"/>
        <v/>
      </c>
      <c r="L480" s="414" t="str">
        <f t="shared" si="59"/>
        <v/>
      </c>
      <c r="M480" s="414" t="str">
        <f t="shared" si="60"/>
        <v/>
      </c>
    </row>
    <row r="481" spans="1:13">
      <c r="A481" s="175"/>
      <c r="B481" s="152"/>
      <c r="C481" s="137"/>
      <c r="D481" s="142"/>
      <c r="E481" s="143"/>
      <c r="F481" s="143"/>
      <c r="G481" s="346"/>
      <c r="H481" s="145"/>
      <c r="I481" s="449">
        <f t="shared" si="56"/>
        <v>0</v>
      </c>
      <c r="J481" s="414" t="str">
        <f t="shared" si="57"/>
        <v/>
      </c>
      <c r="K481" s="414" t="str">
        <f t="shared" si="58"/>
        <v/>
      </c>
      <c r="L481" s="414" t="str">
        <f t="shared" si="59"/>
        <v/>
      </c>
      <c r="M481" s="414" t="str">
        <f t="shared" si="60"/>
        <v/>
      </c>
    </row>
    <row r="482" spans="1:13">
      <c r="A482" s="175"/>
      <c r="B482" s="152"/>
      <c r="C482" s="137"/>
      <c r="D482" s="142"/>
      <c r="E482" s="143"/>
      <c r="F482" s="143"/>
      <c r="G482" s="346"/>
      <c r="H482" s="145"/>
      <c r="I482" s="449">
        <f t="shared" si="56"/>
        <v>0</v>
      </c>
      <c r="J482" s="414" t="str">
        <f t="shared" si="57"/>
        <v/>
      </c>
      <c r="K482" s="414" t="str">
        <f t="shared" si="58"/>
        <v/>
      </c>
      <c r="L482" s="414" t="str">
        <f t="shared" si="59"/>
        <v/>
      </c>
      <c r="M482" s="414" t="str">
        <f t="shared" si="60"/>
        <v/>
      </c>
    </row>
    <row r="483" spans="1:13">
      <c r="A483" s="175"/>
      <c r="B483" s="152"/>
      <c r="C483" s="137"/>
      <c r="D483" s="142"/>
      <c r="E483" s="143"/>
      <c r="F483" s="143"/>
      <c r="G483" s="346"/>
      <c r="H483" s="145"/>
      <c r="I483" s="449">
        <f t="shared" si="56"/>
        <v>0</v>
      </c>
      <c r="J483" s="414" t="str">
        <f t="shared" si="57"/>
        <v/>
      </c>
      <c r="K483" s="414" t="str">
        <f t="shared" si="58"/>
        <v/>
      </c>
      <c r="L483" s="414" t="str">
        <f t="shared" si="59"/>
        <v/>
      </c>
      <c r="M483" s="414" t="str">
        <f t="shared" si="60"/>
        <v/>
      </c>
    </row>
    <row r="484" spans="1:13">
      <c r="A484" s="175"/>
      <c r="B484" s="152"/>
      <c r="C484" s="137"/>
      <c r="D484" s="142"/>
      <c r="E484" s="143"/>
      <c r="F484" s="143"/>
      <c r="G484" s="346"/>
      <c r="H484" s="145"/>
      <c r="I484" s="449">
        <f t="shared" si="56"/>
        <v>0</v>
      </c>
      <c r="J484" s="414" t="str">
        <f t="shared" si="57"/>
        <v/>
      </c>
      <c r="K484" s="414" t="str">
        <f t="shared" si="58"/>
        <v/>
      </c>
      <c r="L484" s="414" t="str">
        <f t="shared" si="59"/>
        <v/>
      </c>
      <c r="M484" s="414" t="str">
        <f t="shared" si="60"/>
        <v/>
      </c>
    </row>
    <row r="485" spans="1:13">
      <c r="A485" s="175"/>
      <c r="B485" s="152"/>
      <c r="C485" s="137"/>
      <c r="D485" s="142"/>
      <c r="E485" s="143"/>
      <c r="F485" s="143"/>
      <c r="G485" s="346"/>
      <c r="H485" s="145"/>
      <c r="I485" s="449">
        <f t="shared" si="56"/>
        <v>0</v>
      </c>
      <c r="J485" s="414" t="str">
        <f t="shared" si="57"/>
        <v/>
      </c>
      <c r="K485" s="414" t="str">
        <f t="shared" si="58"/>
        <v/>
      </c>
      <c r="L485" s="414" t="str">
        <f t="shared" si="59"/>
        <v/>
      </c>
      <c r="M485" s="414" t="str">
        <f t="shared" si="60"/>
        <v/>
      </c>
    </row>
    <row r="486" spans="1:13">
      <c r="A486" s="175"/>
      <c r="B486" s="152"/>
      <c r="C486" s="137"/>
      <c r="D486" s="142"/>
      <c r="E486" s="143"/>
      <c r="F486" s="143"/>
      <c r="G486" s="346"/>
      <c r="H486" s="145"/>
      <c r="I486" s="449">
        <f t="shared" si="56"/>
        <v>0</v>
      </c>
      <c r="J486" s="414" t="str">
        <f t="shared" si="57"/>
        <v/>
      </c>
      <c r="K486" s="414" t="str">
        <f t="shared" si="58"/>
        <v/>
      </c>
      <c r="L486" s="414" t="str">
        <f t="shared" si="59"/>
        <v/>
      </c>
      <c r="M486" s="414" t="str">
        <f t="shared" si="60"/>
        <v/>
      </c>
    </row>
    <row r="487" spans="1:13">
      <c r="A487" s="175"/>
      <c r="B487" s="152"/>
      <c r="C487" s="137"/>
      <c r="D487" s="142"/>
      <c r="E487" s="143"/>
      <c r="F487" s="143"/>
      <c r="G487" s="346"/>
      <c r="H487" s="145"/>
      <c r="I487" s="449">
        <f t="shared" si="56"/>
        <v>0</v>
      </c>
      <c r="J487" s="414" t="str">
        <f t="shared" si="57"/>
        <v/>
      </c>
      <c r="K487" s="414" t="str">
        <f t="shared" si="58"/>
        <v/>
      </c>
      <c r="L487" s="414" t="str">
        <f t="shared" si="59"/>
        <v/>
      </c>
      <c r="M487" s="414" t="str">
        <f t="shared" si="60"/>
        <v/>
      </c>
    </row>
    <row r="488" spans="1:13">
      <c r="A488" s="175"/>
      <c r="B488" s="152"/>
      <c r="C488" s="137"/>
      <c r="D488" s="142"/>
      <c r="E488" s="143"/>
      <c r="F488" s="143"/>
      <c r="G488" s="346"/>
      <c r="H488" s="145"/>
      <c r="I488" s="449">
        <f t="shared" si="56"/>
        <v>0</v>
      </c>
      <c r="J488" s="414" t="str">
        <f t="shared" si="57"/>
        <v/>
      </c>
      <c r="K488" s="414" t="str">
        <f t="shared" si="58"/>
        <v/>
      </c>
      <c r="L488" s="414" t="str">
        <f t="shared" si="59"/>
        <v/>
      </c>
      <c r="M488" s="414" t="str">
        <f t="shared" si="60"/>
        <v/>
      </c>
    </row>
    <row r="489" spans="1:13">
      <c r="A489" s="175"/>
      <c r="B489" s="152"/>
      <c r="C489" s="137"/>
      <c r="D489" s="142"/>
      <c r="E489" s="143"/>
      <c r="F489" s="143"/>
      <c r="G489" s="346"/>
      <c r="H489" s="145"/>
      <c r="I489" s="449">
        <f t="shared" si="56"/>
        <v>0</v>
      </c>
      <c r="J489" s="414" t="str">
        <f t="shared" si="57"/>
        <v/>
      </c>
      <c r="K489" s="414" t="str">
        <f t="shared" si="58"/>
        <v/>
      </c>
      <c r="L489" s="414" t="str">
        <f t="shared" si="59"/>
        <v/>
      </c>
      <c r="M489" s="414" t="str">
        <f t="shared" si="60"/>
        <v/>
      </c>
    </row>
    <row r="490" spans="1:13">
      <c r="A490" s="175"/>
      <c r="B490" s="152"/>
      <c r="C490" s="137"/>
      <c r="D490" s="142"/>
      <c r="E490" s="143"/>
      <c r="F490" s="143"/>
      <c r="G490" s="346"/>
      <c r="H490" s="145"/>
      <c r="I490" s="449">
        <f t="shared" si="56"/>
        <v>0</v>
      </c>
      <c r="J490" s="414" t="str">
        <f t="shared" si="57"/>
        <v/>
      </c>
      <c r="K490" s="414" t="str">
        <f t="shared" si="58"/>
        <v/>
      </c>
      <c r="L490" s="414" t="str">
        <f t="shared" si="59"/>
        <v/>
      </c>
      <c r="M490" s="414" t="str">
        <f t="shared" si="60"/>
        <v/>
      </c>
    </row>
    <row r="491" spans="1:13">
      <c r="A491" s="175"/>
      <c r="B491" s="152"/>
      <c r="C491" s="137"/>
      <c r="D491" s="142"/>
      <c r="E491" s="143"/>
      <c r="F491" s="143"/>
      <c r="G491" s="346"/>
      <c r="H491" s="145"/>
      <c r="I491" s="449">
        <f t="shared" si="56"/>
        <v>0</v>
      </c>
      <c r="J491" s="414" t="str">
        <f t="shared" si="57"/>
        <v/>
      </c>
      <c r="K491" s="414" t="str">
        <f t="shared" si="58"/>
        <v/>
      </c>
      <c r="L491" s="414" t="str">
        <f t="shared" si="59"/>
        <v/>
      </c>
      <c r="M491" s="414" t="str">
        <f t="shared" si="60"/>
        <v/>
      </c>
    </row>
    <row r="492" spans="1:13">
      <c r="A492" s="175"/>
      <c r="B492" s="152"/>
      <c r="C492" s="137"/>
      <c r="D492" s="142"/>
      <c r="E492" s="143"/>
      <c r="F492" s="143"/>
      <c r="G492" s="346"/>
      <c r="H492" s="145"/>
      <c r="I492" s="449">
        <f t="shared" si="56"/>
        <v>0</v>
      </c>
      <c r="J492" s="414" t="str">
        <f t="shared" si="57"/>
        <v/>
      </c>
      <c r="K492" s="414" t="str">
        <f t="shared" si="58"/>
        <v/>
      </c>
      <c r="L492" s="414" t="str">
        <f t="shared" si="59"/>
        <v/>
      </c>
      <c r="M492" s="414" t="str">
        <f t="shared" si="60"/>
        <v/>
      </c>
    </row>
    <row r="493" spans="1:13">
      <c r="A493" s="175"/>
      <c r="B493" s="152"/>
      <c r="C493" s="137"/>
      <c r="D493" s="142"/>
      <c r="E493" s="143"/>
      <c r="F493" s="143"/>
      <c r="G493" s="346"/>
      <c r="H493" s="145"/>
      <c r="I493" s="449">
        <f t="shared" si="56"/>
        <v>0</v>
      </c>
      <c r="J493" s="414" t="str">
        <f t="shared" si="57"/>
        <v/>
      </c>
      <c r="K493" s="414" t="str">
        <f t="shared" si="58"/>
        <v/>
      </c>
      <c r="L493" s="414" t="str">
        <f t="shared" si="59"/>
        <v/>
      </c>
      <c r="M493" s="414" t="str">
        <f t="shared" si="60"/>
        <v/>
      </c>
    </row>
    <row r="494" spans="1:13">
      <c r="A494" s="175"/>
      <c r="B494" s="152"/>
      <c r="C494" s="137"/>
      <c r="D494" s="142"/>
      <c r="E494" s="143"/>
      <c r="F494" s="143"/>
      <c r="G494" s="346"/>
      <c r="H494" s="145"/>
      <c r="I494" s="449">
        <f t="shared" si="56"/>
        <v>0</v>
      </c>
      <c r="J494" s="414" t="str">
        <f t="shared" si="57"/>
        <v/>
      </c>
      <c r="K494" s="414" t="str">
        <f t="shared" si="58"/>
        <v/>
      </c>
      <c r="L494" s="414" t="str">
        <f t="shared" si="59"/>
        <v/>
      </c>
      <c r="M494" s="414" t="str">
        <f t="shared" si="60"/>
        <v/>
      </c>
    </row>
    <row r="495" spans="1:13">
      <c r="A495" s="175"/>
      <c r="B495" s="152"/>
      <c r="C495" s="137"/>
      <c r="D495" s="142"/>
      <c r="E495" s="143"/>
      <c r="F495" s="143"/>
      <c r="G495" s="346"/>
      <c r="H495" s="145"/>
      <c r="I495" s="449">
        <f t="shared" si="56"/>
        <v>0</v>
      </c>
      <c r="J495" s="414" t="str">
        <f t="shared" si="57"/>
        <v/>
      </c>
      <c r="K495" s="414" t="str">
        <f t="shared" si="58"/>
        <v/>
      </c>
      <c r="L495" s="414" t="str">
        <f t="shared" si="59"/>
        <v/>
      </c>
      <c r="M495" s="414" t="str">
        <f t="shared" si="60"/>
        <v/>
      </c>
    </row>
    <row r="496" spans="1:13">
      <c r="A496" s="175"/>
      <c r="B496" s="152"/>
      <c r="C496" s="137"/>
      <c r="D496" s="142"/>
      <c r="E496" s="143"/>
      <c r="F496" s="143"/>
      <c r="G496" s="346"/>
      <c r="H496" s="145"/>
      <c r="I496" s="449">
        <f t="shared" si="56"/>
        <v>0</v>
      </c>
      <c r="J496" s="414" t="str">
        <f t="shared" si="57"/>
        <v/>
      </c>
      <c r="K496" s="414" t="str">
        <f t="shared" si="58"/>
        <v/>
      </c>
      <c r="L496" s="414" t="str">
        <f t="shared" si="59"/>
        <v/>
      </c>
      <c r="M496" s="414" t="str">
        <f t="shared" si="60"/>
        <v/>
      </c>
    </row>
    <row r="497" spans="1:13">
      <c r="A497" s="175"/>
      <c r="B497" s="152"/>
      <c r="C497" s="137"/>
      <c r="D497" s="142"/>
      <c r="E497" s="143"/>
      <c r="F497" s="143"/>
      <c r="G497" s="346"/>
      <c r="H497" s="145"/>
      <c r="I497" s="449">
        <f t="shared" si="56"/>
        <v>0</v>
      </c>
      <c r="J497" s="414" t="str">
        <f t="shared" si="57"/>
        <v/>
      </c>
      <c r="K497" s="414" t="str">
        <f t="shared" si="58"/>
        <v/>
      </c>
      <c r="L497" s="414" t="str">
        <f t="shared" si="59"/>
        <v/>
      </c>
      <c r="M497" s="414" t="str">
        <f t="shared" si="60"/>
        <v/>
      </c>
    </row>
    <row r="498" spans="1:13">
      <c r="A498" s="175"/>
      <c r="B498" s="152"/>
      <c r="C498" s="137"/>
      <c r="D498" s="142"/>
      <c r="E498" s="143"/>
      <c r="F498" s="143"/>
      <c r="G498" s="346"/>
      <c r="H498" s="145"/>
      <c r="I498" s="449">
        <f t="shared" si="56"/>
        <v>0</v>
      </c>
      <c r="J498" s="414" t="str">
        <f t="shared" si="57"/>
        <v/>
      </c>
      <c r="K498" s="414" t="str">
        <f t="shared" si="58"/>
        <v/>
      </c>
      <c r="L498" s="414" t="str">
        <f t="shared" si="59"/>
        <v/>
      </c>
      <c r="M498" s="414" t="str">
        <f t="shared" si="60"/>
        <v/>
      </c>
    </row>
    <row r="499" spans="1:13">
      <c r="A499" s="175"/>
      <c r="B499" s="152"/>
      <c r="C499" s="137"/>
      <c r="D499" s="142"/>
      <c r="E499" s="143"/>
      <c r="F499" s="143"/>
      <c r="G499" s="346"/>
      <c r="H499" s="145"/>
      <c r="I499" s="449">
        <f t="shared" si="56"/>
        <v>0</v>
      </c>
      <c r="J499" s="414" t="str">
        <f t="shared" si="57"/>
        <v/>
      </c>
      <c r="K499" s="414" t="str">
        <f t="shared" si="58"/>
        <v/>
      </c>
      <c r="L499" s="414" t="str">
        <f t="shared" si="59"/>
        <v/>
      </c>
      <c r="M499" s="414" t="str">
        <f t="shared" si="60"/>
        <v/>
      </c>
    </row>
    <row r="500" spans="1:13">
      <c r="A500" s="175"/>
      <c r="B500" s="152"/>
      <c r="C500" s="137"/>
      <c r="D500" s="142"/>
      <c r="E500" s="143"/>
      <c r="F500" s="143"/>
      <c r="G500" s="346"/>
      <c r="H500" s="145"/>
      <c r="I500" s="449">
        <f t="shared" si="56"/>
        <v>0</v>
      </c>
      <c r="J500" s="414" t="str">
        <f t="shared" si="57"/>
        <v/>
      </c>
      <c r="K500" s="414" t="str">
        <f t="shared" si="58"/>
        <v/>
      </c>
      <c r="L500" s="414" t="str">
        <f t="shared" si="59"/>
        <v/>
      </c>
      <c r="M500" s="414" t="str">
        <f t="shared" si="60"/>
        <v/>
      </c>
    </row>
    <row r="501" spans="1:13">
      <c r="A501" s="175"/>
      <c r="B501" s="152"/>
      <c r="C501" s="137"/>
      <c r="D501" s="142"/>
      <c r="E501" s="143"/>
      <c r="F501" s="143"/>
      <c r="G501" s="346"/>
      <c r="H501" s="145"/>
      <c r="I501" s="449">
        <f t="shared" si="56"/>
        <v>0</v>
      </c>
      <c r="J501" s="414" t="str">
        <f t="shared" si="57"/>
        <v/>
      </c>
      <c r="K501" s="414" t="str">
        <f t="shared" si="58"/>
        <v/>
      </c>
      <c r="L501" s="414" t="str">
        <f t="shared" si="59"/>
        <v/>
      </c>
      <c r="M501" s="414" t="str">
        <f t="shared" si="60"/>
        <v/>
      </c>
    </row>
    <row r="502" spans="1:13">
      <c r="A502" s="175"/>
      <c r="B502" s="152"/>
      <c r="C502" s="137"/>
      <c r="D502" s="142"/>
      <c r="E502" s="143"/>
      <c r="F502" s="143"/>
      <c r="G502" s="346"/>
      <c r="H502" s="145"/>
      <c r="I502" s="449">
        <f t="shared" si="56"/>
        <v>0</v>
      </c>
      <c r="J502" s="414" t="str">
        <f t="shared" si="57"/>
        <v/>
      </c>
      <c r="K502" s="414" t="str">
        <f t="shared" si="58"/>
        <v/>
      </c>
      <c r="L502" s="414" t="str">
        <f t="shared" si="59"/>
        <v/>
      </c>
      <c r="M502" s="414" t="str">
        <f t="shared" si="60"/>
        <v/>
      </c>
    </row>
    <row r="503" spans="1:13">
      <c r="A503" s="175"/>
      <c r="B503" s="152"/>
      <c r="C503" s="137"/>
      <c r="D503" s="142"/>
      <c r="E503" s="143"/>
      <c r="F503" s="143"/>
      <c r="G503" s="346"/>
      <c r="H503" s="145"/>
      <c r="I503" s="449">
        <f t="shared" si="56"/>
        <v>0</v>
      </c>
      <c r="J503" s="414" t="str">
        <f t="shared" si="57"/>
        <v/>
      </c>
      <c r="K503" s="414" t="str">
        <f t="shared" si="58"/>
        <v/>
      </c>
      <c r="L503" s="414" t="str">
        <f t="shared" si="59"/>
        <v/>
      </c>
      <c r="M503" s="414" t="str">
        <f t="shared" si="60"/>
        <v/>
      </c>
    </row>
    <row r="504" spans="1:13">
      <c r="A504" s="175"/>
      <c r="B504" s="152"/>
      <c r="C504" s="137"/>
      <c r="D504" s="142"/>
      <c r="E504" s="143"/>
      <c r="F504" s="143"/>
      <c r="G504" s="346"/>
      <c r="H504" s="145"/>
      <c r="I504" s="449">
        <f t="shared" si="56"/>
        <v>0</v>
      </c>
      <c r="J504" s="414" t="str">
        <f t="shared" si="57"/>
        <v/>
      </c>
      <c r="K504" s="414" t="str">
        <f t="shared" si="58"/>
        <v/>
      </c>
      <c r="L504" s="414" t="str">
        <f t="shared" si="59"/>
        <v/>
      </c>
      <c r="M504" s="414" t="str">
        <f t="shared" si="60"/>
        <v/>
      </c>
    </row>
    <row r="505" spans="1:13">
      <c r="A505" s="175"/>
      <c r="B505" s="152"/>
      <c r="C505" s="137"/>
      <c r="D505" s="142"/>
      <c r="E505" s="143"/>
      <c r="F505" s="143"/>
      <c r="G505" s="346"/>
      <c r="H505" s="145"/>
      <c r="I505" s="449">
        <f t="shared" si="56"/>
        <v>0</v>
      </c>
      <c r="J505" s="414" t="str">
        <f t="shared" si="57"/>
        <v/>
      </c>
      <c r="K505" s="414" t="str">
        <f t="shared" si="58"/>
        <v/>
      </c>
      <c r="L505" s="414" t="str">
        <f t="shared" si="59"/>
        <v/>
      </c>
      <c r="M505" s="414" t="str">
        <f t="shared" si="60"/>
        <v/>
      </c>
    </row>
    <row r="506" spans="1:13">
      <c r="A506" s="175"/>
      <c r="B506" s="152"/>
      <c r="C506" s="137"/>
      <c r="D506" s="142"/>
      <c r="E506" s="143"/>
      <c r="F506" s="143"/>
      <c r="G506" s="346"/>
      <c r="H506" s="145"/>
      <c r="I506" s="449">
        <f t="shared" si="56"/>
        <v>0</v>
      </c>
      <c r="J506" s="414" t="str">
        <f t="shared" si="57"/>
        <v/>
      </c>
      <c r="K506" s="414" t="str">
        <f t="shared" si="58"/>
        <v/>
      </c>
      <c r="L506" s="414" t="str">
        <f t="shared" si="59"/>
        <v/>
      </c>
      <c r="M506" s="414" t="str">
        <f t="shared" si="60"/>
        <v/>
      </c>
    </row>
    <row r="507" spans="1:13">
      <c r="A507" s="175"/>
      <c r="B507" s="152"/>
      <c r="C507" s="137"/>
      <c r="D507" s="142"/>
      <c r="E507" s="143"/>
      <c r="F507" s="143"/>
      <c r="G507" s="346"/>
      <c r="H507" s="145"/>
      <c r="I507" s="449">
        <f t="shared" ref="I507:I570" si="61">IF(ISTEXT(A507)=TRUE,G507,0)</f>
        <v>0</v>
      </c>
      <c r="J507" s="414" t="str">
        <f t="shared" si="57"/>
        <v/>
      </c>
      <c r="K507" s="414" t="str">
        <f t="shared" si="58"/>
        <v/>
      </c>
      <c r="L507" s="414" t="str">
        <f t="shared" si="59"/>
        <v/>
      </c>
      <c r="M507" s="414" t="str">
        <f t="shared" si="60"/>
        <v/>
      </c>
    </row>
    <row r="508" spans="1:13">
      <c r="A508" s="175"/>
      <c r="B508" s="152"/>
      <c r="C508" s="137"/>
      <c r="D508" s="142"/>
      <c r="E508" s="143"/>
      <c r="F508" s="143"/>
      <c r="G508" s="346"/>
      <c r="H508" s="145"/>
      <c r="I508" s="449">
        <f t="shared" si="61"/>
        <v>0</v>
      </c>
      <c r="J508" s="414" t="str">
        <f t="shared" si="57"/>
        <v/>
      </c>
      <c r="K508" s="414" t="str">
        <f t="shared" si="58"/>
        <v/>
      </c>
      <c r="L508" s="414" t="str">
        <f t="shared" si="59"/>
        <v/>
      </c>
      <c r="M508" s="414" t="str">
        <f t="shared" si="60"/>
        <v/>
      </c>
    </row>
    <row r="509" spans="1:13">
      <c r="A509" s="175"/>
      <c r="B509" s="152"/>
      <c r="C509" s="137"/>
      <c r="D509" s="142"/>
      <c r="E509" s="143"/>
      <c r="F509" s="143"/>
      <c r="G509" s="346"/>
      <c r="H509" s="145"/>
      <c r="I509" s="449">
        <f t="shared" si="61"/>
        <v>0</v>
      </c>
      <c r="J509" s="414" t="str">
        <f t="shared" si="57"/>
        <v/>
      </c>
      <c r="K509" s="414" t="str">
        <f t="shared" si="58"/>
        <v/>
      </c>
      <c r="L509" s="414" t="str">
        <f t="shared" si="59"/>
        <v/>
      </c>
      <c r="M509" s="414" t="str">
        <f t="shared" si="60"/>
        <v/>
      </c>
    </row>
    <row r="510" spans="1:13">
      <c r="A510" s="175"/>
      <c r="B510" s="152"/>
      <c r="C510" s="137"/>
      <c r="D510" s="142"/>
      <c r="E510" s="143"/>
      <c r="F510" s="143"/>
      <c r="G510" s="346"/>
      <c r="H510" s="145"/>
      <c r="I510" s="449">
        <f t="shared" si="61"/>
        <v>0</v>
      </c>
      <c r="J510" s="414" t="str">
        <f t="shared" ref="J510:J573" si="62">IF($B510="F",$G510,"")</f>
        <v/>
      </c>
      <c r="K510" s="414" t="str">
        <f t="shared" ref="K510:K573" si="63">IF($B510="V",$G510,"")</f>
        <v/>
      </c>
      <c r="L510" s="414" t="str">
        <f t="shared" ref="L510:L573" si="64">IF($B510="A",$G510,"")</f>
        <v/>
      </c>
      <c r="M510" s="414" t="str">
        <f t="shared" ref="M510:M573" si="65">IF($B510="G",$G510,"")</f>
        <v/>
      </c>
    </row>
    <row r="511" spans="1:13">
      <c r="A511" s="175"/>
      <c r="B511" s="152"/>
      <c r="C511" s="137"/>
      <c r="D511" s="142"/>
      <c r="E511" s="143"/>
      <c r="F511" s="143"/>
      <c r="G511" s="346"/>
      <c r="H511" s="145"/>
      <c r="I511" s="449">
        <f t="shared" si="61"/>
        <v>0</v>
      </c>
      <c r="J511" s="414" t="str">
        <f t="shared" si="62"/>
        <v/>
      </c>
      <c r="K511" s="414" t="str">
        <f t="shared" si="63"/>
        <v/>
      </c>
      <c r="L511" s="414" t="str">
        <f t="shared" si="64"/>
        <v/>
      </c>
      <c r="M511" s="414" t="str">
        <f t="shared" si="65"/>
        <v/>
      </c>
    </row>
    <row r="512" spans="1:13">
      <c r="A512" s="175"/>
      <c r="B512" s="152"/>
      <c r="C512" s="137"/>
      <c r="D512" s="142"/>
      <c r="E512" s="143"/>
      <c r="F512" s="143"/>
      <c r="G512" s="346"/>
      <c r="H512" s="145"/>
      <c r="I512" s="449">
        <f t="shared" si="61"/>
        <v>0</v>
      </c>
      <c r="J512" s="414" t="str">
        <f t="shared" si="62"/>
        <v/>
      </c>
      <c r="K512" s="414" t="str">
        <f t="shared" si="63"/>
        <v/>
      </c>
      <c r="L512" s="414" t="str">
        <f t="shared" si="64"/>
        <v/>
      </c>
      <c r="M512" s="414" t="str">
        <f t="shared" si="65"/>
        <v/>
      </c>
    </row>
    <row r="513" spans="1:13">
      <c r="A513" s="175"/>
      <c r="B513" s="152"/>
      <c r="C513" s="137"/>
      <c r="D513" s="142"/>
      <c r="E513" s="143"/>
      <c r="F513" s="143"/>
      <c r="G513" s="346"/>
      <c r="H513" s="145"/>
      <c r="I513" s="449">
        <f t="shared" si="61"/>
        <v>0</v>
      </c>
      <c r="J513" s="414" t="str">
        <f t="shared" si="62"/>
        <v/>
      </c>
      <c r="K513" s="414" t="str">
        <f t="shared" si="63"/>
        <v/>
      </c>
      <c r="L513" s="414" t="str">
        <f t="shared" si="64"/>
        <v/>
      </c>
      <c r="M513" s="414" t="str">
        <f t="shared" si="65"/>
        <v/>
      </c>
    </row>
    <row r="514" spans="1:13">
      <c r="A514" s="175"/>
      <c r="B514" s="152"/>
      <c r="C514" s="137"/>
      <c r="D514" s="142"/>
      <c r="E514" s="143"/>
      <c r="F514" s="143"/>
      <c r="G514" s="346"/>
      <c r="H514" s="145"/>
      <c r="I514" s="449">
        <f t="shared" si="61"/>
        <v>0</v>
      </c>
      <c r="J514" s="414" t="str">
        <f t="shared" si="62"/>
        <v/>
      </c>
      <c r="K514" s="414" t="str">
        <f t="shared" si="63"/>
        <v/>
      </c>
      <c r="L514" s="414" t="str">
        <f t="shared" si="64"/>
        <v/>
      </c>
      <c r="M514" s="414" t="str">
        <f t="shared" si="65"/>
        <v/>
      </c>
    </row>
    <row r="515" spans="1:13">
      <c r="A515" s="175"/>
      <c r="B515" s="152"/>
      <c r="C515" s="137"/>
      <c r="D515" s="142"/>
      <c r="E515" s="143"/>
      <c r="F515" s="143"/>
      <c r="G515" s="346"/>
      <c r="H515" s="145"/>
      <c r="I515" s="449">
        <f t="shared" si="61"/>
        <v>0</v>
      </c>
      <c r="J515" s="414" t="str">
        <f t="shared" si="62"/>
        <v/>
      </c>
      <c r="K515" s="414" t="str">
        <f t="shared" si="63"/>
        <v/>
      </c>
      <c r="L515" s="414" t="str">
        <f t="shared" si="64"/>
        <v/>
      </c>
      <c r="M515" s="414" t="str">
        <f t="shared" si="65"/>
        <v/>
      </c>
    </row>
    <row r="516" spans="1:13">
      <c r="A516" s="175"/>
      <c r="B516" s="152"/>
      <c r="C516" s="137"/>
      <c r="D516" s="142"/>
      <c r="E516" s="143"/>
      <c r="F516" s="143"/>
      <c r="G516" s="346"/>
      <c r="H516" s="145"/>
      <c r="I516" s="449">
        <f t="shared" si="61"/>
        <v>0</v>
      </c>
      <c r="J516" s="414" t="str">
        <f t="shared" si="62"/>
        <v/>
      </c>
      <c r="K516" s="414" t="str">
        <f t="shared" si="63"/>
        <v/>
      </c>
      <c r="L516" s="414" t="str">
        <f t="shared" si="64"/>
        <v/>
      </c>
      <c r="M516" s="414" t="str">
        <f t="shared" si="65"/>
        <v/>
      </c>
    </row>
    <row r="517" spans="1:13">
      <c r="A517" s="175"/>
      <c r="B517" s="152"/>
      <c r="C517" s="137"/>
      <c r="D517" s="142"/>
      <c r="E517" s="143"/>
      <c r="F517" s="143"/>
      <c r="G517" s="346"/>
      <c r="H517" s="145"/>
      <c r="I517" s="449">
        <f t="shared" si="61"/>
        <v>0</v>
      </c>
      <c r="J517" s="414" t="str">
        <f t="shared" si="62"/>
        <v/>
      </c>
      <c r="K517" s="414" t="str">
        <f t="shared" si="63"/>
        <v/>
      </c>
      <c r="L517" s="414" t="str">
        <f t="shared" si="64"/>
        <v/>
      </c>
      <c r="M517" s="414" t="str">
        <f t="shared" si="65"/>
        <v/>
      </c>
    </row>
    <row r="518" spans="1:13">
      <c r="A518" s="175"/>
      <c r="B518" s="152"/>
      <c r="C518" s="137"/>
      <c r="D518" s="142"/>
      <c r="E518" s="143"/>
      <c r="F518" s="143"/>
      <c r="G518" s="346"/>
      <c r="H518" s="145"/>
      <c r="I518" s="449">
        <f t="shared" si="61"/>
        <v>0</v>
      </c>
      <c r="J518" s="414" t="str">
        <f t="shared" si="62"/>
        <v/>
      </c>
      <c r="K518" s="414" t="str">
        <f t="shared" si="63"/>
        <v/>
      </c>
      <c r="L518" s="414" t="str">
        <f t="shared" si="64"/>
        <v/>
      </c>
      <c r="M518" s="414" t="str">
        <f t="shared" si="65"/>
        <v/>
      </c>
    </row>
    <row r="519" spans="1:13">
      <c r="A519" s="175"/>
      <c r="B519" s="152"/>
      <c r="C519" s="137"/>
      <c r="D519" s="142"/>
      <c r="E519" s="143"/>
      <c r="F519" s="143"/>
      <c r="G519" s="346"/>
      <c r="H519" s="145"/>
      <c r="I519" s="449">
        <f t="shared" si="61"/>
        <v>0</v>
      </c>
      <c r="J519" s="414" t="str">
        <f t="shared" si="62"/>
        <v/>
      </c>
      <c r="K519" s="414" t="str">
        <f t="shared" si="63"/>
        <v/>
      </c>
      <c r="L519" s="414" t="str">
        <f t="shared" si="64"/>
        <v/>
      </c>
      <c r="M519" s="414" t="str">
        <f t="shared" si="65"/>
        <v/>
      </c>
    </row>
    <row r="520" spans="1:13">
      <c r="A520" s="175"/>
      <c r="B520" s="152"/>
      <c r="C520" s="137"/>
      <c r="D520" s="142"/>
      <c r="E520" s="143"/>
      <c r="F520" s="143"/>
      <c r="G520" s="346"/>
      <c r="H520" s="145"/>
      <c r="I520" s="449">
        <f t="shared" si="61"/>
        <v>0</v>
      </c>
      <c r="J520" s="414" t="str">
        <f t="shared" si="62"/>
        <v/>
      </c>
      <c r="K520" s="414" t="str">
        <f t="shared" si="63"/>
        <v/>
      </c>
      <c r="L520" s="414" t="str">
        <f t="shared" si="64"/>
        <v/>
      </c>
      <c r="M520" s="414" t="str">
        <f t="shared" si="65"/>
        <v/>
      </c>
    </row>
    <row r="521" spans="1:13">
      <c r="A521" s="175"/>
      <c r="B521" s="152"/>
      <c r="C521" s="137"/>
      <c r="D521" s="142"/>
      <c r="E521" s="143"/>
      <c r="F521" s="143"/>
      <c r="G521" s="346"/>
      <c r="H521" s="145"/>
      <c r="I521" s="449">
        <f t="shared" si="61"/>
        <v>0</v>
      </c>
      <c r="J521" s="414" t="str">
        <f t="shared" si="62"/>
        <v/>
      </c>
      <c r="K521" s="414" t="str">
        <f t="shared" si="63"/>
        <v/>
      </c>
      <c r="L521" s="414" t="str">
        <f t="shared" si="64"/>
        <v/>
      </c>
      <c r="M521" s="414" t="str">
        <f t="shared" si="65"/>
        <v/>
      </c>
    </row>
    <row r="522" spans="1:13">
      <c r="A522" s="175"/>
      <c r="B522" s="152"/>
      <c r="C522" s="137"/>
      <c r="D522" s="142"/>
      <c r="E522" s="143"/>
      <c r="F522" s="143"/>
      <c r="G522" s="346"/>
      <c r="H522" s="145"/>
      <c r="I522" s="449">
        <f t="shared" si="61"/>
        <v>0</v>
      </c>
      <c r="J522" s="414" t="str">
        <f t="shared" si="62"/>
        <v/>
      </c>
      <c r="K522" s="414" t="str">
        <f t="shared" si="63"/>
        <v/>
      </c>
      <c r="L522" s="414" t="str">
        <f t="shared" si="64"/>
        <v/>
      </c>
      <c r="M522" s="414" t="str">
        <f t="shared" si="65"/>
        <v/>
      </c>
    </row>
    <row r="523" spans="1:13">
      <c r="A523" s="175"/>
      <c r="B523" s="152"/>
      <c r="C523" s="137"/>
      <c r="D523" s="142"/>
      <c r="E523" s="143"/>
      <c r="F523" s="143"/>
      <c r="G523" s="346"/>
      <c r="H523" s="145"/>
      <c r="I523" s="449">
        <f t="shared" si="61"/>
        <v>0</v>
      </c>
      <c r="J523" s="414" t="str">
        <f t="shared" si="62"/>
        <v/>
      </c>
      <c r="K523" s="414" t="str">
        <f t="shared" si="63"/>
        <v/>
      </c>
      <c r="L523" s="414" t="str">
        <f t="shared" si="64"/>
        <v/>
      </c>
      <c r="M523" s="414" t="str">
        <f t="shared" si="65"/>
        <v/>
      </c>
    </row>
    <row r="524" spans="1:13">
      <c r="A524" s="175"/>
      <c r="B524" s="152"/>
      <c r="C524" s="137"/>
      <c r="D524" s="142"/>
      <c r="E524" s="143"/>
      <c r="F524" s="143"/>
      <c r="G524" s="346"/>
      <c r="H524" s="145"/>
      <c r="I524" s="449">
        <f t="shared" si="61"/>
        <v>0</v>
      </c>
      <c r="J524" s="414" t="str">
        <f t="shared" si="62"/>
        <v/>
      </c>
      <c r="K524" s="414" t="str">
        <f t="shared" si="63"/>
        <v/>
      </c>
      <c r="L524" s="414" t="str">
        <f t="shared" si="64"/>
        <v/>
      </c>
      <c r="M524" s="414" t="str">
        <f t="shared" si="65"/>
        <v/>
      </c>
    </row>
    <row r="525" spans="1:13">
      <c r="A525" s="175"/>
      <c r="B525" s="152"/>
      <c r="C525" s="137"/>
      <c r="D525" s="142"/>
      <c r="E525" s="143"/>
      <c r="F525" s="143"/>
      <c r="G525" s="346"/>
      <c r="H525" s="145"/>
      <c r="I525" s="449">
        <f t="shared" si="61"/>
        <v>0</v>
      </c>
      <c r="J525" s="414" t="str">
        <f t="shared" si="62"/>
        <v/>
      </c>
      <c r="K525" s="414" t="str">
        <f t="shared" si="63"/>
        <v/>
      </c>
      <c r="L525" s="414" t="str">
        <f t="shared" si="64"/>
        <v/>
      </c>
      <c r="M525" s="414" t="str">
        <f t="shared" si="65"/>
        <v/>
      </c>
    </row>
    <row r="526" spans="1:13">
      <c r="A526" s="175"/>
      <c r="B526" s="152"/>
      <c r="C526" s="137"/>
      <c r="D526" s="142"/>
      <c r="E526" s="143"/>
      <c r="F526" s="143"/>
      <c r="G526" s="346"/>
      <c r="H526" s="145"/>
      <c r="I526" s="449">
        <f t="shared" si="61"/>
        <v>0</v>
      </c>
      <c r="J526" s="414" t="str">
        <f t="shared" si="62"/>
        <v/>
      </c>
      <c r="K526" s="414" t="str">
        <f t="shared" si="63"/>
        <v/>
      </c>
      <c r="L526" s="414" t="str">
        <f t="shared" si="64"/>
        <v/>
      </c>
      <c r="M526" s="414" t="str">
        <f t="shared" si="65"/>
        <v/>
      </c>
    </row>
    <row r="527" spans="1:13">
      <c r="A527" s="175"/>
      <c r="B527" s="152"/>
      <c r="C527" s="137"/>
      <c r="D527" s="142"/>
      <c r="E527" s="143"/>
      <c r="F527" s="143"/>
      <c r="G527" s="346"/>
      <c r="H527" s="145"/>
      <c r="I527" s="449">
        <f t="shared" si="61"/>
        <v>0</v>
      </c>
      <c r="J527" s="414" t="str">
        <f t="shared" si="62"/>
        <v/>
      </c>
      <c r="K527" s="414" t="str">
        <f t="shared" si="63"/>
        <v/>
      </c>
      <c r="L527" s="414" t="str">
        <f t="shared" si="64"/>
        <v/>
      </c>
      <c r="M527" s="414" t="str">
        <f t="shared" si="65"/>
        <v/>
      </c>
    </row>
    <row r="528" spans="1:13">
      <c r="A528" s="175"/>
      <c r="B528" s="152"/>
      <c r="C528" s="137"/>
      <c r="D528" s="142"/>
      <c r="E528" s="143"/>
      <c r="F528" s="143"/>
      <c r="G528" s="346"/>
      <c r="H528" s="145"/>
      <c r="I528" s="449">
        <f t="shared" si="61"/>
        <v>0</v>
      </c>
      <c r="J528" s="414" t="str">
        <f t="shared" si="62"/>
        <v/>
      </c>
      <c r="K528" s="414" t="str">
        <f t="shared" si="63"/>
        <v/>
      </c>
      <c r="L528" s="414" t="str">
        <f t="shared" si="64"/>
        <v/>
      </c>
      <c r="M528" s="414" t="str">
        <f t="shared" si="65"/>
        <v/>
      </c>
    </row>
    <row r="529" spans="1:13">
      <c r="A529" s="175"/>
      <c r="B529" s="152"/>
      <c r="C529" s="137"/>
      <c r="D529" s="142"/>
      <c r="E529" s="143"/>
      <c r="F529" s="143"/>
      <c r="G529" s="346"/>
      <c r="H529" s="145"/>
      <c r="I529" s="449">
        <f t="shared" si="61"/>
        <v>0</v>
      </c>
      <c r="J529" s="414" t="str">
        <f t="shared" si="62"/>
        <v/>
      </c>
      <c r="K529" s="414" t="str">
        <f t="shared" si="63"/>
        <v/>
      </c>
      <c r="L529" s="414" t="str">
        <f t="shared" si="64"/>
        <v/>
      </c>
      <c r="M529" s="414" t="str">
        <f t="shared" si="65"/>
        <v/>
      </c>
    </row>
    <row r="530" spans="1:13">
      <c r="A530" s="175"/>
      <c r="B530" s="152"/>
      <c r="C530" s="137"/>
      <c r="D530" s="142"/>
      <c r="E530" s="143"/>
      <c r="F530" s="143"/>
      <c r="G530" s="346"/>
      <c r="H530" s="145"/>
      <c r="I530" s="449">
        <f t="shared" si="61"/>
        <v>0</v>
      </c>
      <c r="J530" s="414" t="str">
        <f t="shared" si="62"/>
        <v/>
      </c>
      <c r="K530" s="414" t="str">
        <f t="shared" si="63"/>
        <v/>
      </c>
      <c r="L530" s="414" t="str">
        <f t="shared" si="64"/>
        <v/>
      </c>
      <c r="M530" s="414" t="str">
        <f t="shared" si="65"/>
        <v/>
      </c>
    </row>
    <row r="531" spans="1:13">
      <c r="A531" s="175"/>
      <c r="B531" s="152"/>
      <c r="C531" s="137"/>
      <c r="D531" s="142"/>
      <c r="E531" s="143"/>
      <c r="F531" s="143"/>
      <c r="G531" s="346"/>
      <c r="H531" s="145"/>
      <c r="I531" s="449">
        <f t="shared" si="61"/>
        <v>0</v>
      </c>
      <c r="J531" s="414" t="str">
        <f t="shared" si="62"/>
        <v/>
      </c>
      <c r="K531" s="414" t="str">
        <f t="shared" si="63"/>
        <v/>
      </c>
      <c r="L531" s="414" t="str">
        <f t="shared" si="64"/>
        <v/>
      </c>
      <c r="M531" s="414" t="str">
        <f t="shared" si="65"/>
        <v/>
      </c>
    </row>
    <row r="532" spans="1:13">
      <c r="A532" s="175"/>
      <c r="B532" s="152"/>
      <c r="C532" s="137"/>
      <c r="D532" s="142"/>
      <c r="E532" s="143"/>
      <c r="F532" s="143"/>
      <c r="G532" s="346"/>
      <c r="H532" s="145"/>
      <c r="I532" s="449">
        <f t="shared" si="61"/>
        <v>0</v>
      </c>
      <c r="J532" s="414" t="str">
        <f t="shared" si="62"/>
        <v/>
      </c>
      <c r="K532" s="414" t="str">
        <f t="shared" si="63"/>
        <v/>
      </c>
      <c r="L532" s="414" t="str">
        <f t="shared" si="64"/>
        <v/>
      </c>
      <c r="M532" s="414" t="str">
        <f t="shared" si="65"/>
        <v/>
      </c>
    </row>
    <row r="533" spans="1:13">
      <c r="A533" s="175"/>
      <c r="B533" s="152"/>
      <c r="C533" s="137"/>
      <c r="D533" s="142"/>
      <c r="E533" s="143"/>
      <c r="F533" s="143"/>
      <c r="G533" s="346"/>
      <c r="H533" s="145"/>
      <c r="I533" s="449">
        <f t="shared" si="61"/>
        <v>0</v>
      </c>
      <c r="J533" s="414" t="str">
        <f t="shared" si="62"/>
        <v/>
      </c>
      <c r="K533" s="414" t="str">
        <f t="shared" si="63"/>
        <v/>
      </c>
      <c r="L533" s="414" t="str">
        <f t="shared" si="64"/>
        <v/>
      </c>
      <c r="M533" s="414" t="str">
        <f t="shared" si="65"/>
        <v/>
      </c>
    </row>
    <row r="534" spans="1:13">
      <c r="A534" s="175"/>
      <c r="B534" s="152"/>
      <c r="C534" s="137"/>
      <c r="D534" s="142"/>
      <c r="E534" s="143"/>
      <c r="F534" s="143"/>
      <c r="G534" s="346"/>
      <c r="H534" s="145"/>
      <c r="I534" s="449">
        <f t="shared" si="61"/>
        <v>0</v>
      </c>
      <c r="J534" s="414" t="str">
        <f t="shared" si="62"/>
        <v/>
      </c>
      <c r="K534" s="414" t="str">
        <f t="shared" si="63"/>
        <v/>
      </c>
      <c r="L534" s="414" t="str">
        <f t="shared" si="64"/>
        <v/>
      </c>
      <c r="M534" s="414" t="str">
        <f t="shared" si="65"/>
        <v/>
      </c>
    </row>
    <row r="535" spans="1:13">
      <c r="A535" s="175"/>
      <c r="B535" s="152"/>
      <c r="C535" s="137"/>
      <c r="D535" s="142"/>
      <c r="E535" s="143"/>
      <c r="F535" s="143"/>
      <c r="G535" s="346"/>
      <c r="H535" s="145"/>
      <c r="I535" s="449">
        <f t="shared" si="61"/>
        <v>0</v>
      </c>
      <c r="J535" s="414" t="str">
        <f t="shared" si="62"/>
        <v/>
      </c>
      <c r="K535" s="414" t="str">
        <f t="shared" si="63"/>
        <v/>
      </c>
      <c r="L535" s="414" t="str">
        <f t="shared" si="64"/>
        <v/>
      </c>
      <c r="M535" s="414" t="str">
        <f t="shared" si="65"/>
        <v/>
      </c>
    </row>
    <row r="536" spans="1:13">
      <c r="A536" s="175"/>
      <c r="B536" s="152"/>
      <c r="C536" s="137"/>
      <c r="D536" s="142"/>
      <c r="E536" s="143"/>
      <c r="F536" s="143"/>
      <c r="G536" s="346"/>
      <c r="H536" s="145"/>
      <c r="I536" s="449">
        <f t="shared" si="61"/>
        <v>0</v>
      </c>
      <c r="J536" s="414" t="str">
        <f t="shared" si="62"/>
        <v/>
      </c>
      <c r="K536" s="414" t="str">
        <f t="shared" si="63"/>
        <v/>
      </c>
      <c r="L536" s="414" t="str">
        <f t="shared" si="64"/>
        <v/>
      </c>
      <c r="M536" s="414" t="str">
        <f t="shared" si="65"/>
        <v/>
      </c>
    </row>
    <row r="537" spans="1:13">
      <c r="A537" s="175"/>
      <c r="B537" s="152"/>
      <c r="C537" s="137"/>
      <c r="D537" s="142"/>
      <c r="E537" s="143"/>
      <c r="F537" s="143"/>
      <c r="G537" s="346"/>
      <c r="H537" s="145"/>
      <c r="I537" s="449">
        <f t="shared" si="61"/>
        <v>0</v>
      </c>
      <c r="J537" s="414" t="str">
        <f t="shared" si="62"/>
        <v/>
      </c>
      <c r="K537" s="414" t="str">
        <f t="shared" si="63"/>
        <v/>
      </c>
      <c r="L537" s="414" t="str">
        <f t="shared" si="64"/>
        <v/>
      </c>
      <c r="M537" s="414" t="str">
        <f t="shared" si="65"/>
        <v/>
      </c>
    </row>
    <row r="538" spans="1:13">
      <c r="A538" s="175"/>
      <c r="B538" s="152"/>
      <c r="C538" s="137"/>
      <c r="D538" s="142"/>
      <c r="E538" s="143"/>
      <c r="F538" s="143"/>
      <c r="G538" s="346"/>
      <c r="H538" s="145"/>
      <c r="I538" s="449">
        <f t="shared" si="61"/>
        <v>0</v>
      </c>
      <c r="J538" s="414" t="str">
        <f t="shared" si="62"/>
        <v/>
      </c>
      <c r="K538" s="414" t="str">
        <f t="shared" si="63"/>
        <v/>
      </c>
      <c r="L538" s="414" t="str">
        <f t="shared" si="64"/>
        <v/>
      </c>
      <c r="M538" s="414" t="str">
        <f t="shared" si="65"/>
        <v/>
      </c>
    </row>
    <row r="539" spans="1:13">
      <c r="A539" s="175"/>
      <c r="B539" s="152"/>
      <c r="C539" s="137"/>
      <c r="D539" s="142"/>
      <c r="E539" s="143"/>
      <c r="F539" s="143"/>
      <c r="G539" s="346"/>
      <c r="H539" s="145"/>
      <c r="I539" s="449">
        <f t="shared" si="61"/>
        <v>0</v>
      </c>
      <c r="J539" s="414" t="str">
        <f t="shared" si="62"/>
        <v/>
      </c>
      <c r="K539" s="414" t="str">
        <f t="shared" si="63"/>
        <v/>
      </c>
      <c r="L539" s="414" t="str">
        <f t="shared" si="64"/>
        <v/>
      </c>
      <c r="M539" s="414" t="str">
        <f t="shared" si="65"/>
        <v/>
      </c>
    </row>
    <row r="540" spans="1:13">
      <c r="A540" s="175"/>
      <c r="B540" s="152"/>
      <c r="C540" s="137"/>
      <c r="D540" s="142"/>
      <c r="E540" s="143"/>
      <c r="F540" s="143"/>
      <c r="G540" s="346"/>
      <c r="H540" s="145"/>
      <c r="I540" s="449">
        <f t="shared" si="61"/>
        <v>0</v>
      </c>
      <c r="J540" s="414" t="str">
        <f t="shared" si="62"/>
        <v/>
      </c>
      <c r="K540" s="414" t="str">
        <f t="shared" si="63"/>
        <v/>
      </c>
      <c r="L540" s="414" t="str">
        <f t="shared" si="64"/>
        <v/>
      </c>
      <c r="M540" s="414" t="str">
        <f t="shared" si="65"/>
        <v/>
      </c>
    </row>
    <row r="541" spans="1:13">
      <c r="A541" s="175"/>
      <c r="B541" s="152"/>
      <c r="C541" s="137"/>
      <c r="D541" s="142"/>
      <c r="E541" s="143"/>
      <c r="F541" s="143"/>
      <c r="G541" s="346"/>
      <c r="H541" s="145"/>
      <c r="I541" s="449">
        <f t="shared" si="61"/>
        <v>0</v>
      </c>
      <c r="J541" s="414" t="str">
        <f t="shared" si="62"/>
        <v/>
      </c>
      <c r="K541" s="414" t="str">
        <f t="shared" si="63"/>
        <v/>
      </c>
      <c r="L541" s="414" t="str">
        <f t="shared" si="64"/>
        <v/>
      </c>
      <c r="M541" s="414" t="str">
        <f t="shared" si="65"/>
        <v/>
      </c>
    </row>
    <row r="542" spans="1:13">
      <c r="A542" s="175"/>
      <c r="B542" s="152"/>
      <c r="C542" s="137"/>
      <c r="D542" s="142"/>
      <c r="E542" s="143"/>
      <c r="F542" s="143"/>
      <c r="G542" s="346"/>
      <c r="H542" s="145"/>
      <c r="I542" s="449">
        <f t="shared" si="61"/>
        <v>0</v>
      </c>
      <c r="J542" s="414" t="str">
        <f t="shared" si="62"/>
        <v/>
      </c>
      <c r="K542" s="414" t="str">
        <f t="shared" si="63"/>
        <v/>
      </c>
      <c r="L542" s="414" t="str">
        <f t="shared" si="64"/>
        <v/>
      </c>
      <c r="M542" s="414" t="str">
        <f t="shared" si="65"/>
        <v/>
      </c>
    </row>
    <row r="543" spans="1:13">
      <c r="A543" s="175"/>
      <c r="B543" s="152"/>
      <c r="C543" s="137"/>
      <c r="D543" s="142"/>
      <c r="E543" s="143"/>
      <c r="F543" s="143"/>
      <c r="G543" s="346"/>
      <c r="H543" s="145"/>
      <c r="I543" s="449">
        <f t="shared" si="61"/>
        <v>0</v>
      </c>
      <c r="J543" s="414" t="str">
        <f t="shared" si="62"/>
        <v/>
      </c>
      <c r="K543" s="414" t="str">
        <f t="shared" si="63"/>
        <v/>
      </c>
      <c r="L543" s="414" t="str">
        <f t="shared" si="64"/>
        <v/>
      </c>
      <c r="M543" s="414" t="str">
        <f t="shared" si="65"/>
        <v/>
      </c>
    </row>
    <row r="544" spans="1:13">
      <c r="A544" s="175"/>
      <c r="B544" s="152"/>
      <c r="C544" s="137"/>
      <c r="D544" s="142"/>
      <c r="E544" s="143"/>
      <c r="F544" s="143"/>
      <c r="G544" s="346"/>
      <c r="H544" s="145"/>
      <c r="I544" s="449">
        <f t="shared" si="61"/>
        <v>0</v>
      </c>
      <c r="J544" s="414" t="str">
        <f t="shared" si="62"/>
        <v/>
      </c>
      <c r="K544" s="414" t="str">
        <f t="shared" si="63"/>
        <v/>
      </c>
      <c r="L544" s="414" t="str">
        <f t="shared" si="64"/>
        <v/>
      </c>
      <c r="M544" s="414" t="str">
        <f t="shared" si="65"/>
        <v/>
      </c>
    </row>
    <row r="545" spans="1:13">
      <c r="A545" s="175"/>
      <c r="B545" s="152"/>
      <c r="C545" s="137"/>
      <c r="D545" s="142"/>
      <c r="E545" s="143"/>
      <c r="F545" s="143"/>
      <c r="G545" s="346"/>
      <c r="H545" s="145"/>
      <c r="I545" s="449">
        <f t="shared" si="61"/>
        <v>0</v>
      </c>
      <c r="J545" s="414" t="str">
        <f t="shared" si="62"/>
        <v/>
      </c>
      <c r="K545" s="414" t="str">
        <f t="shared" si="63"/>
        <v/>
      </c>
      <c r="L545" s="414" t="str">
        <f t="shared" si="64"/>
        <v/>
      </c>
      <c r="M545" s="414" t="str">
        <f t="shared" si="65"/>
        <v/>
      </c>
    </row>
    <row r="546" spans="1:13">
      <c r="A546" s="175"/>
      <c r="B546" s="152"/>
      <c r="C546" s="137"/>
      <c r="D546" s="142"/>
      <c r="E546" s="143"/>
      <c r="F546" s="143"/>
      <c r="G546" s="346"/>
      <c r="H546" s="145"/>
      <c r="I546" s="449">
        <f t="shared" si="61"/>
        <v>0</v>
      </c>
      <c r="J546" s="414" t="str">
        <f t="shared" si="62"/>
        <v/>
      </c>
      <c r="K546" s="414" t="str">
        <f t="shared" si="63"/>
        <v/>
      </c>
      <c r="L546" s="414" t="str">
        <f t="shared" si="64"/>
        <v/>
      </c>
      <c r="M546" s="414" t="str">
        <f t="shared" si="65"/>
        <v/>
      </c>
    </row>
    <row r="547" spans="1:13">
      <c r="A547" s="175"/>
      <c r="B547" s="152"/>
      <c r="C547" s="137"/>
      <c r="D547" s="142"/>
      <c r="E547" s="143"/>
      <c r="F547" s="143"/>
      <c r="G547" s="346"/>
      <c r="H547" s="145"/>
      <c r="I547" s="449">
        <f t="shared" si="61"/>
        <v>0</v>
      </c>
      <c r="J547" s="414" t="str">
        <f t="shared" si="62"/>
        <v/>
      </c>
      <c r="K547" s="414" t="str">
        <f t="shared" si="63"/>
        <v/>
      </c>
      <c r="L547" s="414" t="str">
        <f t="shared" si="64"/>
        <v/>
      </c>
      <c r="M547" s="414" t="str">
        <f t="shared" si="65"/>
        <v/>
      </c>
    </row>
    <row r="548" spans="1:13">
      <c r="A548" s="175"/>
      <c r="B548" s="152"/>
      <c r="C548" s="137"/>
      <c r="D548" s="142"/>
      <c r="E548" s="143"/>
      <c r="F548" s="143"/>
      <c r="G548" s="346"/>
      <c r="H548" s="145"/>
      <c r="I548" s="449">
        <f t="shared" si="61"/>
        <v>0</v>
      </c>
      <c r="J548" s="414" t="str">
        <f t="shared" si="62"/>
        <v/>
      </c>
      <c r="K548" s="414" t="str">
        <f t="shared" si="63"/>
        <v/>
      </c>
      <c r="L548" s="414" t="str">
        <f t="shared" si="64"/>
        <v/>
      </c>
      <c r="M548" s="414" t="str">
        <f t="shared" si="65"/>
        <v/>
      </c>
    </row>
    <row r="549" spans="1:13">
      <c r="A549" s="175"/>
      <c r="B549" s="152"/>
      <c r="C549" s="137"/>
      <c r="D549" s="142"/>
      <c r="E549" s="143"/>
      <c r="F549" s="143"/>
      <c r="G549" s="346"/>
      <c r="H549" s="145"/>
      <c r="I549" s="449">
        <f t="shared" si="61"/>
        <v>0</v>
      </c>
      <c r="J549" s="414" t="str">
        <f t="shared" si="62"/>
        <v/>
      </c>
      <c r="K549" s="414" t="str">
        <f t="shared" si="63"/>
        <v/>
      </c>
      <c r="L549" s="414" t="str">
        <f t="shared" si="64"/>
        <v/>
      </c>
      <c r="M549" s="414" t="str">
        <f t="shared" si="65"/>
        <v/>
      </c>
    </row>
    <row r="550" spans="1:13">
      <c r="A550" s="175"/>
      <c r="B550" s="152"/>
      <c r="C550" s="137"/>
      <c r="D550" s="142"/>
      <c r="E550" s="143"/>
      <c r="F550" s="143"/>
      <c r="G550" s="346"/>
      <c r="H550" s="145"/>
      <c r="I550" s="449">
        <f t="shared" si="61"/>
        <v>0</v>
      </c>
      <c r="J550" s="414" t="str">
        <f t="shared" si="62"/>
        <v/>
      </c>
      <c r="K550" s="414" t="str">
        <f t="shared" si="63"/>
        <v/>
      </c>
      <c r="L550" s="414" t="str">
        <f t="shared" si="64"/>
        <v/>
      </c>
      <c r="M550" s="414" t="str">
        <f t="shared" si="65"/>
        <v/>
      </c>
    </row>
    <row r="551" spans="1:13">
      <c r="A551" s="175"/>
      <c r="B551" s="152"/>
      <c r="C551" s="137"/>
      <c r="D551" s="142"/>
      <c r="E551" s="143"/>
      <c r="F551" s="143"/>
      <c r="G551" s="346"/>
      <c r="H551" s="145"/>
      <c r="I551" s="449">
        <f t="shared" si="61"/>
        <v>0</v>
      </c>
      <c r="J551" s="414" t="str">
        <f t="shared" si="62"/>
        <v/>
      </c>
      <c r="K551" s="414" t="str">
        <f t="shared" si="63"/>
        <v/>
      </c>
      <c r="L551" s="414" t="str">
        <f t="shared" si="64"/>
        <v/>
      </c>
      <c r="M551" s="414" t="str">
        <f t="shared" si="65"/>
        <v/>
      </c>
    </row>
    <row r="552" spans="1:13">
      <c r="A552" s="175"/>
      <c r="B552" s="152"/>
      <c r="C552" s="137"/>
      <c r="D552" s="142"/>
      <c r="E552" s="143"/>
      <c r="F552" s="143"/>
      <c r="G552" s="346"/>
      <c r="H552" s="145"/>
      <c r="I552" s="449">
        <f t="shared" si="61"/>
        <v>0</v>
      </c>
      <c r="J552" s="414" t="str">
        <f t="shared" si="62"/>
        <v/>
      </c>
      <c r="K552" s="414" t="str">
        <f t="shared" si="63"/>
        <v/>
      </c>
      <c r="L552" s="414" t="str">
        <f t="shared" si="64"/>
        <v/>
      </c>
      <c r="M552" s="414" t="str">
        <f t="shared" si="65"/>
        <v/>
      </c>
    </row>
    <row r="553" spans="1:13">
      <c r="A553" s="175"/>
      <c r="B553" s="152"/>
      <c r="C553" s="137"/>
      <c r="D553" s="142"/>
      <c r="E553" s="143"/>
      <c r="F553" s="143"/>
      <c r="G553" s="346"/>
      <c r="H553" s="145"/>
      <c r="I553" s="449">
        <f t="shared" si="61"/>
        <v>0</v>
      </c>
      <c r="J553" s="414" t="str">
        <f t="shared" si="62"/>
        <v/>
      </c>
      <c r="K553" s="414" t="str">
        <f t="shared" si="63"/>
        <v/>
      </c>
      <c r="L553" s="414" t="str">
        <f t="shared" si="64"/>
        <v/>
      </c>
      <c r="M553" s="414" t="str">
        <f t="shared" si="65"/>
        <v/>
      </c>
    </row>
    <row r="554" spans="1:13">
      <c r="A554" s="175"/>
      <c r="B554" s="152"/>
      <c r="C554" s="137"/>
      <c r="D554" s="142"/>
      <c r="E554" s="143"/>
      <c r="F554" s="143"/>
      <c r="G554" s="346"/>
      <c r="H554" s="145"/>
      <c r="I554" s="449">
        <f t="shared" si="61"/>
        <v>0</v>
      </c>
      <c r="J554" s="414" t="str">
        <f t="shared" si="62"/>
        <v/>
      </c>
      <c r="K554" s="414" t="str">
        <f t="shared" si="63"/>
        <v/>
      </c>
      <c r="L554" s="414" t="str">
        <f t="shared" si="64"/>
        <v/>
      </c>
      <c r="M554" s="414" t="str">
        <f t="shared" si="65"/>
        <v/>
      </c>
    </row>
    <row r="555" spans="1:13">
      <c r="A555" s="175"/>
      <c r="B555" s="152"/>
      <c r="C555" s="137"/>
      <c r="D555" s="142"/>
      <c r="E555" s="143"/>
      <c r="F555" s="143"/>
      <c r="G555" s="346"/>
      <c r="H555" s="145"/>
      <c r="I555" s="449">
        <f t="shared" si="61"/>
        <v>0</v>
      </c>
      <c r="J555" s="414" t="str">
        <f t="shared" si="62"/>
        <v/>
      </c>
      <c r="K555" s="414" t="str">
        <f t="shared" si="63"/>
        <v/>
      </c>
      <c r="L555" s="414" t="str">
        <f t="shared" si="64"/>
        <v/>
      </c>
      <c r="M555" s="414" t="str">
        <f t="shared" si="65"/>
        <v/>
      </c>
    </row>
    <row r="556" spans="1:13">
      <c r="A556" s="175"/>
      <c r="B556" s="152"/>
      <c r="C556" s="137"/>
      <c r="D556" s="142"/>
      <c r="E556" s="143"/>
      <c r="F556" s="143"/>
      <c r="G556" s="346"/>
      <c r="H556" s="145"/>
      <c r="I556" s="449">
        <f t="shared" si="61"/>
        <v>0</v>
      </c>
      <c r="J556" s="414" t="str">
        <f t="shared" si="62"/>
        <v/>
      </c>
      <c r="K556" s="414" t="str">
        <f t="shared" si="63"/>
        <v/>
      </c>
      <c r="L556" s="414" t="str">
        <f t="shared" si="64"/>
        <v/>
      </c>
      <c r="M556" s="414" t="str">
        <f t="shared" si="65"/>
        <v/>
      </c>
    </row>
    <row r="557" spans="1:13">
      <c r="A557" s="175"/>
      <c r="B557" s="152"/>
      <c r="C557" s="137"/>
      <c r="D557" s="142"/>
      <c r="E557" s="143"/>
      <c r="F557" s="143"/>
      <c r="G557" s="346"/>
      <c r="H557" s="145"/>
      <c r="I557" s="449">
        <f t="shared" si="61"/>
        <v>0</v>
      </c>
      <c r="J557" s="414" t="str">
        <f t="shared" si="62"/>
        <v/>
      </c>
      <c r="K557" s="414" t="str">
        <f t="shared" si="63"/>
        <v/>
      </c>
      <c r="L557" s="414" t="str">
        <f t="shared" si="64"/>
        <v/>
      </c>
      <c r="M557" s="414" t="str">
        <f t="shared" si="65"/>
        <v/>
      </c>
    </row>
    <row r="558" spans="1:13">
      <c r="A558" s="175"/>
      <c r="B558" s="152"/>
      <c r="C558" s="137"/>
      <c r="D558" s="142"/>
      <c r="E558" s="143"/>
      <c r="F558" s="143"/>
      <c r="G558" s="346"/>
      <c r="H558" s="145"/>
      <c r="I558" s="449">
        <f t="shared" si="61"/>
        <v>0</v>
      </c>
      <c r="J558" s="414" t="str">
        <f t="shared" si="62"/>
        <v/>
      </c>
      <c r="K558" s="414" t="str">
        <f t="shared" si="63"/>
        <v/>
      </c>
      <c r="L558" s="414" t="str">
        <f t="shared" si="64"/>
        <v/>
      </c>
      <c r="M558" s="414" t="str">
        <f t="shared" si="65"/>
        <v/>
      </c>
    </row>
    <row r="559" spans="1:13">
      <c r="A559" s="175"/>
      <c r="B559" s="152"/>
      <c r="C559" s="137"/>
      <c r="D559" s="142"/>
      <c r="E559" s="143"/>
      <c r="F559" s="143"/>
      <c r="G559" s="346"/>
      <c r="H559" s="145"/>
      <c r="I559" s="449">
        <f t="shared" si="61"/>
        <v>0</v>
      </c>
      <c r="J559" s="414" t="str">
        <f t="shared" si="62"/>
        <v/>
      </c>
      <c r="K559" s="414" t="str">
        <f t="shared" si="63"/>
        <v/>
      </c>
      <c r="L559" s="414" t="str">
        <f t="shared" si="64"/>
        <v/>
      </c>
      <c r="M559" s="414" t="str">
        <f t="shared" si="65"/>
        <v/>
      </c>
    </row>
    <row r="560" spans="1:13">
      <c r="A560" s="175"/>
      <c r="B560" s="152"/>
      <c r="C560" s="137"/>
      <c r="D560" s="142"/>
      <c r="E560" s="143"/>
      <c r="F560" s="143"/>
      <c r="G560" s="346"/>
      <c r="H560" s="145"/>
      <c r="I560" s="449">
        <f t="shared" si="61"/>
        <v>0</v>
      </c>
      <c r="J560" s="414" t="str">
        <f t="shared" si="62"/>
        <v/>
      </c>
      <c r="K560" s="414" t="str">
        <f t="shared" si="63"/>
        <v/>
      </c>
      <c r="L560" s="414" t="str">
        <f t="shared" si="64"/>
        <v/>
      </c>
      <c r="M560" s="414" t="str">
        <f t="shared" si="65"/>
        <v/>
      </c>
    </row>
    <row r="561" spans="1:13">
      <c r="A561" s="175"/>
      <c r="B561" s="152"/>
      <c r="C561" s="137"/>
      <c r="D561" s="142"/>
      <c r="E561" s="143"/>
      <c r="F561" s="143"/>
      <c r="G561" s="346"/>
      <c r="H561" s="145"/>
      <c r="I561" s="449">
        <f t="shared" si="61"/>
        <v>0</v>
      </c>
      <c r="J561" s="414" t="str">
        <f t="shared" si="62"/>
        <v/>
      </c>
      <c r="K561" s="414" t="str">
        <f t="shared" si="63"/>
        <v/>
      </c>
      <c r="L561" s="414" t="str">
        <f t="shared" si="64"/>
        <v/>
      </c>
      <c r="M561" s="414" t="str">
        <f t="shared" si="65"/>
        <v/>
      </c>
    </row>
    <row r="562" spans="1:13">
      <c r="A562" s="175"/>
      <c r="B562" s="152"/>
      <c r="C562" s="137"/>
      <c r="D562" s="142"/>
      <c r="E562" s="143"/>
      <c r="F562" s="143"/>
      <c r="G562" s="346"/>
      <c r="H562" s="145"/>
      <c r="I562" s="449">
        <f t="shared" si="61"/>
        <v>0</v>
      </c>
      <c r="J562" s="414" t="str">
        <f t="shared" si="62"/>
        <v/>
      </c>
      <c r="K562" s="414" t="str">
        <f t="shared" si="63"/>
        <v/>
      </c>
      <c r="L562" s="414" t="str">
        <f t="shared" si="64"/>
        <v/>
      </c>
      <c r="M562" s="414" t="str">
        <f t="shared" si="65"/>
        <v/>
      </c>
    </row>
    <row r="563" spans="1:13">
      <c r="A563" s="175"/>
      <c r="B563" s="152"/>
      <c r="C563" s="137"/>
      <c r="D563" s="142"/>
      <c r="E563" s="143"/>
      <c r="F563" s="143"/>
      <c r="G563" s="346"/>
      <c r="H563" s="145"/>
      <c r="I563" s="449">
        <f t="shared" si="61"/>
        <v>0</v>
      </c>
      <c r="J563" s="414" t="str">
        <f t="shared" si="62"/>
        <v/>
      </c>
      <c r="K563" s="414" t="str">
        <f t="shared" si="63"/>
        <v/>
      </c>
      <c r="L563" s="414" t="str">
        <f t="shared" si="64"/>
        <v/>
      </c>
      <c r="M563" s="414" t="str">
        <f t="shared" si="65"/>
        <v/>
      </c>
    </row>
    <row r="564" spans="1:13">
      <c r="A564" s="175"/>
      <c r="B564" s="152"/>
      <c r="C564" s="137"/>
      <c r="D564" s="142"/>
      <c r="E564" s="143"/>
      <c r="F564" s="143"/>
      <c r="G564" s="346"/>
      <c r="H564" s="145"/>
      <c r="I564" s="449">
        <f t="shared" si="61"/>
        <v>0</v>
      </c>
      <c r="J564" s="414" t="str">
        <f t="shared" si="62"/>
        <v/>
      </c>
      <c r="K564" s="414" t="str">
        <f t="shared" si="63"/>
        <v/>
      </c>
      <c r="L564" s="414" t="str">
        <f t="shared" si="64"/>
        <v/>
      </c>
      <c r="M564" s="414" t="str">
        <f t="shared" si="65"/>
        <v/>
      </c>
    </row>
    <row r="565" spans="1:13">
      <c r="A565" s="175"/>
      <c r="B565" s="152"/>
      <c r="C565" s="137"/>
      <c r="D565" s="142"/>
      <c r="E565" s="143"/>
      <c r="F565" s="143"/>
      <c r="G565" s="346"/>
      <c r="H565" s="145"/>
      <c r="I565" s="449">
        <f t="shared" si="61"/>
        <v>0</v>
      </c>
      <c r="J565" s="414" t="str">
        <f t="shared" si="62"/>
        <v/>
      </c>
      <c r="K565" s="414" t="str">
        <f t="shared" si="63"/>
        <v/>
      </c>
      <c r="L565" s="414" t="str">
        <f t="shared" si="64"/>
        <v/>
      </c>
      <c r="M565" s="414" t="str">
        <f t="shared" si="65"/>
        <v/>
      </c>
    </row>
    <row r="566" spans="1:13">
      <c r="A566" s="175"/>
      <c r="B566" s="152"/>
      <c r="C566" s="137"/>
      <c r="D566" s="142"/>
      <c r="E566" s="143"/>
      <c r="F566" s="143"/>
      <c r="G566" s="346"/>
      <c r="H566" s="145"/>
      <c r="I566" s="449">
        <f t="shared" si="61"/>
        <v>0</v>
      </c>
      <c r="J566" s="414" t="str">
        <f t="shared" si="62"/>
        <v/>
      </c>
      <c r="K566" s="414" t="str">
        <f t="shared" si="63"/>
        <v/>
      </c>
      <c r="L566" s="414" t="str">
        <f t="shared" si="64"/>
        <v/>
      </c>
      <c r="M566" s="414" t="str">
        <f t="shared" si="65"/>
        <v/>
      </c>
    </row>
    <row r="567" spans="1:13">
      <c r="A567" s="175"/>
      <c r="B567" s="152"/>
      <c r="C567" s="137"/>
      <c r="D567" s="142"/>
      <c r="E567" s="143"/>
      <c r="F567" s="143"/>
      <c r="G567" s="346"/>
      <c r="H567" s="145"/>
      <c r="I567" s="449">
        <f t="shared" si="61"/>
        <v>0</v>
      </c>
      <c r="J567" s="414" t="str">
        <f t="shared" si="62"/>
        <v/>
      </c>
      <c r="K567" s="414" t="str">
        <f t="shared" si="63"/>
        <v/>
      </c>
      <c r="L567" s="414" t="str">
        <f t="shared" si="64"/>
        <v/>
      </c>
      <c r="M567" s="414" t="str">
        <f t="shared" si="65"/>
        <v/>
      </c>
    </row>
    <row r="568" spans="1:13">
      <c r="A568" s="175"/>
      <c r="B568" s="152"/>
      <c r="C568" s="137"/>
      <c r="D568" s="142"/>
      <c r="E568" s="143"/>
      <c r="F568" s="143"/>
      <c r="G568" s="346"/>
      <c r="H568" s="145"/>
      <c r="I568" s="449">
        <f t="shared" si="61"/>
        <v>0</v>
      </c>
      <c r="J568" s="414" t="str">
        <f t="shared" si="62"/>
        <v/>
      </c>
      <c r="K568" s="414" t="str">
        <f t="shared" si="63"/>
        <v/>
      </c>
      <c r="L568" s="414" t="str">
        <f t="shared" si="64"/>
        <v/>
      </c>
      <c r="M568" s="414" t="str">
        <f t="shared" si="65"/>
        <v/>
      </c>
    </row>
    <row r="569" spans="1:13">
      <c r="A569" s="175"/>
      <c r="B569" s="152"/>
      <c r="C569" s="137"/>
      <c r="D569" s="142"/>
      <c r="E569" s="143"/>
      <c r="F569" s="143"/>
      <c r="G569" s="346"/>
      <c r="H569" s="145"/>
      <c r="I569" s="449">
        <f t="shared" si="61"/>
        <v>0</v>
      </c>
      <c r="J569" s="414" t="str">
        <f t="shared" si="62"/>
        <v/>
      </c>
      <c r="K569" s="414" t="str">
        <f t="shared" si="63"/>
        <v/>
      </c>
      <c r="L569" s="414" t="str">
        <f t="shared" si="64"/>
        <v/>
      </c>
      <c r="M569" s="414" t="str">
        <f t="shared" si="65"/>
        <v/>
      </c>
    </row>
    <row r="570" spans="1:13">
      <c r="A570" s="175"/>
      <c r="B570" s="152"/>
      <c r="C570" s="137"/>
      <c r="D570" s="142"/>
      <c r="E570" s="143"/>
      <c r="F570" s="143"/>
      <c r="G570" s="346"/>
      <c r="H570" s="145"/>
      <c r="I570" s="449">
        <f t="shared" si="61"/>
        <v>0</v>
      </c>
      <c r="J570" s="414" t="str">
        <f t="shared" si="62"/>
        <v/>
      </c>
      <c r="K570" s="414" t="str">
        <f t="shared" si="63"/>
        <v/>
      </c>
      <c r="L570" s="414" t="str">
        <f t="shared" si="64"/>
        <v/>
      </c>
      <c r="M570" s="414" t="str">
        <f t="shared" si="65"/>
        <v/>
      </c>
    </row>
    <row r="571" spans="1:13">
      <c r="A571" s="175"/>
      <c r="B571" s="152"/>
      <c r="C571" s="137"/>
      <c r="D571" s="142"/>
      <c r="E571" s="143"/>
      <c r="F571" s="143"/>
      <c r="G571" s="346"/>
      <c r="H571" s="145"/>
      <c r="I571" s="449">
        <f t="shared" ref="I571:I634" si="66">IF(ISTEXT(A571)=TRUE,G571,0)</f>
        <v>0</v>
      </c>
      <c r="J571" s="414" t="str">
        <f t="shared" si="62"/>
        <v/>
      </c>
      <c r="K571" s="414" t="str">
        <f t="shared" si="63"/>
        <v/>
      </c>
      <c r="L571" s="414" t="str">
        <f t="shared" si="64"/>
        <v/>
      </c>
      <c r="M571" s="414" t="str">
        <f t="shared" si="65"/>
        <v/>
      </c>
    </row>
    <row r="572" spans="1:13">
      <c r="A572" s="175"/>
      <c r="B572" s="152"/>
      <c r="C572" s="137"/>
      <c r="D572" s="142"/>
      <c r="E572" s="143"/>
      <c r="F572" s="143"/>
      <c r="G572" s="346"/>
      <c r="H572" s="145"/>
      <c r="I572" s="449">
        <f t="shared" si="66"/>
        <v>0</v>
      </c>
      <c r="J572" s="414" t="str">
        <f t="shared" si="62"/>
        <v/>
      </c>
      <c r="K572" s="414" t="str">
        <f t="shared" si="63"/>
        <v/>
      </c>
      <c r="L572" s="414" t="str">
        <f t="shared" si="64"/>
        <v/>
      </c>
      <c r="M572" s="414" t="str">
        <f t="shared" si="65"/>
        <v/>
      </c>
    </row>
    <row r="573" spans="1:13">
      <c r="A573" s="175"/>
      <c r="B573" s="152"/>
      <c r="C573" s="137"/>
      <c r="D573" s="142"/>
      <c r="E573" s="143"/>
      <c r="F573" s="143"/>
      <c r="G573" s="346"/>
      <c r="H573" s="145"/>
      <c r="I573" s="449">
        <f t="shared" si="66"/>
        <v>0</v>
      </c>
      <c r="J573" s="414" t="str">
        <f t="shared" si="62"/>
        <v/>
      </c>
      <c r="K573" s="414" t="str">
        <f t="shared" si="63"/>
        <v/>
      </c>
      <c r="L573" s="414" t="str">
        <f t="shared" si="64"/>
        <v/>
      </c>
      <c r="M573" s="414" t="str">
        <f t="shared" si="65"/>
        <v/>
      </c>
    </row>
    <row r="574" spans="1:13">
      <c r="A574" s="175"/>
      <c r="B574" s="152"/>
      <c r="C574" s="137"/>
      <c r="D574" s="142"/>
      <c r="E574" s="143"/>
      <c r="F574" s="143"/>
      <c r="G574" s="346"/>
      <c r="H574" s="145"/>
      <c r="I574" s="449">
        <f t="shared" si="66"/>
        <v>0</v>
      </c>
      <c r="J574" s="414" t="str">
        <f t="shared" ref="J574:J637" si="67">IF($B574="F",$G574,"")</f>
        <v/>
      </c>
      <c r="K574" s="414" t="str">
        <f t="shared" ref="K574:K637" si="68">IF($B574="V",$G574,"")</f>
        <v/>
      </c>
      <c r="L574" s="414" t="str">
        <f t="shared" ref="L574:L637" si="69">IF($B574="A",$G574,"")</f>
        <v/>
      </c>
      <c r="M574" s="414" t="str">
        <f t="shared" ref="M574:M637" si="70">IF($B574="G",$G574,"")</f>
        <v/>
      </c>
    </row>
    <row r="575" spans="1:13">
      <c r="A575" s="175"/>
      <c r="B575" s="152"/>
      <c r="C575" s="137"/>
      <c r="D575" s="142"/>
      <c r="E575" s="143"/>
      <c r="F575" s="143"/>
      <c r="G575" s="346"/>
      <c r="H575" s="145"/>
      <c r="I575" s="449">
        <f t="shared" si="66"/>
        <v>0</v>
      </c>
      <c r="J575" s="414" t="str">
        <f t="shared" si="67"/>
        <v/>
      </c>
      <c r="K575" s="414" t="str">
        <f t="shared" si="68"/>
        <v/>
      </c>
      <c r="L575" s="414" t="str">
        <f t="shared" si="69"/>
        <v/>
      </c>
      <c r="M575" s="414" t="str">
        <f t="shared" si="70"/>
        <v/>
      </c>
    </row>
    <row r="576" spans="1:13">
      <c r="A576" s="175"/>
      <c r="B576" s="152"/>
      <c r="C576" s="137"/>
      <c r="D576" s="142"/>
      <c r="E576" s="143"/>
      <c r="F576" s="143"/>
      <c r="G576" s="346"/>
      <c r="H576" s="145"/>
      <c r="I576" s="449">
        <f t="shared" si="66"/>
        <v>0</v>
      </c>
      <c r="J576" s="414" t="str">
        <f t="shared" si="67"/>
        <v/>
      </c>
      <c r="K576" s="414" t="str">
        <f t="shared" si="68"/>
        <v/>
      </c>
      <c r="L576" s="414" t="str">
        <f t="shared" si="69"/>
        <v/>
      </c>
      <c r="M576" s="414" t="str">
        <f t="shared" si="70"/>
        <v/>
      </c>
    </row>
    <row r="577" spans="1:13">
      <c r="A577" s="175"/>
      <c r="B577" s="152"/>
      <c r="C577" s="137"/>
      <c r="D577" s="142"/>
      <c r="E577" s="143"/>
      <c r="F577" s="143"/>
      <c r="G577" s="346"/>
      <c r="H577" s="145"/>
      <c r="I577" s="449">
        <f t="shared" si="66"/>
        <v>0</v>
      </c>
      <c r="J577" s="414" t="str">
        <f t="shared" si="67"/>
        <v/>
      </c>
      <c r="K577" s="414" t="str">
        <f t="shared" si="68"/>
        <v/>
      </c>
      <c r="L577" s="414" t="str">
        <f t="shared" si="69"/>
        <v/>
      </c>
      <c r="M577" s="414" t="str">
        <f t="shared" si="70"/>
        <v/>
      </c>
    </row>
    <row r="578" spans="1:13">
      <c r="A578" s="175"/>
      <c r="B578" s="152"/>
      <c r="C578" s="137"/>
      <c r="D578" s="142"/>
      <c r="E578" s="143"/>
      <c r="F578" s="143"/>
      <c r="G578" s="346"/>
      <c r="H578" s="145"/>
      <c r="I578" s="449">
        <f t="shared" si="66"/>
        <v>0</v>
      </c>
      <c r="J578" s="414" t="str">
        <f t="shared" si="67"/>
        <v/>
      </c>
      <c r="K578" s="414" t="str">
        <f t="shared" si="68"/>
        <v/>
      </c>
      <c r="L578" s="414" t="str">
        <f t="shared" si="69"/>
        <v/>
      </c>
      <c r="M578" s="414" t="str">
        <f t="shared" si="70"/>
        <v/>
      </c>
    </row>
    <row r="579" spans="1:13">
      <c r="A579" s="175"/>
      <c r="B579" s="152"/>
      <c r="C579" s="137"/>
      <c r="D579" s="142"/>
      <c r="E579" s="143"/>
      <c r="F579" s="143"/>
      <c r="G579" s="346"/>
      <c r="H579" s="145"/>
      <c r="I579" s="449">
        <f t="shared" si="66"/>
        <v>0</v>
      </c>
      <c r="J579" s="414" t="str">
        <f t="shared" si="67"/>
        <v/>
      </c>
      <c r="K579" s="414" t="str">
        <f t="shared" si="68"/>
        <v/>
      </c>
      <c r="L579" s="414" t="str">
        <f t="shared" si="69"/>
        <v/>
      </c>
      <c r="M579" s="414" t="str">
        <f t="shared" si="70"/>
        <v/>
      </c>
    </row>
    <row r="580" spans="1:13">
      <c r="A580" s="175"/>
      <c r="B580" s="152"/>
      <c r="C580" s="137"/>
      <c r="D580" s="142"/>
      <c r="E580" s="143"/>
      <c r="F580" s="143"/>
      <c r="G580" s="346"/>
      <c r="H580" s="145"/>
      <c r="I580" s="449">
        <f t="shared" si="66"/>
        <v>0</v>
      </c>
      <c r="J580" s="414" t="str">
        <f t="shared" si="67"/>
        <v/>
      </c>
      <c r="K580" s="414" t="str">
        <f t="shared" si="68"/>
        <v/>
      </c>
      <c r="L580" s="414" t="str">
        <f t="shared" si="69"/>
        <v/>
      </c>
      <c r="M580" s="414" t="str">
        <f t="shared" si="70"/>
        <v/>
      </c>
    </row>
    <row r="581" spans="1:13">
      <c r="A581" s="175"/>
      <c r="B581" s="152"/>
      <c r="C581" s="137"/>
      <c r="D581" s="142"/>
      <c r="E581" s="143"/>
      <c r="F581" s="143"/>
      <c r="G581" s="346"/>
      <c r="H581" s="145"/>
      <c r="I581" s="449">
        <f t="shared" si="66"/>
        <v>0</v>
      </c>
      <c r="J581" s="414" t="str">
        <f t="shared" si="67"/>
        <v/>
      </c>
      <c r="K581" s="414" t="str">
        <f t="shared" si="68"/>
        <v/>
      </c>
      <c r="L581" s="414" t="str">
        <f t="shared" si="69"/>
        <v/>
      </c>
      <c r="M581" s="414" t="str">
        <f t="shared" si="70"/>
        <v/>
      </c>
    </row>
    <row r="582" spans="1:13">
      <c r="A582" s="175"/>
      <c r="B582" s="152"/>
      <c r="C582" s="137"/>
      <c r="D582" s="142"/>
      <c r="E582" s="143"/>
      <c r="F582" s="143"/>
      <c r="G582" s="346"/>
      <c r="H582" s="145"/>
      <c r="I582" s="449">
        <f t="shared" si="66"/>
        <v>0</v>
      </c>
      <c r="J582" s="414" t="str">
        <f t="shared" si="67"/>
        <v/>
      </c>
      <c r="K582" s="414" t="str">
        <f t="shared" si="68"/>
        <v/>
      </c>
      <c r="L582" s="414" t="str">
        <f t="shared" si="69"/>
        <v/>
      </c>
      <c r="M582" s="414" t="str">
        <f t="shared" si="70"/>
        <v/>
      </c>
    </row>
    <row r="583" spans="1:13">
      <c r="A583" s="175"/>
      <c r="B583" s="152"/>
      <c r="C583" s="137"/>
      <c r="D583" s="142"/>
      <c r="E583" s="143"/>
      <c r="F583" s="143"/>
      <c r="G583" s="346"/>
      <c r="H583" s="145"/>
      <c r="I583" s="449">
        <f t="shared" si="66"/>
        <v>0</v>
      </c>
      <c r="J583" s="414" t="str">
        <f t="shared" si="67"/>
        <v/>
      </c>
      <c r="K583" s="414" t="str">
        <f t="shared" si="68"/>
        <v/>
      </c>
      <c r="L583" s="414" t="str">
        <f t="shared" si="69"/>
        <v/>
      </c>
      <c r="M583" s="414" t="str">
        <f t="shared" si="70"/>
        <v/>
      </c>
    </row>
    <row r="584" spans="1:13">
      <c r="A584" s="175"/>
      <c r="B584" s="152"/>
      <c r="C584" s="137"/>
      <c r="D584" s="142"/>
      <c r="E584" s="143"/>
      <c r="F584" s="143"/>
      <c r="G584" s="346"/>
      <c r="H584" s="145"/>
      <c r="I584" s="449">
        <f t="shared" si="66"/>
        <v>0</v>
      </c>
      <c r="J584" s="414" t="str">
        <f t="shared" si="67"/>
        <v/>
      </c>
      <c r="K584" s="414" t="str">
        <f t="shared" si="68"/>
        <v/>
      </c>
      <c r="L584" s="414" t="str">
        <f t="shared" si="69"/>
        <v/>
      </c>
      <c r="M584" s="414" t="str">
        <f t="shared" si="70"/>
        <v/>
      </c>
    </row>
    <row r="585" spans="1:13">
      <c r="A585" s="175"/>
      <c r="B585" s="152"/>
      <c r="C585" s="137"/>
      <c r="D585" s="142"/>
      <c r="E585" s="143"/>
      <c r="F585" s="143"/>
      <c r="G585" s="346"/>
      <c r="H585" s="145"/>
      <c r="I585" s="449">
        <f t="shared" si="66"/>
        <v>0</v>
      </c>
      <c r="J585" s="414" t="str">
        <f t="shared" si="67"/>
        <v/>
      </c>
      <c r="K585" s="414" t="str">
        <f t="shared" si="68"/>
        <v/>
      </c>
      <c r="L585" s="414" t="str">
        <f t="shared" si="69"/>
        <v/>
      </c>
      <c r="M585" s="414" t="str">
        <f t="shared" si="70"/>
        <v/>
      </c>
    </row>
    <row r="586" spans="1:13">
      <c r="A586" s="175"/>
      <c r="B586" s="152"/>
      <c r="C586" s="137"/>
      <c r="D586" s="142"/>
      <c r="E586" s="143"/>
      <c r="F586" s="143"/>
      <c r="G586" s="346"/>
      <c r="H586" s="145"/>
      <c r="I586" s="449">
        <f t="shared" si="66"/>
        <v>0</v>
      </c>
      <c r="J586" s="414" t="str">
        <f t="shared" si="67"/>
        <v/>
      </c>
      <c r="K586" s="414" t="str">
        <f t="shared" si="68"/>
        <v/>
      </c>
      <c r="L586" s="414" t="str">
        <f t="shared" si="69"/>
        <v/>
      </c>
      <c r="M586" s="414" t="str">
        <f t="shared" si="70"/>
        <v/>
      </c>
    </row>
    <row r="587" spans="1:13">
      <c r="A587" s="175"/>
      <c r="B587" s="152"/>
      <c r="C587" s="137"/>
      <c r="D587" s="142"/>
      <c r="E587" s="143"/>
      <c r="F587" s="143"/>
      <c r="G587" s="346"/>
      <c r="H587" s="145"/>
      <c r="I587" s="449">
        <f t="shared" si="66"/>
        <v>0</v>
      </c>
      <c r="J587" s="414" t="str">
        <f t="shared" si="67"/>
        <v/>
      </c>
      <c r="K587" s="414" t="str">
        <f t="shared" si="68"/>
        <v/>
      </c>
      <c r="L587" s="414" t="str">
        <f t="shared" si="69"/>
        <v/>
      </c>
      <c r="M587" s="414" t="str">
        <f t="shared" si="70"/>
        <v/>
      </c>
    </row>
    <row r="588" spans="1:13">
      <c r="A588" s="175"/>
      <c r="B588" s="152"/>
      <c r="C588" s="137"/>
      <c r="D588" s="142"/>
      <c r="E588" s="143"/>
      <c r="F588" s="143"/>
      <c r="G588" s="346"/>
      <c r="H588" s="145"/>
      <c r="I588" s="449">
        <f t="shared" si="66"/>
        <v>0</v>
      </c>
      <c r="J588" s="414" t="str">
        <f t="shared" si="67"/>
        <v/>
      </c>
      <c r="K588" s="414" t="str">
        <f t="shared" si="68"/>
        <v/>
      </c>
      <c r="L588" s="414" t="str">
        <f t="shared" si="69"/>
        <v/>
      </c>
      <c r="M588" s="414" t="str">
        <f t="shared" si="70"/>
        <v/>
      </c>
    </row>
    <row r="589" spans="1:13">
      <c r="A589" s="175"/>
      <c r="B589" s="152"/>
      <c r="C589" s="137"/>
      <c r="D589" s="142"/>
      <c r="E589" s="143"/>
      <c r="F589" s="143"/>
      <c r="G589" s="346"/>
      <c r="H589" s="145"/>
      <c r="I589" s="449">
        <f t="shared" si="66"/>
        <v>0</v>
      </c>
      <c r="J589" s="414" t="str">
        <f t="shared" si="67"/>
        <v/>
      </c>
      <c r="K589" s="414" t="str">
        <f t="shared" si="68"/>
        <v/>
      </c>
      <c r="L589" s="414" t="str">
        <f t="shared" si="69"/>
        <v/>
      </c>
      <c r="M589" s="414" t="str">
        <f t="shared" si="70"/>
        <v/>
      </c>
    </row>
    <row r="590" spans="1:13">
      <c r="A590" s="175"/>
      <c r="B590" s="152"/>
      <c r="C590" s="137"/>
      <c r="D590" s="142"/>
      <c r="E590" s="143"/>
      <c r="F590" s="143"/>
      <c r="G590" s="346"/>
      <c r="H590" s="145"/>
      <c r="I590" s="449">
        <f t="shared" si="66"/>
        <v>0</v>
      </c>
      <c r="J590" s="414" t="str">
        <f t="shared" si="67"/>
        <v/>
      </c>
      <c r="K590" s="414" t="str">
        <f t="shared" si="68"/>
        <v/>
      </c>
      <c r="L590" s="414" t="str">
        <f t="shared" si="69"/>
        <v/>
      </c>
      <c r="M590" s="414" t="str">
        <f t="shared" si="70"/>
        <v/>
      </c>
    </row>
    <row r="591" spans="1:13">
      <c r="A591" s="175"/>
      <c r="B591" s="152"/>
      <c r="C591" s="137"/>
      <c r="D591" s="142"/>
      <c r="E591" s="143"/>
      <c r="F591" s="143"/>
      <c r="G591" s="346"/>
      <c r="H591" s="145"/>
      <c r="I591" s="449">
        <f t="shared" si="66"/>
        <v>0</v>
      </c>
      <c r="J591" s="414" t="str">
        <f t="shared" si="67"/>
        <v/>
      </c>
      <c r="K591" s="414" t="str">
        <f t="shared" si="68"/>
        <v/>
      </c>
      <c r="L591" s="414" t="str">
        <f t="shared" si="69"/>
        <v/>
      </c>
      <c r="M591" s="414" t="str">
        <f t="shared" si="70"/>
        <v/>
      </c>
    </row>
    <row r="592" spans="1:13">
      <c r="A592" s="175"/>
      <c r="B592" s="152"/>
      <c r="C592" s="137"/>
      <c r="D592" s="142"/>
      <c r="E592" s="143"/>
      <c r="F592" s="143"/>
      <c r="G592" s="346"/>
      <c r="H592" s="145"/>
      <c r="I592" s="449">
        <f t="shared" si="66"/>
        <v>0</v>
      </c>
      <c r="J592" s="414" t="str">
        <f t="shared" si="67"/>
        <v/>
      </c>
      <c r="K592" s="414" t="str">
        <f t="shared" si="68"/>
        <v/>
      </c>
      <c r="L592" s="414" t="str">
        <f t="shared" si="69"/>
        <v/>
      </c>
      <c r="M592" s="414" t="str">
        <f t="shared" si="70"/>
        <v/>
      </c>
    </row>
    <row r="593" spans="1:13">
      <c r="A593" s="175"/>
      <c r="B593" s="152"/>
      <c r="C593" s="137"/>
      <c r="D593" s="142"/>
      <c r="E593" s="143"/>
      <c r="F593" s="143"/>
      <c r="G593" s="346"/>
      <c r="H593" s="145"/>
      <c r="I593" s="449">
        <f t="shared" si="66"/>
        <v>0</v>
      </c>
      <c r="J593" s="414" t="str">
        <f t="shared" si="67"/>
        <v/>
      </c>
      <c r="K593" s="414" t="str">
        <f t="shared" si="68"/>
        <v/>
      </c>
      <c r="L593" s="414" t="str">
        <f t="shared" si="69"/>
        <v/>
      </c>
      <c r="M593" s="414" t="str">
        <f t="shared" si="70"/>
        <v/>
      </c>
    </row>
    <row r="594" spans="1:13">
      <c r="A594" s="175"/>
      <c r="B594" s="152"/>
      <c r="C594" s="137"/>
      <c r="D594" s="142"/>
      <c r="E594" s="143"/>
      <c r="F594" s="143"/>
      <c r="G594" s="346"/>
      <c r="H594" s="145"/>
      <c r="I594" s="449">
        <f t="shared" si="66"/>
        <v>0</v>
      </c>
      <c r="J594" s="414" t="str">
        <f t="shared" si="67"/>
        <v/>
      </c>
      <c r="K594" s="414" t="str">
        <f t="shared" si="68"/>
        <v/>
      </c>
      <c r="L594" s="414" t="str">
        <f t="shared" si="69"/>
        <v/>
      </c>
      <c r="M594" s="414" t="str">
        <f t="shared" si="70"/>
        <v/>
      </c>
    </row>
    <row r="595" spans="1:13">
      <c r="A595" s="175"/>
      <c r="B595" s="152"/>
      <c r="C595" s="137"/>
      <c r="D595" s="142"/>
      <c r="E595" s="143"/>
      <c r="F595" s="143"/>
      <c r="G595" s="346"/>
      <c r="H595" s="145"/>
      <c r="I595" s="449">
        <f t="shared" si="66"/>
        <v>0</v>
      </c>
      <c r="J595" s="414" t="str">
        <f t="shared" si="67"/>
        <v/>
      </c>
      <c r="K595" s="414" t="str">
        <f t="shared" si="68"/>
        <v/>
      </c>
      <c r="L595" s="414" t="str">
        <f t="shared" si="69"/>
        <v/>
      </c>
      <c r="M595" s="414" t="str">
        <f t="shared" si="70"/>
        <v/>
      </c>
    </row>
    <row r="596" spans="1:13">
      <c r="A596" s="175"/>
      <c r="B596" s="152"/>
      <c r="C596" s="137"/>
      <c r="D596" s="142"/>
      <c r="E596" s="143"/>
      <c r="F596" s="143"/>
      <c r="G596" s="346"/>
      <c r="H596" s="145"/>
      <c r="I596" s="449">
        <f t="shared" si="66"/>
        <v>0</v>
      </c>
      <c r="J596" s="414" t="str">
        <f t="shared" si="67"/>
        <v/>
      </c>
      <c r="K596" s="414" t="str">
        <f t="shared" si="68"/>
        <v/>
      </c>
      <c r="L596" s="414" t="str">
        <f t="shared" si="69"/>
        <v/>
      </c>
      <c r="M596" s="414" t="str">
        <f t="shared" si="70"/>
        <v/>
      </c>
    </row>
    <row r="597" spans="1:13">
      <c r="A597" s="175"/>
      <c r="B597" s="152"/>
      <c r="C597" s="137"/>
      <c r="D597" s="142"/>
      <c r="E597" s="143"/>
      <c r="F597" s="143"/>
      <c r="G597" s="346"/>
      <c r="H597" s="145"/>
      <c r="I597" s="449">
        <f t="shared" si="66"/>
        <v>0</v>
      </c>
      <c r="J597" s="414" t="str">
        <f t="shared" si="67"/>
        <v/>
      </c>
      <c r="K597" s="414" t="str">
        <f t="shared" si="68"/>
        <v/>
      </c>
      <c r="L597" s="414" t="str">
        <f t="shared" si="69"/>
        <v/>
      </c>
      <c r="M597" s="414" t="str">
        <f t="shared" si="70"/>
        <v/>
      </c>
    </row>
    <row r="598" spans="1:13">
      <c r="A598" s="175"/>
      <c r="B598" s="152"/>
      <c r="C598" s="137"/>
      <c r="D598" s="142"/>
      <c r="E598" s="143"/>
      <c r="F598" s="143"/>
      <c r="G598" s="346"/>
      <c r="H598" s="145"/>
      <c r="I598" s="449">
        <f t="shared" si="66"/>
        <v>0</v>
      </c>
      <c r="J598" s="414" t="str">
        <f t="shared" si="67"/>
        <v/>
      </c>
      <c r="K598" s="414" t="str">
        <f t="shared" si="68"/>
        <v/>
      </c>
      <c r="L598" s="414" t="str">
        <f t="shared" si="69"/>
        <v/>
      </c>
      <c r="M598" s="414" t="str">
        <f t="shared" si="70"/>
        <v/>
      </c>
    </row>
    <row r="599" spans="1:13">
      <c r="A599" s="175"/>
      <c r="B599" s="152"/>
      <c r="C599" s="137"/>
      <c r="D599" s="142"/>
      <c r="E599" s="143"/>
      <c r="F599" s="143"/>
      <c r="G599" s="346"/>
      <c r="H599" s="145"/>
      <c r="I599" s="449">
        <f t="shared" si="66"/>
        <v>0</v>
      </c>
      <c r="J599" s="414" t="str">
        <f t="shared" si="67"/>
        <v/>
      </c>
      <c r="K599" s="414" t="str">
        <f t="shared" si="68"/>
        <v/>
      </c>
      <c r="L599" s="414" t="str">
        <f t="shared" si="69"/>
        <v/>
      </c>
      <c r="M599" s="414" t="str">
        <f t="shared" si="70"/>
        <v/>
      </c>
    </row>
    <row r="600" spans="1:13">
      <c r="A600" s="175"/>
      <c r="B600" s="152"/>
      <c r="C600" s="137"/>
      <c r="D600" s="142"/>
      <c r="E600" s="143"/>
      <c r="F600" s="143"/>
      <c r="G600" s="346"/>
      <c r="H600" s="145"/>
      <c r="I600" s="449">
        <f t="shared" si="66"/>
        <v>0</v>
      </c>
      <c r="J600" s="414" t="str">
        <f t="shared" si="67"/>
        <v/>
      </c>
      <c r="K600" s="414" t="str">
        <f t="shared" si="68"/>
        <v/>
      </c>
      <c r="L600" s="414" t="str">
        <f t="shared" si="69"/>
        <v/>
      </c>
      <c r="M600" s="414" t="str">
        <f t="shared" si="70"/>
        <v/>
      </c>
    </row>
    <row r="601" spans="1:13">
      <c r="A601" s="175"/>
      <c r="B601" s="152"/>
      <c r="C601" s="137"/>
      <c r="D601" s="142"/>
      <c r="E601" s="143"/>
      <c r="F601" s="143"/>
      <c r="G601" s="346"/>
      <c r="H601" s="145"/>
      <c r="I601" s="449">
        <f t="shared" si="66"/>
        <v>0</v>
      </c>
      <c r="J601" s="414" t="str">
        <f t="shared" si="67"/>
        <v/>
      </c>
      <c r="K601" s="414" t="str">
        <f t="shared" si="68"/>
        <v/>
      </c>
      <c r="L601" s="414" t="str">
        <f t="shared" si="69"/>
        <v/>
      </c>
      <c r="M601" s="414" t="str">
        <f t="shared" si="70"/>
        <v/>
      </c>
    </row>
    <row r="602" spans="1:13">
      <c r="A602" s="175"/>
      <c r="B602" s="152"/>
      <c r="C602" s="137"/>
      <c r="D602" s="142"/>
      <c r="E602" s="143"/>
      <c r="F602" s="143"/>
      <c r="G602" s="346"/>
      <c r="H602" s="145"/>
      <c r="I602" s="449">
        <f t="shared" si="66"/>
        <v>0</v>
      </c>
      <c r="J602" s="414" t="str">
        <f t="shared" si="67"/>
        <v/>
      </c>
      <c r="K602" s="414" t="str">
        <f t="shared" si="68"/>
        <v/>
      </c>
      <c r="L602" s="414" t="str">
        <f t="shared" si="69"/>
        <v/>
      </c>
      <c r="M602" s="414" t="str">
        <f t="shared" si="70"/>
        <v/>
      </c>
    </row>
    <row r="603" spans="1:13">
      <c r="A603" s="175"/>
      <c r="B603" s="152"/>
      <c r="C603" s="137"/>
      <c r="D603" s="142"/>
      <c r="E603" s="143"/>
      <c r="F603" s="143"/>
      <c r="G603" s="346"/>
      <c r="H603" s="145"/>
      <c r="I603" s="449">
        <f t="shared" si="66"/>
        <v>0</v>
      </c>
      <c r="J603" s="414" t="str">
        <f t="shared" si="67"/>
        <v/>
      </c>
      <c r="K603" s="414" t="str">
        <f t="shared" si="68"/>
        <v/>
      </c>
      <c r="L603" s="414" t="str">
        <f t="shared" si="69"/>
        <v/>
      </c>
      <c r="M603" s="414" t="str">
        <f t="shared" si="70"/>
        <v/>
      </c>
    </row>
    <row r="604" spans="1:13">
      <c r="A604" s="175"/>
      <c r="B604" s="152"/>
      <c r="C604" s="137"/>
      <c r="D604" s="142"/>
      <c r="E604" s="143"/>
      <c r="F604" s="143"/>
      <c r="G604" s="346"/>
      <c r="H604" s="145"/>
      <c r="I604" s="449">
        <f t="shared" si="66"/>
        <v>0</v>
      </c>
      <c r="J604" s="414" t="str">
        <f t="shared" si="67"/>
        <v/>
      </c>
      <c r="K604" s="414" t="str">
        <f t="shared" si="68"/>
        <v/>
      </c>
      <c r="L604" s="414" t="str">
        <f t="shared" si="69"/>
        <v/>
      </c>
      <c r="M604" s="414" t="str">
        <f t="shared" si="70"/>
        <v/>
      </c>
    </row>
    <row r="605" spans="1:13">
      <c r="A605" s="175"/>
      <c r="B605" s="152"/>
      <c r="C605" s="137"/>
      <c r="D605" s="142"/>
      <c r="E605" s="143"/>
      <c r="F605" s="143"/>
      <c r="G605" s="346"/>
      <c r="H605" s="145"/>
      <c r="I605" s="449">
        <f t="shared" si="66"/>
        <v>0</v>
      </c>
      <c r="J605" s="414" t="str">
        <f t="shared" si="67"/>
        <v/>
      </c>
      <c r="K605" s="414" t="str">
        <f t="shared" si="68"/>
        <v/>
      </c>
      <c r="L605" s="414" t="str">
        <f t="shared" si="69"/>
        <v/>
      </c>
      <c r="M605" s="414" t="str">
        <f t="shared" si="70"/>
        <v/>
      </c>
    </row>
    <row r="606" spans="1:13">
      <c r="A606" s="175"/>
      <c r="B606" s="152"/>
      <c r="C606" s="137"/>
      <c r="D606" s="142"/>
      <c r="E606" s="143"/>
      <c r="F606" s="143"/>
      <c r="G606" s="346"/>
      <c r="H606" s="145"/>
      <c r="I606" s="449">
        <f t="shared" si="66"/>
        <v>0</v>
      </c>
      <c r="J606" s="414" t="str">
        <f t="shared" si="67"/>
        <v/>
      </c>
      <c r="K606" s="414" t="str">
        <f t="shared" si="68"/>
        <v/>
      </c>
      <c r="L606" s="414" t="str">
        <f t="shared" si="69"/>
        <v/>
      </c>
      <c r="M606" s="414" t="str">
        <f t="shared" si="70"/>
        <v/>
      </c>
    </row>
    <row r="607" spans="1:13">
      <c r="A607" s="175"/>
      <c r="B607" s="152"/>
      <c r="C607" s="137"/>
      <c r="D607" s="142"/>
      <c r="E607" s="143"/>
      <c r="F607" s="143"/>
      <c r="G607" s="346"/>
      <c r="H607" s="145"/>
      <c r="I607" s="449">
        <f t="shared" si="66"/>
        <v>0</v>
      </c>
      <c r="J607" s="414" t="str">
        <f t="shared" si="67"/>
        <v/>
      </c>
      <c r="K607" s="414" t="str">
        <f t="shared" si="68"/>
        <v/>
      </c>
      <c r="L607" s="414" t="str">
        <f t="shared" si="69"/>
        <v/>
      </c>
      <c r="M607" s="414" t="str">
        <f t="shared" si="70"/>
        <v/>
      </c>
    </row>
    <row r="608" spans="1:13">
      <c r="A608" s="175"/>
      <c r="B608" s="152"/>
      <c r="C608" s="137"/>
      <c r="D608" s="142"/>
      <c r="E608" s="143"/>
      <c r="F608" s="143"/>
      <c r="G608" s="346"/>
      <c r="H608" s="145"/>
      <c r="I608" s="449">
        <f t="shared" si="66"/>
        <v>0</v>
      </c>
      <c r="J608" s="414" t="str">
        <f t="shared" si="67"/>
        <v/>
      </c>
      <c r="K608" s="414" t="str">
        <f t="shared" si="68"/>
        <v/>
      </c>
      <c r="L608" s="414" t="str">
        <f t="shared" si="69"/>
        <v/>
      </c>
      <c r="M608" s="414" t="str">
        <f t="shared" si="70"/>
        <v/>
      </c>
    </row>
    <row r="609" spans="1:13">
      <c r="A609" s="175"/>
      <c r="B609" s="152"/>
      <c r="C609" s="137"/>
      <c r="D609" s="142"/>
      <c r="E609" s="143"/>
      <c r="F609" s="143"/>
      <c r="G609" s="346"/>
      <c r="H609" s="145"/>
      <c r="I609" s="449">
        <f t="shared" si="66"/>
        <v>0</v>
      </c>
      <c r="J609" s="414" t="str">
        <f t="shared" si="67"/>
        <v/>
      </c>
      <c r="K609" s="414" t="str">
        <f t="shared" si="68"/>
        <v/>
      </c>
      <c r="L609" s="414" t="str">
        <f t="shared" si="69"/>
        <v/>
      </c>
      <c r="M609" s="414" t="str">
        <f t="shared" si="70"/>
        <v/>
      </c>
    </row>
    <row r="610" spans="1:13">
      <c r="A610" s="175"/>
      <c r="B610" s="152"/>
      <c r="C610" s="137"/>
      <c r="D610" s="142"/>
      <c r="E610" s="143"/>
      <c r="F610" s="143"/>
      <c r="G610" s="346"/>
      <c r="H610" s="145"/>
      <c r="I610" s="449">
        <f t="shared" si="66"/>
        <v>0</v>
      </c>
      <c r="J610" s="414" t="str">
        <f t="shared" si="67"/>
        <v/>
      </c>
      <c r="K610" s="414" t="str">
        <f t="shared" si="68"/>
        <v/>
      </c>
      <c r="L610" s="414" t="str">
        <f t="shared" si="69"/>
        <v/>
      </c>
      <c r="M610" s="414" t="str">
        <f t="shared" si="70"/>
        <v/>
      </c>
    </row>
    <row r="611" spans="1:13">
      <c r="A611" s="175"/>
      <c r="B611" s="152"/>
      <c r="C611" s="137"/>
      <c r="D611" s="142"/>
      <c r="E611" s="143"/>
      <c r="F611" s="143"/>
      <c r="G611" s="346"/>
      <c r="H611" s="145"/>
      <c r="I611" s="449">
        <f t="shared" si="66"/>
        <v>0</v>
      </c>
      <c r="J611" s="414" t="str">
        <f t="shared" si="67"/>
        <v/>
      </c>
      <c r="K611" s="414" t="str">
        <f t="shared" si="68"/>
        <v/>
      </c>
      <c r="L611" s="414" t="str">
        <f t="shared" si="69"/>
        <v/>
      </c>
      <c r="M611" s="414" t="str">
        <f t="shared" si="70"/>
        <v/>
      </c>
    </row>
    <row r="612" spans="1:13">
      <c r="A612" s="175"/>
      <c r="B612" s="152"/>
      <c r="C612" s="137"/>
      <c r="D612" s="142"/>
      <c r="E612" s="143"/>
      <c r="F612" s="143"/>
      <c r="G612" s="346"/>
      <c r="H612" s="145"/>
      <c r="I612" s="449">
        <f t="shared" si="66"/>
        <v>0</v>
      </c>
      <c r="J612" s="414" t="str">
        <f t="shared" si="67"/>
        <v/>
      </c>
      <c r="K612" s="414" t="str">
        <f t="shared" si="68"/>
        <v/>
      </c>
      <c r="L612" s="414" t="str">
        <f t="shared" si="69"/>
        <v/>
      </c>
      <c r="M612" s="414" t="str">
        <f t="shared" si="70"/>
        <v/>
      </c>
    </row>
    <row r="613" spans="1:13">
      <c r="A613" s="175"/>
      <c r="B613" s="152"/>
      <c r="C613" s="137"/>
      <c r="D613" s="142"/>
      <c r="E613" s="143"/>
      <c r="F613" s="143"/>
      <c r="G613" s="346"/>
      <c r="H613" s="145"/>
      <c r="I613" s="449">
        <f t="shared" si="66"/>
        <v>0</v>
      </c>
      <c r="J613" s="414" t="str">
        <f t="shared" si="67"/>
        <v/>
      </c>
      <c r="K613" s="414" t="str">
        <f t="shared" si="68"/>
        <v/>
      </c>
      <c r="L613" s="414" t="str">
        <f t="shared" si="69"/>
        <v/>
      </c>
      <c r="M613" s="414" t="str">
        <f t="shared" si="70"/>
        <v/>
      </c>
    </row>
    <row r="614" spans="1:13">
      <c r="A614" s="175"/>
      <c r="B614" s="152"/>
      <c r="C614" s="137"/>
      <c r="D614" s="142"/>
      <c r="E614" s="143"/>
      <c r="F614" s="143"/>
      <c r="G614" s="346"/>
      <c r="H614" s="145"/>
      <c r="I614" s="449">
        <f t="shared" si="66"/>
        <v>0</v>
      </c>
      <c r="J614" s="414" t="str">
        <f t="shared" si="67"/>
        <v/>
      </c>
      <c r="K614" s="414" t="str">
        <f t="shared" si="68"/>
        <v/>
      </c>
      <c r="L614" s="414" t="str">
        <f t="shared" si="69"/>
        <v/>
      </c>
      <c r="M614" s="414" t="str">
        <f t="shared" si="70"/>
        <v/>
      </c>
    </row>
    <row r="615" spans="1:13">
      <c r="A615" s="175"/>
      <c r="B615" s="152"/>
      <c r="C615" s="137"/>
      <c r="D615" s="142"/>
      <c r="E615" s="143"/>
      <c r="F615" s="143"/>
      <c r="G615" s="346"/>
      <c r="H615" s="145"/>
      <c r="I615" s="449">
        <f t="shared" si="66"/>
        <v>0</v>
      </c>
      <c r="J615" s="414" t="str">
        <f t="shared" si="67"/>
        <v/>
      </c>
      <c r="K615" s="414" t="str">
        <f t="shared" si="68"/>
        <v/>
      </c>
      <c r="L615" s="414" t="str">
        <f t="shared" si="69"/>
        <v/>
      </c>
      <c r="M615" s="414" t="str">
        <f t="shared" si="70"/>
        <v/>
      </c>
    </row>
    <row r="616" spans="1:13">
      <c r="A616" s="175"/>
      <c r="B616" s="152"/>
      <c r="C616" s="137"/>
      <c r="D616" s="142"/>
      <c r="E616" s="143"/>
      <c r="F616" s="143"/>
      <c r="G616" s="346"/>
      <c r="H616" s="145"/>
      <c r="I616" s="449">
        <f t="shared" si="66"/>
        <v>0</v>
      </c>
      <c r="J616" s="414" t="str">
        <f t="shared" si="67"/>
        <v/>
      </c>
      <c r="K616" s="414" t="str">
        <f t="shared" si="68"/>
        <v/>
      </c>
      <c r="L616" s="414" t="str">
        <f t="shared" si="69"/>
        <v/>
      </c>
      <c r="M616" s="414" t="str">
        <f t="shared" si="70"/>
        <v/>
      </c>
    </row>
    <row r="617" spans="1:13">
      <c r="A617" s="175"/>
      <c r="B617" s="152"/>
      <c r="C617" s="137"/>
      <c r="D617" s="142"/>
      <c r="E617" s="143"/>
      <c r="F617" s="143"/>
      <c r="G617" s="346"/>
      <c r="H617" s="145"/>
      <c r="I617" s="449">
        <f t="shared" si="66"/>
        <v>0</v>
      </c>
      <c r="J617" s="414" t="str">
        <f t="shared" si="67"/>
        <v/>
      </c>
      <c r="K617" s="414" t="str">
        <f t="shared" si="68"/>
        <v/>
      </c>
      <c r="L617" s="414" t="str">
        <f t="shared" si="69"/>
        <v/>
      </c>
      <c r="M617" s="414" t="str">
        <f t="shared" si="70"/>
        <v/>
      </c>
    </row>
    <row r="618" spans="1:13">
      <c r="A618" s="175"/>
      <c r="B618" s="152"/>
      <c r="C618" s="137"/>
      <c r="D618" s="142"/>
      <c r="E618" s="143"/>
      <c r="F618" s="143"/>
      <c r="G618" s="346"/>
      <c r="H618" s="145"/>
      <c r="I618" s="449">
        <f t="shared" si="66"/>
        <v>0</v>
      </c>
      <c r="J618" s="414" t="str">
        <f t="shared" si="67"/>
        <v/>
      </c>
      <c r="K618" s="414" t="str">
        <f t="shared" si="68"/>
        <v/>
      </c>
      <c r="L618" s="414" t="str">
        <f t="shared" si="69"/>
        <v/>
      </c>
      <c r="M618" s="414" t="str">
        <f t="shared" si="70"/>
        <v/>
      </c>
    </row>
    <row r="619" spans="1:13">
      <c r="A619" s="175"/>
      <c r="B619" s="152"/>
      <c r="C619" s="137"/>
      <c r="D619" s="142"/>
      <c r="E619" s="143"/>
      <c r="F619" s="143"/>
      <c r="G619" s="346"/>
      <c r="H619" s="145"/>
      <c r="I619" s="449">
        <f t="shared" si="66"/>
        <v>0</v>
      </c>
      <c r="J619" s="414" t="str">
        <f t="shared" si="67"/>
        <v/>
      </c>
      <c r="K619" s="414" t="str">
        <f t="shared" si="68"/>
        <v/>
      </c>
      <c r="L619" s="414" t="str">
        <f t="shared" si="69"/>
        <v/>
      </c>
      <c r="M619" s="414" t="str">
        <f t="shared" si="70"/>
        <v/>
      </c>
    </row>
    <row r="620" spans="1:13">
      <c r="A620" s="175"/>
      <c r="B620" s="152"/>
      <c r="C620" s="137"/>
      <c r="D620" s="142"/>
      <c r="E620" s="143"/>
      <c r="F620" s="143"/>
      <c r="G620" s="346"/>
      <c r="H620" s="145"/>
      <c r="I620" s="449">
        <f t="shared" si="66"/>
        <v>0</v>
      </c>
      <c r="J620" s="414" t="str">
        <f t="shared" si="67"/>
        <v/>
      </c>
      <c r="K620" s="414" t="str">
        <f t="shared" si="68"/>
        <v/>
      </c>
      <c r="L620" s="414" t="str">
        <f t="shared" si="69"/>
        <v/>
      </c>
      <c r="M620" s="414" t="str">
        <f t="shared" si="70"/>
        <v/>
      </c>
    </row>
    <row r="621" spans="1:13">
      <c r="A621" s="175"/>
      <c r="B621" s="152"/>
      <c r="C621" s="137"/>
      <c r="D621" s="142"/>
      <c r="E621" s="143"/>
      <c r="F621" s="143"/>
      <c r="G621" s="346"/>
      <c r="H621" s="145"/>
      <c r="I621" s="449">
        <f t="shared" si="66"/>
        <v>0</v>
      </c>
      <c r="J621" s="414" t="str">
        <f t="shared" si="67"/>
        <v/>
      </c>
      <c r="K621" s="414" t="str">
        <f t="shared" si="68"/>
        <v/>
      </c>
      <c r="L621" s="414" t="str">
        <f t="shared" si="69"/>
        <v/>
      </c>
      <c r="M621" s="414" t="str">
        <f t="shared" si="70"/>
        <v/>
      </c>
    </row>
    <row r="622" spans="1:13">
      <c r="A622" s="175"/>
      <c r="B622" s="152"/>
      <c r="C622" s="137"/>
      <c r="D622" s="142"/>
      <c r="E622" s="143"/>
      <c r="F622" s="143"/>
      <c r="G622" s="346"/>
      <c r="H622" s="145"/>
      <c r="I622" s="449">
        <f t="shared" si="66"/>
        <v>0</v>
      </c>
      <c r="J622" s="414" t="str">
        <f t="shared" si="67"/>
        <v/>
      </c>
      <c r="K622" s="414" t="str">
        <f t="shared" si="68"/>
        <v/>
      </c>
      <c r="L622" s="414" t="str">
        <f t="shared" si="69"/>
        <v/>
      </c>
      <c r="M622" s="414" t="str">
        <f t="shared" si="70"/>
        <v/>
      </c>
    </row>
    <row r="623" spans="1:13">
      <c r="A623" s="175"/>
      <c r="B623" s="152"/>
      <c r="C623" s="137"/>
      <c r="D623" s="142"/>
      <c r="E623" s="143"/>
      <c r="F623" s="143"/>
      <c r="G623" s="346"/>
      <c r="H623" s="145"/>
      <c r="I623" s="449">
        <f t="shared" si="66"/>
        <v>0</v>
      </c>
      <c r="J623" s="414" t="str">
        <f t="shared" si="67"/>
        <v/>
      </c>
      <c r="K623" s="414" t="str">
        <f t="shared" si="68"/>
        <v/>
      </c>
      <c r="L623" s="414" t="str">
        <f t="shared" si="69"/>
        <v/>
      </c>
      <c r="M623" s="414" t="str">
        <f t="shared" si="70"/>
        <v/>
      </c>
    </row>
    <row r="624" spans="1:13">
      <c r="A624" s="175"/>
      <c r="B624" s="152"/>
      <c r="C624" s="137"/>
      <c r="D624" s="142"/>
      <c r="E624" s="143"/>
      <c r="F624" s="143"/>
      <c r="G624" s="346"/>
      <c r="H624" s="145"/>
      <c r="I624" s="449">
        <f t="shared" si="66"/>
        <v>0</v>
      </c>
      <c r="J624" s="414" t="str">
        <f t="shared" si="67"/>
        <v/>
      </c>
      <c r="K624" s="414" t="str">
        <f t="shared" si="68"/>
        <v/>
      </c>
      <c r="L624" s="414" t="str">
        <f t="shared" si="69"/>
        <v/>
      </c>
      <c r="M624" s="414" t="str">
        <f t="shared" si="70"/>
        <v/>
      </c>
    </row>
    <row r="625" spans="1:13">
      <c r="A625" s="175"/>
      <c r="B625" s="152"/>
      <c r="C625" s="137"/>
      <c r="D625" s="142"/>
      <c r="E625" s="143"/>
      <c r="F625" s="143"/>
      <c r="G625" s="346"/>
      <c r="H625" s="145"/>
      <c r="I625" s="449">
        <f t="shared" si="66"/>
        <v>0</v>
      </c>
      <c r="J625" s="414" t="str">
        <f t="shared" si="67"/>
        <v/>
      </c>
      <c r="K625" s="414" t="str">
        <f t="shared" si="68"/>
        <v/>
      </c>
      <c r="L625" s="414" t="str">
        <f t="shared" si="69"/>
        <v/>
      </c>
      <c r="M625" s="414" t="str">
        <f t="shared" si="70"/>
        <v/>
      </c>
    </row>
    <row r="626" spans="1:13">
      <c r="A626" s="175"/>
      <c r="B626" s="152"/>
      <c r="C626" s="137"/>
      <c r="D626" s="142"/>
      <c r="E626" s="143"/>
      <c r="F626" s="143"/>
      <c r="G626" s="346"/>
      <c r="H626" s="145"/>
      <c r="I626" s="449">
        <f t="shared" si="66"/>
        <v>0</v>
      </c>
      <c r="J626" s="414" t="str">
        <f t="shared" si="67"/>
        <v/>
      </c>
      <c r="K626" s="414" t="str">
        <f t="shared" si="68"/>
        <v/>
      </c>
      <c r="L626" s="414" t="str">
        <f t="shared" si="69"/>
        <v/>
      </c>
      <c r="M626" s="414" t="str">
        <f t="shared" si="70"/>
        <v/>
      </c>
    </row>
    <row r="627" spans="1:13">
      <c r="A627" s="175"/>
      <c r="B627" s="152"/>
      <c r="C627" s="137"/>
      <c r="D627" s="142"/>
      <c r="E627" s="143"/>
      <c r="F627" s="143"/>
      <c r="G627" s="346"/>
      <c r="H627" s="145"/>
      <c r="I627" s="449">
        <f t="shared" si="66"/>
        <v>0</v>
      </c>
      <c r="J627" s="414" t="str">
        <f t="shared" si="67"/>
        <v/>
      </c>
      <c r="K627" s="414" t="str">
        <f t="shared" si="68"/>
        <v/>
      </c>
      <c r="L627" s="414" t="str">
        <f t="shared" si="69"/>
        <v/>
      </c>
      <c r="M627" s="414" t="str">
        <f t="shared" si="70"/>
        <v/>
      </c>
    </row>
    <row r="628" spans="1:13">
      <c r="A628" s="175"/>
      <c r="B628" s="152"/>
      <c r="C628" s="137"/>
      <c r="D628" s="142"/>
      <c r="E628" s="143"/>
      <c r="F628" s="143"/>
      <c r="G628" s="346"/>
      <c r="H628" s="145"/>
      <c r="I628" s="449">
        <f t="shared" si="66"/>
        <v>0</v>
      </c>
      <c r="J628" s="414" t="str">
        <f t="shared" si="67"/>
        <v/>
      </c>
      <c r="K628" s="414" t="str">
        <f t="shared" si="68"/>
        <v/>
      </c>
      <c r="L628" s="414" t="str">
        <f t="shared" si="69"/>
        <v/>
      </c>
      <c r="M628" s="414" t="str">
        <f t="shared" si="70"/>
        <v/>
      </c>
    </row>
    <row r="629" spans="1:13">
      <c r="A629" s="175"/>
      <c r="B629" s="152"/>
      <c r="C629" s="137"/>
      <c r="D629" s="142"/>
      <c r="E629" s="143"/>
      <c r="F629" s="143"/>
      <c r="G629" s="346"/>
      <c r="H629" s="145"/>
      <c r="I629" s="449">
        <f t="shared" si="66"/>
        <v>0</v>
      </c>
      <c r="J629" s="414" t="str">
        <f t="shared" si="67"/>
        <v/>
      </c>
      <c r="K629" s="414" t="str">
        <f t="shared" si="68"/>
        <v/>
      </c>
      <c r="L629" s="414" t="str">
        <f t="shared" si="69"/>
        <v/>
      </c>
      <c r="M629" s="414" t="str">
        <f t="shared" si="70"/>
        <v/>
      </c>
    </row>
    <row r="630" spans="1:13">
      <c r="A630" s="175"/>
      <c r="B630" s="152"/>
      <c r="C630" s="137"/>
      <c r="D630" s="142"/>
      <c r="E630" s="143"/>
      <c r="F630" s="143"/>
      <c r="G630" s="346"/>
      <c r="H630" s="145"/>
      <c r="I630" s="449">
        <f t="shared" si="66"/>
        <v>0</v>
      </c>
      <c r="J630" s="414" t="str">
        <f t="shared" si="67"/>
        <v/>
      </c>
      <c r="K630" s="414" t="str">
        <f t="shared" si="68"/>
        <v/>
      </c>
      <c r="L630" s="414" t="str">
        <f t="shared" si="69"/>
        <v/>
      </c>
      <c r="M630" s="414" t="str">
        <f t="shared" si="70"/>
        <v/>
      </c>
    </row>
    <row r="631" spans="1:13">
      <c r="A631" s="175"/>
      <c r="B631" s="152"/>
      <c r="C631" s="137"/>
      <c r="D631" s="142"/>
      <c r="E631" s="143"/>
      <c r="F631" s="143"/>
      <c r="G631" s="346"/>
      <c r="H631" s="145"/>
      <c r="I631" s="449">
        <f t="shared" si="66"/>
        <v>0</v>
      </c>
      <c r="J631" s="414" t="str">
        <f t="shared" si="67"/>
        <v/>
      </c>
      <c r="K631" s="414" t="str">
        <f t="shared" si="68"/>
        <v/>
      </c>
      <c r="L631" s="414" t="str">
        <f t="shared" si="69"/>
        <v/>
      </c>
      <c r="M631" s="414" t="str">
        <f t="shared" si="70"/>
        <v/>
      </c>
    </row>
    <row r="632" spans="1:13">
      <c r="A632" s="175"/>
      <c r="B632" s="152"/>
      <c r="C632" s="137"/>
      <c r="D632" s="142"/>
      <c r="E632" s="143"/>
      <c r="F632" s="143"/>
      <c r="G632" s="346"/>
      <c r="H632" s="145"/>
      <c r="I632" s="449">
        <f t="shared" si="66"/>
        <v>0</v>
      </c>
      <c r="J632" s="414" t="str">
        <f t="shared" si="67"/>
        <v/>
      </c>
      <c r="K632" s="414" t="str">
        <f t="shared" si="68"/>
        <v/>
      </c>
      <c r="L632" s="414" t="str">
        <f t="shared" si="69"/>
        <v/>
      </c>
      <c r="M632" s="414" t="str">
        <f t="shared" si="70"/>
        <v/>
      </c>
    </row>
    <row r="633" spans="1:13">
      <c r="A633" s="175"/>
      <c r="B633" s="152"/>
      <c r="C633" s="137"/>
      <c r="D633" s="142"/>
      <c r="E633" s="143"/>
      <c r="F633" s="143"/>
      <c r="G633" s="346"/>
      <c r="H633" s="145"/>
      <c r="I633" s="449">
        <f t="shared" si="66"/>
        <v>0</v>
      </c>
      <c r="J633" s="414" t="str">
        <f t="shared" si="67"/>
        <v/>
      </c>
      <c r="K633" s="414" t="str">
        <f t="shared" si="68"/>
        <v/>
      </c>
      <c r="L633" s="414" t="str">
        <f t="shared" si="69"/>
        <v/>
      </c>
      <c r="M633" s="414" t="str">
        <f t="shared" si="70"/>
        <v/>
      </c>
    </row>
    <row r="634" spans="1:13">
      <c r="A634" s="175"/>
      <c r="B634" s="152"/>
      <c r="C634" s="137"/>
      <c r="D634" s="142"/>
      <c r="E634" s="143"/>
      <c r="F634" s="143"/>
      <c r="G634" s="346"/>
      <c r="H634" s="145"/>
      <c r="I634" s="449">
        <f t="shared" si="66"/>
        <v>0</v>
      </c>
      <c r="J634" s="414" t="str">
        <f t="shared" si="67"/>
        <v/>
      </c>
      <c r="K634" s="414" t="str">
        <f t="shared" si="68"/>
        <v/>
      </c>
      <c r="L634" s="414" t="str">
        <f t="shared" si="69"/>
        <v/>
      </c>
      <c r="M634" s="414" t="str">
        <f t="shared" si="70"/>
        <v/>
      </c>
    </row>
    <row r="635" spans="1:13">
      <c r="A635" s="175"/>
      <c r="B635" s="152"/>
      <c r="C635" s="137"/>
      <c r="D635" s="142"/>
      <c r="E635" s="143"/>
      <c r="F635" s="143"/>
      <c r="G635" s="346"/>
      <c r="H635" s="145"/>
      <c r="I635" s="449">
        <f t="shared" ref="I635:I698" si="71">IF(ISTEXT(A635)=TRUE,G635,0)</f>
        <v>0</v>
      </c>
      <c r="J635" s="414" t="str">
        <f t="shared" si="67"/>
        <v/>
      </c>
      <c r="K635" s="414" t="str">
        <f t="shared" si="68"/>
        <v/>
      </c>
      <c r="L635" s="414" t="str">
        <f t="shared" si="69"/>
        <v/>
      </c>
      <c r="M635" s="414" t="str">
        <f t="shared" si="70"/>
        <v/>
      </c>
    </row>
    <row r="636" spans="1:13">
      <c r="A636" s="175"/>
      <c r="B636" s="152"/>
      <c r="C636" s="137"/>
      <c r="D636" s="142"/>
      <c r="E636" s="143"/>
      <c r="F636" s="143"/>
      <c r="G636" s="346"/>
      <c r="H636" s="145"/>
      <c r="I636" s="449">
        <f t="shared" si="71"/>
        <v>0</v>
      </c>
      <c r="J636" s="414" t="str">
        <f t="shared" si="67"/>
        <v/>
      </c>
      <c r="K636" s="414" t="str">
        <f t="shared" si="68"/>
        <v/>
      </c>
      <c r="L636" s="414" t="str">
        <f t="shared" si="69"/>
        <v/>
      </c>
      <c r="M636" s="414" t="str">
        <f t="shared" si="70"/>
        <v/>
      </c>
    </row>
    <row r="637" spans="1:13">
      <c r="A637" s="175"/>
      <c r="B637" s="152"/>
      <c r="C637" s="137"/>
      <c r="D637" s="142"/>
      <c r="E637" s="143"/>
      <c r="F637" s="143"/>
      <c r="G637" s="346"/>
      <c r="H637" s="145"/>
      <c r="I637" s="449">
        <f t="shared" si="71"/>
        <v>0</v>
      </c>
      <c r="J637" s="414" t="str">
        <f t="shared" si="67"/>
        <v/>
      </c>
      <c r="K637" s="414" t="str">
        <f t="shared" si="68"/>
        <v/>
      </c>
      <c r="L637" s="414" t="str">
        <f t="shared" si="69"/>
        <v/>
      </c>
      <c r="M637" s="414" t="str">
        <f t="shared" si="70"/>
        <v/>
      </c>
    </row>
    <row r="638" spans="1:13">
      <c r="A638" s="175"/>
      <c r="B638" s="152"/>
      <c r="C638" s="137"/>
      <c r="D638" s="142"/>
      <c r="E638" s="143"/>
      <c r="F638" s="143"/>
      <c r="G638" s="346"/>
      <c r="H638" s="145"/>
      <c r="I638" s="449">
        <f t="shared" si="71"/>
        <v>0</v>
      </c>
      <c r="J638" s="414" t="str">
        <f t="shared" ref="J638:J701" si="72">IF($B638="F",$G638,"")</f>
        <v/>
      </c>
      <c r="K638" s="414" t="str">
        <f t="shared" ref="K638:K701" si="73">IF($B638="V",$G638,"")</f>
        <v/>
      </c>
      <c r="L638" s="414" t="str">
        <f t="shared" ref="L638:L701" si="74">IF($B638="A",$G638,"")</f>
        <v/>
      </c>
      <c r="M638" s="414" t="str">
        <f t="shared" ref="M638:M701" si="75">IF($B638="G",$G638,"")</f>
        <v/>
      </c>
    </row>
    <row r="639" spans="1:13">
      <c r="A639" s="175"/>
      <c r="B639" s="152"/>
      <c r="C639" s="137"/>
      <c r="D639" s="142"/>
      <c r="E639" s="143"/>
      <c r="F639" s="143"/>
      <c r="G639" s="346"/>
      <c r="H639" s="145"/>
      <c r="I639" s="449">
        <f t="shared" si="71"/>
        <v>0</v>
      </c>
      <c r="J639" s="414" t="str">
        <f t="shared" si="72"/>
        <v/>
      </c>
      <c r="K639" s="414" t="str">
        <f t="shared" si="73"/>
        <v/>
      </c>
      <c r="L639" s="414" t="str">
        <f t="shared" si="74"/>
        <v/>
      </c>
      <c r="M639" s="414" t="str">
        <f t="shared" si="75"/>
        <v/>
      </c>
    </row>
    <row r="640" spans="1:13">
      <c r="A640" s="175"/>
      <c r="B640" s="152"/>
      <c r="C640" s="137"/>
      <c r="D640" s="142"/>
      <c r="E640" s="143"/>
      <c r="F640" s="143"/>
      <c r="G640" s="346"/>
      <c r="H640" s="145"/>
      <c r="I640" s="449">
        <f t="shared" si="71"/>
        <v>0</v>
      </c>
      <c r="J640" s="414" t="str">
        <f t="shared" si="72"/>
        <v/>
      </c>
      <c r="K640" s="414" t="str">
        <f t="shared" si="73"/>
        <v/>
      </c>
      <c r="L640" s="414" t="str">
        <f t="shared" si="74"/>
        <v/>
      </c>
      <c r="M640" s="414" t="str">
        <f t="shared" si="75"/>
        <v/>
      </c>
    </row>
    <row r="641" spans="1:13">
      <c r="A641" s="175"/>
      <c r="B641" s="152"/>
      <c r="C641" s="137"/>
      <c r="D641" s="142"/>
      <c r="E641" s="143"/>
      <c r="F641" s="143"/>
      <c r="G641" s="346"/>
      <c r="H641" s="145"/>
      <c r="I641" s="449">
        <f t="shared" si="71"/>
        <v>0</v>
      </c>
      <c r="J641" s="414" t="str">
        <f t="shared" si="72"/>
        <v/>
      </c>
      <c r="K641" s="414" t="str">
        <f t="shared" si="73"/>
        <v/>
      </c>
      <c r="L641" s="414" t="str">
        <f t="shared" si="74"/>
        <v/>
      </c>
      <c r="M641" s="414" t="str">
        <f t="shared" si="75"/>
        <v/>
      </c>
    </row>
    <row r="642" spans="1:13">
      <c r="A642" s="175"/>
      <c r="B642" s="152"/>
      <c r="C642" s="137"/>
      <c r="D642" s="142"/>
      <c r="E642" s="143"/>
      <c r="F642" s="143"/>
      <c r="G642" s="346"/>
      <c r="H642" s="145"/>
      <c r="I642" s="449">
        <f t="shared" si="71"/>
        <v>0</v>
      </c>
      <c r="J642" s="414" t="str">
        <f t="shared" si="72"/>
        <v/>
      </c>
      <c r="K642" s="414" t="str">
        <f t="shared" si="73"/>
        <v/>
      </c>
      <c r="L642" s="414" t="str">
        <f t="shared" si="74"/>
        <v/>
      </c>
      <c r="M642" s="414" t="str">
        <f t="shared" si="75"/>
        <v/>
      </c>
    </row>
    <row r="643" spans="1:13">
      <c r="A643" s="175"/>
      <c r="B643" s="152"/>
      <c r="C643" s="137"/>
      <c r="D643" s="142"/>
      <c r="E643" s="143"/>
      <c r="F643" s="143"/>
      <c r="G643" s="346"/>
      <c r="H643" s="145"/>
      <c r="I643" s="449">
        <f t="shared" si="71"/>
        <v>0</v>
      </c>
      <c r="J643" s="414" t="str">
        <f t="shared" si="72"/>
        <v/>
      </c>
      <c r="K643" s="414" t="str">
        <f t="shared" si="73"/>
        <v/>
      </c>
      <c r="L643" s="414" t="str">
        <f t="shared" si="74"/>
        <v/>
      </c>
      <c r="M643" s="414" t="str">
        <f t="shared" si="75"/>
        <v/>
      </c>
    </row>
    <row r="644" spans="1:13">
      <c r="A644" s="175"/>
      <c r="B644" s="152"/>
      <c r="C644" s="137"/>
      <c r="D644" s="142"/>
      <c r="E644" s="143"/>
      <c r="F644" s="143"/>
      <c r="G644" s="346"/>
      <c r="H644" s="145"/>
      <c r="I644" s="449">
        <f t="shared" si="71"/>
        <v>0</v>
      </c>
      <c r="J644" s="414" t="str">
        <f t="shared" si="72"/>
        <v/>
      </c>
      <c r="K644" s="414" t="str">
        <f t="shared" si="73"/>
        <v/>
      </c>
      <c r="L644" s="414" t="str">
        <f t="shared" si="74"/>
        <v/>
      </c>
      <c r="M644" s="414" t="str">
        <f t="shared" si="75"/>
        <v/>
      </c>
    </row>
    <row r="645" spans="1:13">
      <c r="A645" s="175"/>
      <c r="B645" s="152"/>
      <c r="C645" s="137"/>
      <c r="D645" s="142"/>
      <c r="E645" s="143"/>
      <c r="F645" s="143"/>
      <c r="G645" s="346"/>
      <c r="H645" s="145"/>
      <c r="I645" s="449">
        <f t="shared" si="71"/>
        <v>0</v>
      </c>
      <c r="J645" s="414" t="str">
        <f t="shared" si="72"/>
        <v/>
      </c>
      <c r="K645" s="414" t="str">
        <f t="shared" si="73"/>
        <v/>
      </c>
      <c r="L645" s="414" t="str">
        <f t="shared" si="74"/>
        <v/>
      </c>
      <c r="M645" s="414" t="str">
        <f t="shared" si="75"/>
        <v/>
      </c>
    </row>
    <row r="646" spans="1:13">
      <c r="A646" s="175"/>
      <c r="B646" s="152"/>
      <c r="C646" s="137"/>
      <c r="D646" s="142"/>
      <c r="E646" s="143"/>
      <c r="F646" s="143"/>
      <c r="G646" s="346"/>
      <c r="H646" s="145"/>
      <c r="I646" s="449">
        <f t="shared" si="71"/>
        <v>0</v>
      </c>
      <c r="J646" s="414" t="str">
        <f t="shared" si="72"/>
        <v/>
      </c>
      <c r="K646" s="414" t="str">
        <f t="shared" si="73"/>
        <v/>
      </c>
      <c r="L646" s="414" t="str">
        <f t="shared" si="74"/>
        <v/>
      </c>
      <c r="M646" s="414" t="str">
        <f t="shared" si="75"/>
        <v/>
      </c>
    </row>
    <row r="647" spans="1:13">
      <c r="A647" s="175"/>
      <c r="B647" s="152"/>
      <c r="C647" s="137"/>
      <c r="D647" s="142"/>
      <c r="E647" s="143"/>
      <c r="F647" s="143"/>
      <c r="G647" s="346"/>
      <c r="H647" s="145"/>
      <c r="I647" s="449">
        <f t="shared" si="71"/>
        <v>0</v>
      </c>
      <c r="J647" s="414" t="str">
        <f t="shared" si="72"/>
        <v/>
      </c>
      <c r="K647" s="414" t="str">
        <f t="shared" si="73"/>
        <v/>
      </c>
      <c r="L647" s="414" t="str">
        <f t="shared" si="74"/>
        <v/>
      </c>
      <c r="M647" s="414" t="str">
        <f t="shared" si="75"/>
        <v/>
      </c>
    </row>
    <row r="648" spans="1:13">
      <c r="A648" s="175"/>
      <c r="B648" s="152"/>
      <c r="C648" s="137"/>
      <c r="D648" s="142"/>
      <c r="E648" s="143"/>
      <c r="F648" s="143"/>
      <c r="G648" s="346"/>
      <c r="H648" s="145"/>
      <c r="I648" s="449">
        <f t="shared" si="71"/>
        <v>0</v>
      </c>
      <c r="J648" s="414" t="str">
        <f t="shared" si="72"/>
        <v/>
      </c>
      <c r="K648" s="414" t="str">
        <f t="shared" si="73"/>
        <v/>
      </c>
      <c r="L648" s="414" t="str">
        <f t="shared" si="74"/>
        <v/>
      </c>
      <c r="M648" s="414" t="str">
        <f t="shared" si="75"/>
        <v/>
      </c>
    </row>
    <row r="649" spans="1:13">
      <c r="A649" s="175"/>
      <c r="B649" s="152"/>
      <c r="C649" s="137"/>
      <c r="D649" s="142"/>
      <c r="E649" s="143"/>
      <c r="F649" s="143"/>
      <c r="G649" s="346"/>
      <c r="H649" s="145"/>
      <c r="I649" s="449">
        <f t="shared" si="71"/>
        <v>0</v>
      </c>
      <c r="J649" s="414" t="str">
        <f t="shared" si="72"/>
        <v/>
      </c>
      <c r="K649" s="414" t="str">
        <f t="shared" si="73"/>
        <v/>
      </c>
      <c r="L649" s="414" t="str">
        <f t="shared" si="74"/>
        <v/>
      </c>
      <c r="M649" s="414" t="str">
        <f t="shared" si="75"/>
        <v/>
      </c>
    </row>
    <row r="650" spans="1:13">
      <c r="A650" s="175"/>
      <c r="B650" s="152"/>
      <c r="C650" s="137"/>
      <c r="D650" s="142"/>
      <c r="E650" s="143"/>
      <c r="F650" s="143"/>
      <c r="G650" s="346"/>
      <c r="H650" s="145"/>
      <c r="I650" s="449">
        <f t="shared" si="71"/>
        <v>0</v>
      </c>
      <c r="J650" s="414" t="str">
        <f t="shared" si="72"/>
        <v/>
      </c>
      <c r="K650" s="414" t="str">
        <f t="shared" si="73"/>
        <v/>
      </c>
      <c r="L650" s="414" t="str">
        <f t="shared" si="74"/>
        <v/>
      </c>
      <c r="M650" s="414" t="str">
        <f t="shared" si="75"/>
        <v/>
      </c>
    </row>
    <row r="651" spans="1:13">
      <c r="A651" s="175"/>
      <c r="B651" s="152"/>
      <c r="C651" s="137"/>
      <c r="D651" s="142"/>
      <c r="E651" s="143"/>
      <c r="F651" s="143"/>
      <c r="G651" s="346"/>
      <c r="H651" s="145"/>
      <c r="I651" s="449">
        <f t="shared" si="71"/>
        <v>0</v>
      </c>
      <c r="J651" s="414" t="str">
        <f t="shared" si="72"/>
        <v/>
      </c>
      <c r="K651" s="414" t="str">
        <f t="shared" si="73"/>
        <v/>
      </c>
      <c r="L651" s="414" t="str">
        <f t="shared" si="74"/>
        <v/>
      </c>
      <c r="M651" s="414" t="str">
        <f t="shared" si="75"/>
        <v/>
      </c>
    </row>
    <row r="652" spans="1:13">
      <c r="A652" s="175"/>
      <c r="B652" s="152"/>
      <c r="C652" s="137"/>
      <c r="D652" s="142"/>
      <c r="E652" s="143"/>
      <c r="F652" s="143"/>
      <c r="G652" s="346"/>
      <c r="H652" s="145"/>
      <c r="I652" s="449">
        <f t="shared" si="71"/>
        <v>0</v>
      </c>
      <c r="J652" s="414" t="str">
        <f t="shared" si="72"/>
        <v/>
      </c>
      <c r="K652" s="414" t="str">
        <f t="shared" si="73"/>
        <v/>
      </c>
      <c r="L652" s="414" t="str">
        <f t="shared" si="74"/>
        <v/>
      </c>
      <c r="M652" s="414" t="str">
        <f t="shared" si="75"/>
        <v/>
      </c>
    </row>
    <row r="653" spans="1:13">
      <c r="A653" s="175"/>
      <c r="B653" s="152"/>
      <c r="C653" s="137"/>
      <c r="D653" s="142"/>
      <c r="E653" s="143"/>
      <c r="F653" s="143"/>
      <c r="G653" s="346"/>
      <c r="H653" s="145"/>
      <c r="I653" s="449">
        <f t="shared" si="71"/>
        <v>0</v>
      </c>
      <c r="J653" s="414" t="str">
        <f t="shared" si="72"/>
        <v/>
      </c>
      <c r="K653" s="414" t="str">
        <f t="shared" si="73"/>
        <v/>
      </c>
      <c r="L653" s="414" t="str">
        <f t="shared" si="74"/>
        <v/>
      </c>
      <c r="M653" s="414" t="str">
        <f t="shared" si="75"/>
        <v/>
      </c>
    </row>
    <row r="654" spans="1:13">
      <c r="A654" s="175"/>
      <c r="B654" s="152"/>
      <c r="C654" s="137"/>
      <c r="D654" s="142"/>
      <c r="E654" s="143"/>
      <c r="F654" s="143"/>
      <c r="G654" s="346"/>
      <c r="H654" s="145"/>
      <c r="I654" s="449">
        <f t="shared" si="71"/>
        <v>0</v>
      </c>
      <c r="J654" s="414" t="str">
        <f t="shared" si="72"/>
        <v/>
      </c>
      <c r="K654" s="414" t="str">
        <f t="shared" si="73"/>
        <v/>
      </c>
      <c r="L654" s="414" t="str">
        <f t="shared" si="74"/>
        <v/>
      </c>
      <c r="M654" s="414" t="str">
        <f t="shared" si="75"/>
        <v/>
      </c>
    </row>
    <row r="655" spans="1:13">
      <c r="A655" s="175"/>
      <c r="B655" s="152"/>
      <c r="C655" s="137"/>
      <c r="D655" s="142"/>
      <c r="E655" s="143"/>
      <c r="F655" s="143"/>
      <c r="G655" s="346"/>
      <c r="H655" s="145"/>
      <c r="I655" s="449">
        <f t="shared" si="71"/>
        <v>0</v>
      </c>
      <c r="J655" s="414" t="str">
        <f t="shared" si="72"/>
        <v/>
      </c>
      <c r="K655" s="414" t="str">
        <f t="shared" si="73"/>
        <v/>
      </c>
      <c r="L655" s="414" t="str">
        <f t="shared" si="74"/>
        <v/>
      </c>
      <c r="M655" s="414" t="str">
        <f t="shared" si="75"/>
        <v/>
      </c>
    </row>
    <row r="656" spans="1:13">
      <c r="A656" s="175"/>
      <c r="B656" s="152"/>
      <c r="C656" s="137"/>
      <c r="D656" s="142"/>
      <c r="E656" s="143"/>
      <c r="F656" s="143"/>
      <c r="G656" s="346"/>
      <c r="H656" s="145"/>
      <c r="I656" s="449">
        <f t="shared" si="71"/>
        <v>0</v>
      </c>
      <c r="J656" s="414" t="str">
        <f t="shared" si="72"/>
        <v/>
      </c>
      <c r="K656" s="414" t="str">
        <f t="shared" si="73"/>
        <v/>
      </c>
      <c r="L656" s="414" t="str">
        <f t="shared" si="74"/>
        <v/>
      </c>
      <c r="M656" s="414" t="str">
        <f t="shared" si="75"/>
        <v/>
      </c>
    </row>
    <row r="657" spans="1:13">
      <c r="A657" s="175"/>
      <c r="B657" s="152"/>
      <c r="C657" s="137"/>
      <c r="D657" s="142"/>
      <c r="E657" s="143"/>
      <c r="F657" s="143"/>
      <c r="G657" s="346"/>
      <c r="H657" s="145"/>
      <c r="I657" s="449">
        <f t="shared" si="71"/>
        <v>0</v>
      </c>
      <c r="J657" s="414" t="str">
        <f t="shared" si="72"/>
        <v/>
      </c>
      <c r="K657" s="414" t="str">
        <f t="shared" si="73"/>
        <v/>
      </c>
      <c r="L657" s="414" t="str">
        <f t="shared" si="74"/>
        <v/>
      </c>
      <c r="M657" s="414" t="str">
        <f t="shared" si="75"/>
        <v/>
      </c>
    </row>
    <row r="658" spans="1:13">
      <c r="A658" s="175"/>
      <c r="B658" s="152"/>
      <c r="C658" s="137"/>
      <c r="D658" s="142"/>
      <c r="E658" s="143"/>
      <c r="F658" s="143"/>
      <c r="G658" s="346"/>
      <c r="H658" s="145"/>
      <c r="I658" s="449">
        <f t="shared" si="71"/>
        <v>0</v>
      </c>
      <c r="J658" s="414" t="str">
        <f t="shared" si="72"/>
        <v/>
      </c>
      <c r="K658" s="414" t="str">
        <f t="shared" si="73"/>
        <v/>
      </c>
      <c r="L658" s="414" t="str">
        <f t="shared" si="74"/>
        <v/>
      </c>
      <c r="M658" s="414" t="str">
        <f t="shared" si="75"/>
        <v/>
      </c>
    </row>
    <row r="659" spans="1:13">
      <c r="A659" s="175"/>
      <c r="B659" s="152"/>
      <c r="C659" s="137"/>
      <c r="D659" s="142"/>
      <c r="E659" s="143"/>
      <c r="F659" s="143"/>
      <c r="G659" s="346"/>
      <c r="H659" s="145"/>
      <c r="I659" s="449">
        <f t="shared" si="71"/>
        <v>0</v>
      </c>
      <c r="J659" s="414" t="str">
        <f t="shared" si="72"/>
        <v/>
      </c>
      <c r="K659" s="414" t="str">
        <f t="shared" si="73"/>
        <v/>
      </c>
      <c r="L659" s="414" t="str">
        <f t="shared" si="74"/>
        <v/>
      </c>
      <c r="M659" s="414" t="str">
        <f t="shared" si="75"/>
        <v/>
      </c>
    </row>
    <row r="660" spans="1:13">
      <c r="A660" s="175"/>
      <c r="B660" s="152"/>
      <c r="C660" s="137"/>
      <c r="D660" s="142"/>
      <c r="E660" s="143"/>
      <c r="F660" s="143"/>
      <c r="G660" s="346"/>
      <c r="H660" s="145"/>
      <c r="I660" s="449">
        <f t="shared" si="71"/>
        <v>0</v>
      </c>
      <c r="J660" s="414" t="str">
        <f t="shared" si="72"/>
        <v/>
      </c>
      <c r="K660" s="414" t="str">
        <f t="shared" si="73"/>
        <v/>
      </c>
      <c r="L660" s="414" t="str">
        <f t="shared" si="74"/>
        <v/>
      </c>
      <c r="M660" s="414" t="str">
        <f t="shared" si="75"/>
        <v/>
      </c>
    </row>
    <row r="661" spans="1:13">
      <c r="A661" s="175"/>
      <c r="B661" s="152"/>
      <c r="C661" s="137"/>
      <c r="D661" s="142"/>
      <c r="E661" s="143"/>
      <c r="F661" s="143"/>
      <c r="G661" s="346"/>
      <c r="H661" s="145"/>
      <c r="I661" s="449">
        <f t="shared" si="71"/>
        <v>0</v>
      </c>
      <c r="J661" s="414" t="str">
        <f t="shared" si="72"/>
        <v/>
      </c>
      <c r="K661" s="414" t="str">
        <f t="shared" si="73"/>
        <v/>
      </c>
      <c r="L661" s="414" t="str">
        <f t="shared" si="74"/>
        <v/>
      </c>
      <c r="M661" s="414" t="str">
        <f t="shared" si="75"/>
        <v/>
      </c>
    </row>
    <row r="662" spans="1:13">
      <c r="A662" s="175"/>
      <c r="B662" s="152"/>
      <c r="C662" s="137"/>
      <c r="D662" s="142"/>
      <c r="E662" s="143"/>
      <c r="F662" s="143"/>
      <c r="G662" s="346"/>
      <c r="H662" s="145"/>
      <c r="I662" s="449">
        <f t="shared" si="71"/>
        <v>0</v>
      </c>
      <c r="J662" s="414" t="str">
        <f t="shared" si="72"/>
        <v/>
      </c>
      <c r="K662" s="414" t="str">
        <f t="shared" si="73"/>
        <v/>
      </c>
      <c r="L662" s="414" t="str">
        <f t="shared" si="74"/>
        <v/>
      </c>
      <c r="M662" s="414" t="str">
        <f t="shared" si="75"/>
        <v/>
      </c>
    </row>
    <row r="663" spans="1:13">
      <c r="A663" s="175"/>
      <c r="B663" s="152"/>
      <c r="C663" s="137"/>
      <c r="D663" s="142"/>
      <c r="E663" s="143"/>
      <c r="F663" s="143"/>
      <c r="G663" s="346"/>
      <c r="H663" s="145"/>
      <c r="I663" s="449">
        <f t="shared" si="71"/>
        <v>0</v>
      </c>
      <c r="J663" s="414" t="str">
        <f t="shared" si="72"/>
        <v/>
      </c>
      <c r="K663" s="414" t="str">
        <f t="shared" si="73"/>
        <v/>
      </c>
      <c r="L663" s="414" t="str">
        <f t="shared" si="74"/>
        <v/>
      </c>
      <c r="M663" s="414" t="str">
        <f t="shared" si="75"/>
        <v/>
      </c>
    </row>
    <row r="664" spans="1:13">
      <c r="A664" s="175"/>
      <c r="B664" s="152"/>
      <c r="C664" s="137"/>
      <c r="D664" s="142"/>
      <c r="E664" s="143"/>
      <c r="F664" s="143"/>
      <c r="G664" s="346"/>
      <c r="H664" s="145"/>
      <c r="I664" s="449">
        <f t="shared" si="71"/>
        <v>0</v>
      </c>
      <c r="J664" s="414" t="str">
        <f t="shared" si="72"/>
        <v/>
      </c>
      <c r="K664" s="414" t="str">
        <f t="shared" si="73"/>
        <v/>
      </c>
      <c r="L664" s="414" t="str">
        <f t="shared" si="74"/>
        <v/>
      </c>
      <c r="M664" s="414" t="str">
        <f t="shared" si="75"/>
        <v/>
      </c>
    </row>
    <row r="665" spans="1:13">
      <c r="A665" s="175"/>
      <c r="B665" s="152"/>
      <c r="C665" s="137"/>
      <c r="D665" s="142"/>
      <c r="E665" s="143"/>
      <c r="F665" s="143"/>
      <c r="G665" s="346"/>
      <c r="H665" s="145"/>
      <c r="I665" s="449">
        <f t="shared" si="71"/>
        <v>0</v>
      </c>
      <c r="J665" s="414" t="str">
        <f t="shared" si="72"/>
        <v/>
      </c>
      <c r="K665" s="414" t="str">
        <f t="shared" si="73"/>
        <v/>
      </c>
      <c r="L665" s="414" t="str">
        <f t="shared" si="74"/>
        <v/>
      </c>
      <c r="M665" s="414" t="str">
        <f t="shared" si="75"/>
        <v/>
      </c>
    </row>
    <row r="666" spans="1:13">
      <c r="A666" s="175"/>
      <c r="B666" s="152"/>
      <c r="C666" s="137"/>
      <c r="D666" s="142"/>
      <c r="E666" s="143"/>
      <c r="F666" s="143"/>
      <c r="G666" s="346"/>
      <c r="H666" s="145"/>
      <c r="I666" s="449">
        <f t="shared" si="71"/>
        <v>0</v>
      </c>
      <c r="J666" s="414" t="str">
        <f t="shared" si="72"/>
        <v/>
      </c>
      <c r="K666" s="414" t="str">
        <f t="shared" si="73"/>
        <v/>
      </c>
      <c r="L666" s="414" t="str">
        <f t="shared" si="74"/>
        <v/>
      </c>
      <c r="M666" s="414" t="str">
        <f t="shared" si="75"/>
        <v/>
      </c>
    </row>
    <row r="667" spans="1:13">
      <c r="A667" s="175"/>
      <c r="B667" s="152"/>
      <c r="C667" s="137"/>
      <c r="D667" s="142"/>
      <c r="E667" s="143"/>
      <c r="F667" s="143"/>
      <c r="G667" s="346"/>
      <c r="H667" s="145"/>
      <c r="I667" s="449">
        <f t="shared" si="71"/>
        <v>0</v>
      </c>
      <c r="J667" s="414" t="str">
        <f t="shared" si="72"/>
        <v/>
      </c>
      <c r="K667" s="414" t="str">
        <f t="shared" si="73"/>
        <v/>
      </c>
      <c r="L667" s="414" t="str">
        <f t="shared" si="74"/>
        <v/>
      </c>
      <c r="M667" s="414" t="str">
        <f t="shared" si="75"/>
        <v/>
      </c>
    </row>
    <row r="668" spans="1:13">
      <c r="A668" s="175"/>
      <c r="B668" s="152"/>
      <c r="C668" s="137"/>
      <c r="D668" s="142"/>
      <c r="E668" s="143"/>
      <c r="F668" s="143"/>
      <c r="G668" s="346"/>
      <c r="H668" s="145"/>
      <c r="I668" s="449">
        <f t="shared" si="71"/>
        <v>0</v>
      </c>
      <c r="J668" s="414" t="str">
        <f t="shared" si="72"/>
        <v/>
      </c>
      <c r="K668" s="414" t="str">
        <f t="shared" si="73"/>
        <v/>
      </c>
      <c r="L668" s="414" t="str">
        <f t="shared" si="74"/>
        <v/>
      </c>
      <c r="M668" s="414" t="str">
        <f t="shared" si="75"/>
        <v/>
      </c>
    </row>
    <row r="669" spans="1:13">
      <c r="A669" s="175"/>
      <c r="B669" s="152"/>
      <c r="C669" s="137"/>
      <c r="D669" s="142"/>
      <c r="E669" s="143"/>
      <c r="F669" s="143"/>
      <c r="G669" s="346"/>
      <c r="H669" s="145"/>
      <c r="I669" s="449">
        <f t="shared" si="71"/>
        <v>0</v>
      </c>
      <c r="J669" s="414" t="str">
        <f t="shared" si="72"/>
        <v/>
      </c>
      <c r="K669" s="414" t="str">
        <f t="shared" si="73"/>
        <v/>
      </c>
      <c r="L669" s="414" t="str">
        <f t="shared" si="74"/>
        <v/>
      </c>
      <c r="M669" s="414" t="str">
        <f t="shared" si="75"/>
        <v/>
      </c>
    </row>
    <row r="670" spans="1:13">
      <c r="A670" s="175"/>
      <c r="B670" s="152"/>
      <c r="C670" s="137"/>
      <c r="D670" s="142"/>
      <c r="E670" s="143"/>
      <c r="F670" s="143"/>
      <c r="G670" s="346"/>
      <c r="H670" s="145"/>
      <c r="I670" s="449">
        <f t="shared" si="71"/>
        <v>0</v>
      </c>
      <c r="J670" s="414" t="str">
        <f t="shared" si="72"/>
        <v/>
      </c>
      <c r="K670" s="414" t="str">
        <f t="shared" si="73"/>
        <v/>
      </c>
      <c r="L670" s="414" t="str">
        <f t="shared" si="74"/>
        <v/>
      </c>
      <c r="M670" s="414" t="str">
        <f t="shared" si="75"/>
        <v/>
      </c>
    </row>
    <row r="671" spans="1:13">
      <c r="A671" s="175"/>
      <c r="B671" s="152"/>
      <c r="C671" s="137"/>
      <c r="D671" s="142"/>
      <c r="E671" s="143"/>
      <c r="F671" s="143"/>
      <c r="G671" s="346"/>
      <c r="H671" s="145"/>
      <c r="I671" s="449">
        <f t="shared" si="71"/>
        <v>0</v>
      </c>
      <c r="J671" s="414" t="str">
        <f t="shared" si="72"/>
        <v/>
      </c>
      <c r="K671" s="414" t="str">
        <f t="shared" si="73"/>
        <v/>
      </c>
      <c r="L671" s="414" t="str">
        <f t="shared" si="74"/>
        <v/>
      </c>
      <c r="M671" s="414" t="str">
        <f t="shared" si="75"/>
        <v/>
      </c>
    </row>
    <row r="672" spans="1:13">
      <c r="A672" s="175"/>
      <c r="B672" s="152"/>
      <c r="C672" s="137"/>
      <c r="D672" s="142"/>
      <c r="E672" s="143"/>
      <c r="F672" s="143"/>
      <c r="G672" s="346"/>
      <c r="H672" s="145"/>
      <c r="I672" s="449">
        <f t="shared" si="71"/>
        <v>0</v>
      </c>
      <c r="J672" s="414" t="str">
        <f t="shared" si="72"/>
        <v/>
      </c>
      <c r="K672" s="414" t="str">
        <f t="shared" si="73"/>
        <v/>
      </c>
      <c r="L672" s="414" t="str">
        <f t="shared" si="74"/>
        <v/>
      </c>
      <c r="M672" s="414" t="str">
        <f t="shared" si="75"/>
        <v/>
      </c>
    </row>
    <row r="673" spans="1:13">
      <c r="A673" s="175"/>
      <c r="B673" s="152"/>
      <c r="C673" s="137"/>
      <c r="D673" s="142"/>
      <c r="E673" s="143"/>
      <c r="F673" s="143"/>
      <c r="G673" s="346"/>
      <c r="H673" s="145"/>
      <c r="I673" s="449">
        <f t="shared" si="71"/>
        <v>0</v>
      </c>
      <c r="J673" s="414" t="str">
        <f t="shared" si="72"/>
        <v/>
      </c>
      <c r="K673" s="414" t="str">
        <f t="shared" si="73"/>
        <v/>
      </c>
      <c r="L673" s="414" t="str">
        <f t="shared" si="74"/>
        <v/>
      </c>
      <c r="M673" s="414" t="str">
        <f t="shared" si="75"/>
        <v/>
      </c>
    </row>
    <row r="674" spans="1:13">
      <c r="A674" s="175"/>
      <c r="B674" s="152"/>
      <c r="C674" s="137"/>
      <c r="D674" s="142"/>
      <c r="E674" s="143"/>
      <c r="F674" s="143"/>
      <c r="G674" s="346"/>
      <c r="H674" s="145"/>
      <c r="I674" s="449">
        <f t="shared" si="71"/>
        <v>0</v>
      </c>
      <c r="J674" s="414" t="str">
        <f t="shared" si="72"/>
        <v/>
      </c>
      <c r="K674" s="414" t="str">
        <f t="shared" si="73"/>
        <v/>
      </c>
      <c r="L674" s="414" t="str">
        <f t="shared" si="74"/>
        <v/>
      </c>
      <c r="M674" s="414" t="str">
        <f t="shared" si="75"/>
        <v/>
      </c>
    </row>
    <row r="675" spans="1:13">
      <c r="A675" s="175"/>
      <c r="B675" s="152"/>
      <c r="C675" s="137"/>
      <c r="D675" s="142"/>
      <c r="E675" s="143"/>
      <c r="F675" s="143"/>
      <c r="G675" s="346"/>
      <c r="H675" s="145"/>
      <c r="I675" s="449">
        <f t="shared" si="71"/>
        <v>0</v>
      </c>
      <c r="J675" s="414" t="str">
        <f t="shared" si="72"/>
        <v/>
      </c>
      <c r="K675" s="414" t="str">
        <f t="shared" si="73"/>
        <v/>
      </c>
      <c r="L675" s="414" t="str">
        <f t="shared" si="74"/>
        <v/>
      </c>
      <c r="M675" s="414" t="str">
        <f t="shared" si="75"/>
        <v/>
      </c>
    </row>
    <row r="676" spans="1:13">
      <c r="A676" s="175"/>
      <c r="B676" s="152"/>
      <c r="C676" s="137"/>
      <c r="D676" s="142"/>
      <c r="E676" s="143"/>
      <c r="F676" s="143"/>
      <c r="G676" s="346"/>
      <c r="H676" s="145"/>
      <c r="I676" s="449">
        <f t="shared" si="71"/>
        <v>0</v>
      </c>
      <c r="J676" s="414" t="str">
        <f t="shared" si="72"/>
        <v/>
      </c>
      <c r="K676" s="414" t="str">
        <f t="shared" si="73"/>
        <v/>
      </c>
      <c r="L676" s="414" t="str">
        <f t="shared" si="74"/>
        <v/>
      </c>
      <c r="M676" s="414" t="str">
        <f t="shared" si="75"/>
        <v/>
      </c>
    </row>
    <row r="677" spans="1:13">
      <c r="A677" s="175"/>
      <c r="B677" s="152"/>
      <c r="C677" s="137"/>
      <c r="D677" s="142"/>
      <c r="E677" s="143"/>
      <c r="F677" s="143"/>
      <c r="G677" s="346"/>
      <c r="H677" s="145"/>
      <c r="I677" s="449">
        <f t="shared" si="71"/>
        <v>0</v>
      </c>
      <c r="J677" s="414" t="str">
        <f t="shared" si="72"/>
        <v/>
      </c>
      <c r="K677" s="414" t="str">
        <f t="shared" si="73"/>
        <v/>
      </c>
      <c r="L677" s="414" t="str">
        <f t="shared" si="74"/>
        <v/>
      </c>
      <c r="M677" s="414" t="str">
        <f t="shared" si="75"/>
        <v/>
      </c>
    </row>
    <row r="678" spans="1:13">
      <c r="A678" s="175"/>
      <c r="B678" s="152"/>
      <c r="C678" s="137"/>
      <c r="D678" s="142"/>
      <c r="E678" s="143"/>
      <c r="F678" s="143"/>
      <c r="G678" s="346"/>
      <c r="H678" s="145"/>
      <c r="I678" s="449">
        <f t="shared" si="71"/>
        <v>0</v>
      </c>
      <c r="J678" s="414" t="str">
        <f t="shared" si="72"/>
        <v/>
      </c>
      <c r="K678" s="414" t="str">
        <f t="shared" si="73"/>
        <v/>
      </c>
      <c r="L678" s="414" t="str">
        <f t="shared" si="74"/>
        <v/>
      </c>
      <c r="M678" s="414" t="str">
        <f t="shared" si="75"/>
        <v/>
      </c>
    </row>
    <row r="679" spans="1:13">
      <c r="A679" s="175"/>
      <c r="B679" s="152"/>
      <c r="C679" s="137"/>
      <c r="D679" s="142"/>
      <c r="E679" s="143"/>
      <c r="F679" s="143"/>
      <c r="G679" s="346"/>
      <c r="H679" s="145"/>
      <c r="I679" s="449">
        <f t="shared" si="71"/>
        <v>0</v>
      </c>
      <c r="J679" s="414" t="str">
        <f t="shared" si="72"/>
        <v/>
      </c>
      <c r="K679" s="414" t="str">
        <f t="shared" si="73"/>
        <v/>
      </c>
      <c r="L679" s="414" t="str">
        <f t="shared" si="74"/>
        <v/>
      </c>
      <c r="M679" s="414" t="str">
        <f t="shared" si="75"/>
        <v/>
      </c>
    </row>
    <row r="680" spans="1:13">
      <c r="A680" s="175"/>
      <c r="B680" s="152"/>
      <c r="C680" s="137"/>
      <c r="D680" s="142"/>
      <c r="E680" s="143"/>
      <c r="F680" s="143"/>
      <c r="G680" s="346"/>
      <c r="H680" s="145"/>
      <c r="I680" s="449">
        <f t="shared" si="71"/>
        <v>0</v>
      </c>
      <c r="J680" s="414" t="str">
        <f t="shared" si="72"/>
        <v/>
      </c>
      <c r="K680" s="414" t="str">
        <f t="shared" si="73"/>
        <v/>
      </c>
      <c r="L680" s="414" t="str">
        <f t="shared" si="74"/>
        <v/>
      </c>
      <c r="M680" s="414" t="str">
        <f t="shared" si="75"/>
        <v/>
      </c>
    </row>
    <row r="681" spans="1:13">
      <c r="A681" s="175"/>
      <c r="B681" s="152"/>
      <c r="C681" s="137"/>
      <c r="D681" s="142"/>
      <c r="E681" s="143"/>
      <c r="F681" s="143"/>
      <c r="G681" s="346"/>
      <c r="H681" s="145"/>
      <c r="I681" s="449">
        <f t="shared" si="71"/>
        <v>0</v>
      </c>
      <c r="J681" s="414" t="str">
        <f t="shared" si="72"/>
        <v/>
      </c>
      <c r="K681" s="414" t="str">
        <f t="shared" si="73"/>
        <v/>
      </c>
      <c r="L681" s="414" t="str">
        <f t="shared" si="74"/>
        <v/>
      </c>
      <c r="M681" s="414" t="str">
        <f t="shared" si="75"/>
        <v/>
      </c>
    </row>
    <row r="682" spans="1:13">
      <c r="A682" s="175"/>
      <c r="B682" s="152"/>
      <c r="C682" s="137"/>
      <c r="D682" s="142"/>
      <c r="E682" s="143"/>
      <c r="F682" s="143"/>
      <c r="G682" s="346"/>
      <c r="H682" s="145"/>
      <c r="I682" s="449">
        <f t="shared" si="71"/>
        <v>0</v>
      </c>
      <c r="J682" s="414" t="str">
        <f t="shared" si="72"/>
        <v/>
      </c>
      <c r="K682" s="414" t="str">
        <f t="shared" si="73"/>
        <v/>
      </c>
      <c r="L682" s="414" t="str">
        <f t="shared" si="74"/>
        <v/>
      </c>
      <c r="M682" s="414" t="str">
        <f t="shared" si="75"/>
        <v/>
      </c>
    </row>
    <row r="683" spans="1:13">
      <c r="A683" s="175"/>
      <c r="B683" s="152"/>
      <c r="C683" s="137"/>
      <c r="D683" s="142"/>
      <c r="E683" s="143"/>
      <c r="F683" s="143"/>
      <c r="G683" s="346"/>
      <c r="H683" s="145"/>
      <c r="I683" s="449">
        <f t="shared" si="71"/>
        <v>0</v>
      </c>
      <c r="J683" s="414" t="str">
        <f t="shared" si="72"/>
        <v/>
      </c>
      <c r="K683" s="414" t="str">
        <f t="shared" si="73"/>
        <v/>
      </c>
      <c r="L683" s="414" t="str">
        <f t="shared" si="74"/>
        <v/>
      </c>
      <c r="M683" s="414" t="str">
        <f t="shared" si="75"/>
        <v/>
      </c>
    </row>
    <row r="684" spans="1:13">
      <c r="A684" s="175"/>
      <c r="B684" s="152"/>
      <c r="C684" s="137"/>
      <c r="D684" s="142"/>
      <c r="E684" s="143"/>
      <c r="F684" s="143"/>
      <c r="G684" s="346"/>
      <c r="H684" s="145"/>
      <c r="I684" s="449">
        <f t="shared" si="71"/>
        <v>0</v>
      </c>
      <c r="J684" s="414" t="str">
        <f t="shared" si="72"/>
        <v/>
      </c>
      <c r="K684" s="414" t="str">
        <f t="shared" si="73"/>
        <v/>
      </c>
      <c r="L684" s="414" t="str">
        <f t="shared" si="74"/>
        <v/>
      </c>
      <c r="M684" s="414" t="str">
        <f t="shared" si="75"/>
        <v/>
      </c>
    </row>
    <row r="685" spans="1:13">
      <c r="A685" s="175"/>
      <c r="B685" s="152"/>
      <c r="C685" s="137"/>
      <c r="D685" s="142"/>
      <c r="E685" s="143"/>
      <c r="F685" s="143"/>
      <c r="G685" s="346"/>
      <c r="H685" s="145"/>
      <c r="I685" s="449">
        <f t="shared" si="71"/>
        <v>0</v>
      </c>
      <c r="J685" s="414" t="str">
        <f t="shared" si="72"/>
        <v/>
      </c>
      <c r="K685" s="414" t="str">
        <f t="shared" si="73"/>
        <v/>
      </c>
      <c r="L685" s="414" t="str">
        <f t="shared" si="74"/>
        <v/>
      </c>
      <c r="M685" s="414" t="str">
        <f t="shared" si="75"/>
        <v/>
      </c>
    </row>
    <row r="686" spans="1:13">
      <c r="A686" s="175"/>
      <c r="B686" s="152"/>
      <c r="C686" s="137"/>
      <c r="D686" s="142"/>
      <c r="E686" s="143"/>
      <c r="F686" s="143"/>
      <c r="G686" s="346"/>
      <c r="H686" s="145"/>
      <c r="I686" s="449">
        <f t="shared" si="71"/>
        <v>0</v>
      </c>
      <c r="J686" s="414" t="str">
        <f t="shared" si="72"/>
        <v/>
      </c>
      <c r="K686" s="414" t="str">
        <f t="shared" si="73"/>
        <v/>
      </c>
      <c r="L686" s="414" t="str">
        <f t="shared" si="74"/>
        <v/>
      </c>
      <c r="M686" s="414" t="str">
        <f t="shared" si="75"/>
        <v/>
      </c>
    </row>
    <row r="687" spans="1:13">
      <c r="A687" s="175"/>
      <c r="B687" s="152"/>
      <c r="C687" s="137"/>
      <c r="D687" s="142"/>
      <c r="E687" s="143"/>
      <c r="F687" s="143"/>
      <c r="G687" s="346"/>
      <c r="H687" s="145"/>
      <c r="I687" s="449">
        <f t="shared" si="71"/>
        <v>0</v>
      </c>
      <c r="J687" s="414" t="str">
        <f t="shared" si="72"/>
        <v/>
      </c>
      <c r="K687" s="414" t="str">
        <f t="shared" si="73"/>
        <v/>
      </c>
      <c r="L687" s="414" t="str">
        <f t="shared" si="74"/>
        <v/>
      </c>
      <c r="M687" s="414" t="str">
        <f t="shared" si="75"/>
        <v/>
      </c>
    </row>
    <row r="688" spans="1:13">
      <c r="A688" s="175"/>
      <c r="B688" s="152"/>
      <c r="C688" s="137"/>
      <c r="D688" s="142"/>
      <c r="E688" s="143"/>
      <c r="F688" s="143"/>
      <c r="G688" s="346"/>
      <c r="H688" s="145"/>
      <c r="I688" s="449">
        <f t="shared" si="71"/>
        <v>0</v>
      </c>
      <c r="J688" s="414" t="str">
        <f t="shared" si="72"/>
        <v/>
      </c>
      <c r="K688" s="414" t="str">
        <f t="shared" si="73"/>
        <v/>
      </c>
      <c r="L688" s="414" t="str">
        <f t="shared" si="74"/>
        <v/>
      </c>
      <c r="M688" s="414" t="str">
        <f t="shared" si="75"/>
        <v/>
      </c>
    </row>
    <row r="689" spans="1:13">
      <c r="A689" s="175"/>
      <c r="B689" s="152"/>
      <c r="C689" s="137"/>
      <c r="D689" s="142"/>
      <c r="E689" s="143"/>
      <c r="F689" s="143"/>
      <c r="G689" s="346"/>
      <c r="H689" s="145"/>
      <c r="I689" s="449">
        <f t="shared" si="71"/>
        <v>0</v>
      </c>
      <c r="J689" s="414" t="str">
        <f t="shared" si="72"/>
        <v/>
      </c>
      <c r="K689" s="414" t="str">
        <f t="shared" si="73"/>
        <v/>
      </c>
      <c r="L689" s="414" t="str">
        <f t="shared" si="74"/>
        <v/>
      </c>
      <c r="M689" s="414" t="str">
        <f t="shared" si="75"/>
        <v/>
      </c>
    </row>
    <row r="690" spans="1:13">
      <c r="A690" s="175"/>
      <c r="B690" s="152"/>
      <c r="C690" s="137"/>
      <c r="D690" s="142"/>
      <c r="E690" s="143"/>
      <c r="F690" s="143"/>
      <c r="G690" s="346"/>
      <c r="H690" s="145"/>
      <c r="I690" s="449">
        <f t="shared" si="71"/>
        <v>0</v>
      </c>
      <c r="J690" s="414" t="str">
        <f t="shared" si="72"/>
        <v/>
      </c>
      <c r="K690" s="414" t="str">
        <f t="shared" si="73"/>
        <v/>
      </c>
      <c r="L690" s="414" t="str">
        <f t="shared" si="74"/>
        <v/>
      </c>
      <c r="M690" s="414" t="str">
        <f t="shared" si="75"/>
        <v/>
      </c>
    </row>
    <row r="691" spans="1:13">
      <c r="A691" s="175"/>
      <c r="B691" s="152"/>
      <c r="C691" s="137"/>
      <c r="D691" s="142"/>
      <c r="E691" s="143"/>
      <c r="F691" s="143"/>
      <c r="G691" s="346"/>
      <c r="H691" s="145"/>
      <c r="I691" s="449">
        <f t="shared" si="71"/>
        <v>0</v>
      </c>
      <c r="J691" s="414" t="str">
        <f t="shared" si="72"/>
        <v/>
      </c>
      <c r="K691" s="414" t="str">
        <f t="shared" si="73"/>
        <v/>
      </c>
      <c r="L691" s="414" t="str">
        <f t="shared" si="74"/>
        <v/>
      </c>
      <c r="M691" s="414" t="str">
        <f t="shared" si="75"/>
        <v/>
      </c>
    </row>
    <row r="692" spans="1:13">
      <c r="A692" s="175"/>
      <c r="B692" s="152"/>
      <c r="C692" s="137"/>
      <c r="D692" s="142"/>
      <c r="E692" s="143"/>
      <c r="F692" s="143"/>
      <c r="G692" s="346"/>
      <c r="H692" s="145"/>
      <c r="I692" s="449">
        <f t="shared" si="71"/>
        <v>0</v>
      </c>
      <c r="J692" s="414" t="str">
        <f t="shared" si="72"/>
        <v/>
      </c>
      <c r="K692" s="414" t="str">
        <f t="shared" si="73"/>
        <v/>
      </c>
      <c r="L692" s="414" t="str">
        <f t="shared" si="74"/>
        <v/>
      </c>
      <c r="M692" s="414" t="str">
        <f t="shared" si="75"/>
        <v/>
      </c>
    </row>
    <row r="693" spans="1:13">
      <c r="A693" s="175"/>
      <c r="B693" s="152"/>
      <c r="C693" s="137"/>
      <c r="D693" s="142"/>
      <c r="E693" s="143"/>
      <c r="F693" s="143"/>
      <c r="G693" s="346"/>
      <c r="H693" s="145"/>
      <c r="I693" s="449">
        <f t="shared" si="71"/>
        <v>0</v>
      </c>
      <c r="J693" s="414" t="str">
        <f t="shared" si="72"/>
        <v/>
      </c>
      <c r="K693" s="414" t="str">
        <f t="shared" si="73"/>
        <v/>
      </c>
      <c r="L693" s="414" t="str">
        <f t="shared" si="74"/>
        <v/>
      </c>
      <c r="M693" s="414" t="str">
        <f t="shared" si="75"/>
        <v/>
      </c>
    </row>
    <row r="694" spans="1:13">
      <c r="A694" s="175"/>
      <c r="B694" s="152"/>
      <c r="C694" s="137"/>
      <c r="D694" s="142"/>
      <c r="E694" s="143"/>
      <c r="F694" s="143"/>
      <c r="G694" s="346"/>
      <c r="H694" s="145"/>
      <c r="I694" s="449">
        <f t="shared" si="71"/>
        <v>0</v>
      </c>
      <c r="J694" s="414" t="str">
        <f t="shared" si="72"/>
        <v/>
      </c>
      <c r="K694" s="414" t="str">
        <f t="shared" si="73"/>
        <v/>
      </c>
      <c r="L694" s="414" t="str">
        <f t="shared" si="74"/>
        <v/>
      </c>
      <c r="M694" s="414" t="str">
        <f t="shared" si="75"/>
        <v/>
      </c>
    </row>
    <row r="695" spans="1:13">
      <c r="A695" s="175"/>
      <c r="B695" s="152"/>
      <c r="C695" s="137"/>
      <c r="D695" s="142"/>
      <c r="E695" s="143"/>
      <c r="F695" s="143"/>
      <c r="G695" s="346"/>
      <c r="H695" s="145"/>
      <c r="I695" s="449">
        <f t="shared" si="71"/>
        <v>0</v>
      </c>
      <c r="J695" s="414" t="str">
        <f t="shared" si="72"/>
        <v/>
      </c>
      <c r="K695" s="414" t="str">
        <f t="shared" si="73"/>
        <v/>
      </c>
      <c r="L695" s="414" t="str">
        <f t="shared" si="74"/>
        <v/>
      </c>
      <c r="M695" s="414" t="str">
        <f t="shared" si="75"/>
        <v/>
      </c>
    </row>
    <row r="696" spans="1:13">
      <c r="A696" s="175"/>
      <c r="B696" s="152"/>
      <c r="C696" s="137"/>
      <c r="D696" s="142"/>
      <c r="E696" s="143"/>
      <c r="F696" s="143"/>
      <c r="G696" s="346"/>
      <c r="H696" s="145"/>
      <c r="I696" s="449">
        <f t="shared" si="71"/>
        <v>0</v>
      </c>
      <c r="J696" s="414" t="str">
        <f t="shared" si="72"/>
        <v/>
      </c>
      <c r="K696" s="414" t="str">
        <f t="shared" si="73"/>
        <v/>
      </c>
      <c r="L696" s="414" t="str">
        <f t="shared" si="74"/>
        <v/>
      </c>
      <c r="M696" s="414" t="str">
        <f t="shared" si="75"/>
        <v/>
      </c>
    </row>
    <row r="697" spans="1:13">
      <c r="A697" s="175"/>
      <c r="B697" s="152"/>
      <c r="C697" s="137"/>
      <c r="D697" s="142"/>
      <c r="E697" s="143"/>
      <c r="F697" s="143"/>
      <c r="G697" s="346"/>
      <c r="H697" s="145"/>
      <c r="I697" s="449">
        <f t="shared" si="71"/>
        <v>0</v>
      </c>
      <c r="J697" s="414" t="str">
        <f t="shared" si="72"/>
        <v/>
      </c>
      <c r="K697" s="414" t="str">
        <f t="shared" si="73"/>
        <v/>
      </c>
      <c r="L697" s="414" t="str">
        <f t="shared" si="74"/>
        <v/>
      </c>
      <c r="M697" s="414" t="str">
        <f t="shared" si="75"/>
        <v/>
      </c>
    </row>
    <row r="698" spans="1:13">
      <c r="A698" s="175"/>
      <c r="B698" s="152"/>
      <c r="C698" s="137"/>
      <c r="D698" s="142"/>
      <c r="E698" s="143"/>
      <c r="F698" s="143"/>
      <c r="G698" s="346"/>
      <c r="H698" s="145"/>
      <c r="I698" s="449">
        <f t="shared" si="71"/>
        <v>0</v>
      </c>
      <c r="J698" s="414" t="str">
        <f t="shared" si="72"/>
        <v/>
      </c>
      <c r="K698" s="414" t="str">
        <f t="shared" si="73"/>
        <v/>
      </c>
      <c r="L698" s="414" t="str">
        <f t="shared" si="74"/>
        <v/>
      </c>
      <c r="M698" s="414" t="str">
        <f t="shared" si="75"/>
        <v/>
      </c>
    </row>
    <row r="699" spans="1:13">
      <c r="A699" s="175"/>
      <c r="B699" s="152"/>
      <c r="C699" s="137"/>
      <c r="D699" s="142"/>
      <c r="E699" s="143"/>
      <c r="F699" s="143"/>
      <c r="G699" s="346"/>
      <c r="H699" s="145"/>
      <c r="I699" s="449">
        <f t="shared" ref="I699:I762" si="76">IF(ISTEXT(A699)=TRUE,G699,0)</f>
        <v>0</v>
      </c>
      <c r="J699" s="414" t="str">
        <f t="shared" si="72"/>
        <v/>
      </c>
      <c r="K699" s="414" t="str">
        <f t="shared" si="73"/>
        <v/>
      </c>
      <c r="L699" s="414" t="str">
        <f t="shared" si="74"/>
        <v/>
      </c>
      <c r="M699" s="414" t="str">
        <f t="shared" si="75"/>
        <v/>
      </c>
    </row>
    <row r="700" spans="1:13">
      <c r="A700" s="175"/>
      <c r="B700" s="152"/>
      <c r="C700" s="137"/>
      <c r="D700" s="142"/>
      <c r="E700" s="143"/>
      <c r="F700" s="143"/>
      <c r="G700" s="346"/>
      <c r="H700" s="145"/>
      <c r="I700" s="449">
        <f t="shared" si="76"/>
        <v>0</v>
      </c>
      <c r="J700" s="414" t="str">
        <f t="shared" si="72"/>
        <v/>
      </c>
      <c r="K700" s="414" t="str">
        <f t="shared" si="73"/>
        <v/>
      </c>
      <c r="L700" s="414" t="str">
        <f t="shared" si="74"/>
        <v/>
      </c>
      <c r="M700" s="414" t="str">
        <f t="shared" si="75"/>
        <v/>
      </c>
    </row>
    <row r="701" spans="1:13">
      <c r="A701" s="175"/>
      <c r="B701" s="152"/>
      <c r="C701" s="137"/>
      <c r="D701" s="142"/>
      <c r="E701" s="143"/>
      <c r="F701" s="143"/>
      <c r="G701" s="346"/>
      <c r="H701" s="145"/>
      <c r="I701" s="449">
        <f t="shared" si="76"/>
        <v>0</v>
      </c>
      <c r="J701" s="414" t="str">
        <f t="shared" si="72"/>
        <v/>
      </c>
      <c r="K701" s="414" t="str">
        <f t="shared" si="73"/>
        <v/>
      </c>
      <c r="L701" s="414" t="str">
        <f t="shared" si="74"/>
        <v/>
      </c>
      <c r="M701" s="414" t="str">
        <f t="shared" si="75"/>
        <v/>
      </c>
    </row>
    <row r="702" spans="1:13">
      <c r="A702" s="175"/>
      <c r="B702" s="152"/>
      <c r="C702" s="137"/>
      <c r="D702" s="142"/>
      <c r="E702" s="143"/>
      <c r="F702" s="143"/>
      <c r="G702" s="346"/>
      <c r="H702" s="145"/>
      <c r="I702" s="449">
        <f t="shared" si="76"/>
        <v>0</v>
      </c>
      <c r="J702" s="414" t="str">
        <f t="shared" ref="J702:J765" si="77">IF($B702="F",$G702,"")</f>
        <v/>
      </c>
      <c r="K702" s="414" t="str">
        <f t="shared" ref="K702:K765" si="78">IF($B702="V",$G702,"")</f>
        <v/>
      </c>
      <c r="L702" s="414" t="str">
        <f t="shared" ref="L702:L765" si="79">IF($B702="A",$G702,"")</f>
        <v/>
      </c>
      <c r="M702" s="414" t="str">
        <f t="shared" ref="M702:M765" si="80">IF($B702="G",$G702,"")</f>
        <v/>
      </c>
    </row>
    <row r="703" spans="1:13">
      <c r="A703" s="175"/>
      <c r="B703" s="152"/>
      <c r="C703" s="137"/>
      <c r="D703" s="142"/>
      <c r="E703" s="143"/>
      <c r="F703" s="143"/>
      <c r="G703" s="346"/>
      <c r="H703" s="145"/>
      <c r="I703" s="449">
        <f t="shared" si="76"/>
        <v>0</v>
      </c>
      <c r="J703" s="414" t="str">
        <f t="shared" si="77"/>
        <v/>
      </c>
      <c r="K703" s="414" t="str">
        <f t="shared" si="78"/>
        <v/>
      </c>
      <c r="L703" s="414" t="str">
        <f t="shared" si="79"/>
        <v/>
      </c>
      <c r="M703" s="414" t="str">
        <f t="shared" si="80"/>
        <v/>
      </c>
    </row>
    <row r="704" spans="1:13">
      <c r="A704" s="175"/>
      <c r="B704" s="152"/>
      <c r="C704" s="137"/>
      <c r="D704" s="142"/>
      <c r="E704" s="143"/>
      <c r="F704" s="143"/>
      <c r="G704" s="346"/>
      <c r="H704" s="145"/>
      <c r="I704" s="449">
        <f t="shared" si="76"/>
        <v>0</v>
      </c>
      <c r="J704" s="414" t="str">
        <f t="shared" si="77"/>
        <v/>
      </c>
      <c r="K704" s="414" t="str">
        <f t="shared" si="78"/>
        <v/>
      </c>
      <c r="L704" s="414" t="str">
        <f t="shared" si="79"/>
        <v/>
      </c>
      <c r="M704" s="414" t="str">
        <f t="shared" si="80"/>
        <v/>
      </c>
    </row>
    <row r="705" spans="1:13">
      <c r="A705" s="175"/>
      <c r="B705" s="152"/>
      <c r="C705" s="137"/>
      <c r="D705" s="142"/>
      <c r="E705" s="143"/>
      <c r="F705" s="143"/>
      <c r="G705" s="346"/>
      <c r="H705" s="145"/>
      <c r="I705" s="449">
        <f t="shared" si="76"/>
        <v>0</v>
      </c>
      <c r="J705" s="414" t="str">
        <f t="shared" si="77"/>
        <v/>
      </c>
      <c r="K705" s="414" t="str">
        <f t="shared" si="78"/>
        <v/>
      </c>
      <c r="L705" s="414" t="str">
        <f t="shared" si="79"/>
        <v/>
      </c>
      <c r="M705" s="414" t="str">
        <f t="shared" si="80"/>
        <v/>
      </c>
    </row>
    <row r="706" spans="1:13">
      <c r="A706" s="175"/>
      <c r="B706" s="152"/>
      <c r="C706" s="137"/>
      <c r="D706" s="142"/>
      <c r="E706" s="143"/>
      <c r="F706" s="143"/>
      <c r="G706" s="346"/>
      <c r="H706" s="145"/>
      <c r="I706" s="449">
        <f t="shared" si="76"/>
        <v>0</v>
      </c>
      <c r="J706" s="414" t="str">
        <f t="shared" si="77"/>
        <v/>
      </c>
      <c r="K706" s="414" t="str">
        <f t="shared" si="78"/>
        <v/>
      </c>
      <c r="L706" s="414" t="str">
        <f t="shared" si="79"/>
        <v/>
      </c>
      <c r="M706" s="414" t="str">
        <f t="shared" si="80"/>
        <v/>
      </c>
    </row>
    <row r="707" spans="1:13">
      <c r="A707" s="175"/>
      <c r="B707" s="152"/>
      <c r="C707" s="137"/>
      <c r="D707" s="142"/>
      <c r="E707" s="143"/>
      <c r="F707" s="143"/>
      <c r="G707" s="346"/>
      <c r="H707" s="145"/>
      <c r="I707" s="449">
        <f t="shared" si="76"/>
        <v>0</v>
      </c>
      <c r="J707" s="414" t="str">
        <f t="shared" si="77"/>
        <v/>
      </c>
      <c r="K707" s="414" t="str">
        <f t="shared" si="78"/>
        <v/>
      </c>
      <c r="L707" s="414" t="str">
        <f t="shared" si="79"/>
        <v/>
      </c>
      <c r="M707" s="414" t="str">
        <f t="shared" si="80"/>
        <v/>
      </c>
    </row>
    <row r="708" spans="1:13">
      <c r="A708" s="175"/>
      <c r="B708" s="152"/>
      <c r="C708" s="137"/>
      <c r="D708" s="142"/>
      <c r="E708" s="143"/>
      <c r="F708" s="143"/>
      <c r="G708" s="346"/>
      <c r="H708" s="145"/>
      <c r="I708" s="449">
        <f t="shared" si="76"/>
        <v>0</v>
      </c>
      <c r="J708" s="414" t="str">
        <f t="shared" si="77"/>
        <v/>
      </c>
      <c r="K708" s="414" t="str">
        <f t="shared" si="78"/>
        <v/>
      </c>
      <c r="L708" s="414" t="str">
        <f t="shared" si="79"/>
        <v/>
      </c>
      <c r="M708" s="414" t="str">
        <f t="shared" si="80"/>
        <v/>
      </c>
    </row>
    <row r="709" spans="1:13">
      <c r="A709" s="175"/>
      <c r="B709" s="152"/>
      <c r="C709" s="137"/>
      <c r="D709" s="142"/>
      <c r="E709" s="143"/>
      <c r="F709" s="143"/>
      <c r="G709" s="346"/>
      <c r="H709" s="145"/>
      <c r="I709" s="449">
        <f t="shared" si="76"/>
        <v>0</v>
      </c>
      <c r="J709" s="414" t="str">
        <f t="shared" si="77"/>
        <v/>
      </c>
      <c r="K709" s="414" t="str">
        <f t="shared" si="78"/>
        <v/>
      </c>
      <c r="L709" s="414" t="str">
        <f t="shared" si="79"/>
        <v/>
      </c>
      <c r="M709" s="414" t="str">
        <f t="shared" si="80"/>
        <v/>
      </c>
    </row>
    <row r="710" spans="1:13">
      <c r="A710" s="175"/>
      <c r="B710" s="152"/>
      <c r="C710" s="137"/>
      <c r="D710" s="142"/>
      <c r="E710" s="143"/>
      <c r="F710" s="143"/>
      <c r="G710" s="346"/>
      <c r="H710" s="145"/>
      <c r="I710" s="449">
        <f t="shared" si="76"/>
        <v>0</v>
      </c>
      <c r="J710" s="414" t="str">
        <f t="shared" si="77"/>
        <v/>
      </c>
      <c r="K710" s="414" t="str">
        <f t="shared" si="78"/>
        <v/>
      </c>
      <c r="L710" s="414" t="str">
        <f t="shared" si="79"/>
        <v/>
      </c>
      <c r="M710" s="414" t="str">
        <f t="shared" si="80"/>
        <v/>
      </c>
    </row>
    <row r="711" spans="1:13">
      <c r="A711" s="175"/>
      <c r="B711" s="152"/>
      <c r="C711" s="137"/>
      <c r="D711" s="142"/>
      <c r="E711" s="143"/>
      <c r="F711" s="143"/>
      <c r="G711" s="346"/>
      <c r="H711" s="145"/>
      <c r="I711" s="449">
        <f t="shared" si="76"/>
        <v>0</v>
      </c>
      <c r="J711" s="414" t="str">
        <f t="shared" si="77"/>
        <v/>
      </c>
      <c r="K711" s="414" t="str">
        <f t="shared" si="78"/>
        <v/>
      </c>
      <c r="L711" s="414" t="str">
        <f t="shared" si="79"/>
        <v/>
      </c>
      <c r="M711" s="414" t="str">
        <f t="shared" si="80"/>
        <v/>
      </c>
    </row>
    <row r="712" spans="1:13">
      <c r="A712" s="175"/>
      <c r="B712" s="152"/>
      <c r="C712" s="137"/>
      <c r="D712" s="142"/>
      <c r="E712" s="143"/>
      <c r="F712" s="143"/>
      <c r="G712" s="346"/>
      <c r="H712" s="145"/>
      <c r="I712" s="449">
        <f t="shared" si="76"/>
        <v>0</v>
      </c>
      <c r="J712" s="414" t="str">
        <f t="shared" si="77"/>
        <v/>
      </c>
      <c r="K712" s="414" t="str">
        <f t="shared" si="78"/>
        <v/>
      </c>
      <c r="L712" s="414" t="str">
        <f t="shared" si="79"/>
        <v/>
      </c>
      <c r="M712" s="414" t="str">
        <f t="shared" si="80"/>
        <v/>
      </c>
    </row>
    <row r="713" spans="1:13">
      <c r="A713" s="175"/>
      <c r="B713" s="152"/>
      <c r="C713" s="137"/>
      <c r="D713" s="142"/>
      <c r="E713" s="143"/>
      <c r="F713" s="143"/>
      <c r="G713" s="346"/>
      <c r="H713" s="145"/>
      <c r="I713" s="449">
        <f t="shared" si="76"/>
        <v>0</v>
      </c>
      <c r="J713" s="414" t="str">
        <f t="shared" si="77"/>
        <v/>
      </c>
      <c r="K713" s="414" t="str">
        <f t="shared" si="78"/>
        <v/>
      </c>
      <c r="L713" s="414" t="str">
        <f t="shared" si="79"/>
        <v/>
      </c>
      <c r="M713" s="414" t="str">
        <f t="shared" si="80"/>
        <v/>
      </c>
    </row>
    <row r="714" spans="1:13">
      <c r="A714" s="175"/>
      <c r="B714" s="152"/>
      <c r="C714" s="137"/>
      <c r="D714" s="142"/>
      <c r="E714" s="143"/>
      <c r="F714" s="143"/>
      <c r="G714" s="346"/>
      <c r="H714" s="145"/>
      <c r="I714" s="449">
        <f t="shared" si="76"/>
        <v>0</v>
      </c>
      <c r="J714" s="414" t="str">
        <f t="shared" si="77"/>
        <v/>
      </c>
      <c r="K714" s="414" t="str">
        <f t="shared" si="78"/>
        <v/>
      </c>
      <c r="L714" s="414" t="str">
        <f t="shared" si="79"/>
        <v/>
      </c>
      <c r="M714" s="414" t="str">
        <f t="shared" si="80"/>
        <v/>
      </c>
    </row>
    <row r="715" spans="1:13">
      <c r="A715" s="175"/>
      <c r="B715" s="152"/>
      <c r="C715" s="137"/>
      <c r="D715" s="142"/>
      <c r="E715" s="143"/>
      <c r="F715" s="143"/>
      <c r="G715" s="346"/>
      <c r="H715" s="145"/>
      <c r="I715" s="449">
        <f t="shared" si="76"/>
        <v>0</v>
      </c>
      <c r="J715" s="414" t="str">
        <f t="shared" si="77"/>
        <v/>
      </c>
      <c r="K715" s="414" t="str">
        <f t="shared" si="78"/>
        <v/>
      </c>
      <c r="L715" s="414" t="str">
        <f t="shared" si="79"/>
        <v/>
      </c>
      <c r="M715" s="414" t="str">
        <f t="shared" si="80"/>
        <v/>
      </c>
    </row>
    <row r="716" spans="1:13">
      <c r="A716" s="175"/>
      <c r="B716" s="152"/>
      <c r="C716" s="137"/>
      <c r="D716" s="142"/>
      <c r="E716" s="143"/>
      <c r="F716" s="143"/>
      <c r="G716" s="346"/>
      <c r="H716" s="145"/>
      <c r="I716" s="449">
        <f t="shared" si="76"/>
        <v>0</v>
      </c>
      <c r="J716" s="414" t="str">
        <f t="shared" si="77"/>
        <v/>
      </c>
      <c r="K716" s="414" t="str">
        <f t="shared" si="78"/>
        <v/>
      </c>
      <c r="L716" s="414" t="str">
        <f t="shared" si="79"/>
        <v/>
      </c>
      <c r="M716" s="414" t="str">
        <f t="shared" si="80"/>
        <v/>
      </c>
    </row>
    <row r="717" spans="1:13">
      <c r="A717" s="175"/>
      <c r="B717" s="152"/>
      <c r="C717" s="137"/>
      <c r="D717" s="142"/>
      <c r="E717" s="143"/>
      <c r="F717" s="143"/>
      <c r="G717" s="346"/>
      <c r="H717" s="145"/>
      <c r="I717" s="449">
        <f t="shared" si="76"/>
        <v>0</v>
      </c>
      <c r="J717" s="414" t="str">
        <f t="shared" si="77"/>
        <v/>
      </c>
      <c r="K717" s="414" t="str">
        <f t="shared" si="78"/>
        <v/>
      </c>
      <c r="L717" s="414" t="str">
        <f t="shared" si="79"/>
        <v/>
      </c>
      <c r="M717" s="414" t="str">
        <f t="shared" si="80"/>
        <v/>
      </c>
    </row>
    <row r="718" spans="1:13">
      <c r="A718" s="175"/>
      <c r="B718" s="152"/>
      <c r="C718" s="137"/>
      <c r="D718" s="142"/>
      <c r="E718" s="143"/>
      <c r="F718" s="143"/>
      <c r="G718" s="346"/>
      <c r="H718" s="145"/>
      <c r="I718" s="449">
        <f t="shared" si="76"/>
        <v>0</v>
      </c>
      <c r="J718" s="414" t="str">
        <f t="shared" si="77"/>
        <v/>
      </c>
      <c r="K718" s="414" t="str">
        <f t="shared" si="78"/>
        <v/>
      </c>
      <c r="L718" s="414" t="str">
        <f t="shared" si="79"/>
        <v/>
      </c>
      <c r="M718" s="414" t="str">
        <f t="shared" si="80"/>
        <v/>
      </c>
    </row>
    <row r="719" spans="1:13">
      <c r="A719" s="175"/>
      <c r="B719" s="152"/>
      <c r="C719" s="137"/>
      <c r="D719" s="142"/>
      <c r="E719" s="143"/>
      <c r="F719" s="143"/>
      <c r="G719" s="346"/>
      <c r="H719" s="145"/>
      <c r="I719" s="449">
        <f t="shared" si="76"/>
        <v>0</v>
      </c>
      <c r="J719" s="414" t="str">
        <f t="shared" si="77"/>
        <v/>
      </c>
      <c r="K719" s="414" t="str">
        <f t="shared" si="78"/>
        <v/>
      </c>
      <c r="L719" s="414" t="str">
        <f t="shared" si="79"/>
        <v/>
      </c>
      <c r="M719" s="414" t="str">
        <f t="shared" si="80"/>
        <v/>
      </c>
    </row>
    <row r="720" spans="1:13">
      <c r="A720" s="175"/>
      <c r="B720" s="152"/>
      <c r="C720" s="137"/>
      <c r="D720" s="142"/>
      <c r="E720" s="143"/>
      <c r="F720" s="143"/>
      <c r="G720" s="346"/>
      <c r="H720" s="145"/>
      <c r="I720" s="449">
        <f t="shared" si="76"/>
        <v>0</v>
      </c>
      <c r="J720" s="414" t="str">
        <f t="shared" si="77"/>
        <v/>
      </c>
      <c r="K720" s="414" t="str">
        <f t="shared" si="78"/>
        <v/>
      </c>
      <c r="L720" s="414" t="str">
        <f t="shared" si="79"/>
        <v/>
      </c>
      <c r="M720" s="414" t="str">
        <f t="shared" si="80"/>
        <v/>
      </c>
    </row>
    <row r="721" spans="1:13">
      <c r="A721" s="175"/>
      <c r="B721" s="152"/>
      <c r="C721" s="137"/>
      <c r="D721" s="142"/>
      <c r="E721" s="143"/>
      <c r="F721" s="143"/>
      <c r="G721" s="346"/>
      <c r="H721" s="145"/>
      <c r="I721" s="449">
        <f t="shared" si="76"/>
        <v>0</v>
      </c>
      <c r="J721" s="414" t="str">
        <f t="shared" si="77"/>
        <v/>
      </c>
      <c r="K721" s="414" t="str">
        <f t="shared" si="78"/>
        <v/>
      </c>
      <c r="L721" s="414" t="str">
        <f t="shared" si="79"/>
        <v/>
      </c>
      <c r="M721" s="414" t="str">
        <f t="shared" si="80"/>
        <v/>
      </c>
    </row>
    <row r="722" spans="1:13">
      <c r="A722" s="175"/>
      <c r="B722" s="152"/>
      <c r="C722" s="137"/>
      <c r="D722" s="142"/>
      <c r="E722" s="143"/>
      <c r="F722" s="143"/>
      <c r="G722" s="346"/>
      <c r="H722" s="145"/>
      <c r="I722" s="449">
        <f t="shared" si="76"/>
        <v>0</v>
      </c>
      <c r="J722" s="414" t="str">
        <f t="shared" si="77"/>
        <v/>
      </c>
      <c r="K722" s="414" t="str">
        <f t="shared" si="78"/>
        <v/>
      </c>
      <c r="L722" s="414" t="str">
        <f t="shared" si="79"/>
        <v/>
      </c>
      <c r="M722" s="414" t="str">
        <f t="shared" si="80"/>
        <v/>
      </c>
    </row>
    <row r="723" spans="1:13">
      <c r="A723" s="175"/>
      <c r="B723" s="152"/>
      <c r="C723" s="137"/>
      <c r="D723" s="142"/>
      <c r="E723" s="143"/>
      <c r="F723" s="143"/>
      <c r="G723" s="346"/>
      <c r="H723" s="145"/>
      <c r="I723" s="449">
        <f t="shared" si="76"/>
        <v>0</v>
      </c>
      <c r="J723" s="414" t="str">
        <f t="shared" si="77"/>
        <v/>
      </c>
      <c r="K723" s="414" t="str">
        <f t="shared" si="78"/>
        <v/>
      </c>
      <c r="L723" s="414" t="str">
        <f t="shared" si="79"/>
        <v/>
      </c>
      <c r="M723" s="414" t="str">
        <f t="shared" si="80"/>
        <v/>
      </c>
    </row>
    <row r="724" spans="1:13">
      <c r="A724" s="175"/>
      <c r="B724" s="152"/>
      <c r="C724" s="137"/>
      <c r="D724" s="142"/>
      <c r="E724" s="143"/>
      <c r="F724" s="143"/>
      <c r="G724" s="346"/>
      <c r="H724" s="145"/>
      <c r="I724" s="449">
        <f t="shared" si="76"/>
        <v>0</v>
      </c>
      <c r="J724" s="414" t="str">
        <f t="shared" si="77"/>
        <v/>
      </c>
      <c r="K724" s="414" t="str">
        <f t="shared" si="78"/>
        <v/>
      </c>
      <c r="L724" s="414" t="str">
        <f t="shared" si="79"/>
        <v/>
      </c>
      <c r="M724" s="414" t="str">
        <f t="shared" si="80"/>
        <v/>
      </c>
    </row>
    <row r="725" spans="1:13">
      <c r="A725" s="175"/>
      <c r="B725" s="152"/>
      <c r="C725" s="137"/>
      <c r="D725" s="142"/>
      <c r="E725" s="143"/>
      <c r="F725" s="143"/>
      <c r="G725" s="346"/>
      <c r="H725" s="145"/>
      <c r="I725" s="449">
        <f t="shared" si="76"/>
        <v>0</v>
      </c>
      <c r="J725" s="414" t="str">
        <f t="shared" si="77"/>
        <v/>
      </c>
      <c r="K725" s="414" t="str">
        <f t="shared" si="78"/>
        <v/>
      </c>
      <c r="L725" s="414" t="str">
        <f t="shared" si="79"/>
        <v/>
      </c>
      <c r="M725" s="414" t="str">
        <f t="shared" si="80"/>
        <v/>
      </c>
    </row>
    <row r="726" spans="1:13">
      <c r="A726" s="175"/>
      <c r="B726" s="152"/>
      <c r="C726" s="137"/>
      <c r="D726" s="142"/>
      <c r="E726" s="143"/>
      <c r="F726" s="143"/>
      <c r="G726" s="346"/>
      <c r="H726" s="145"/>
      <c r="I726" s="449">
        <f t="shared" si="76"/>
        <v>0</v>
      </c>
      <c r="J726" s="414" t="str">
        <f t="shared" si="77"/>
        <v/>
      </c>
      <c r="K726" s="414" t="str">
        <f t="shared" si="78"/>
        <v/>
      </c>
      <c r="L726" s="414" t="str">
        <f t="shared" si="79"/>
        <v/>
      </c>
      <c r="M726" s="414" t="str">
        <f t="shared" si="80"/>
        <v/>
      </c>
    </row>
    <row r="727" spans="1:13">
      <c r="A727" s="175"/>
      <c r="B727" s="152"/>
      <c r="C727" s="137"/>
      <c r="D727" s="142"/>
      <c r="E727" s="143"/>
      <c r="F727" s="143"/>
      <c r="G727" s="346"/>
      <c r="H727" s="145"/>
      <c r="I727" s="449">
        <f t="shared" si="76"/>
        <v>0</v>
      </c>
      <c r="J727" s="414" t="str">
        <f t="shared" si="77"/>
        <v/>
      </c>
      <c r="K727" s="414" t="str">
        <f t="shared" si="78"/>
        <v/>
      </c>
      <c r="L727" s="414" t="str">
        <f t="shared" si="79"/>
        <v/>
      </c>
      <c r="M727" s="414" t="str">
        <f t="shared" si="80"/>
        <v/>
      </c>
    </row>
    <row r="728" spans="1:13">
      <c r="A728" s="175"/>
      <c r="B728" s="152"/>
      <c r="C728" s="137"/>
      <c r="D728" s="142"/>
      <c r="E728" s="143"/>
      <c r="F728" s="143"/>
      <c r="G728" s="346"/>
      <c r="H728" s="145"/>
      <c r="I728" s="449">
        <f t="shared" si="76"/>
        <v>0</v>
      </c>
      <c r="J728" s="414" t="str">
        <f t="shared" si="77"/>
        <v/>
      </c>
      <c r="K728" s="414" t="str">
        <f t="shared" si="78"/>
        <v/>
      </c>
      <c r="L728" s="414" t="str">
        <f t="shared" si="79"/>
        <v/>
      </c>
      <c r="M728" s="414" t="str">
        <f t="shared" si="80"/>
        <v/>
      </c>
    </row>
    <row r="729" spans="1:13">
      <c r="A729" s="175"/>
      <c r="B729" s="152"/>
      <c r="C729" s="137"/>
      <c r="D729" s="142"/>
      <c r="E729" s="143"/>
      <c r="F729" s="143"/>
      <c r="G729" s="346"/>
      <c r="H729" s="145"/>
      <c r="I729" s="449">
        <f t="shared" si="76"/>
        <v>0</v>
      </c>
      <c r="J729" s="414" t="str">
        <f t="shared" si="77"/>
        <v/>
      </c>
      <c r="K729" s="414" t="str">
        <f t="shared" si="78"/>
        <v/>
      </c>
      <c r="L729" s="414" t="str">
        <f t="shared" si="79"/>
        <v/>
      </c>
      <c r="M729" s="414" t="str">
        <f t="shared" si="80"/>
        <v/>
      </c>
    </row>
    <row r="730" spans="1:13">
      <c r="A730" s="175"/>
      <c r="B730" s="152"/>
      <c r="C730" s="137"/>
      <c r="D730" s="142"/>
      <c r="E730" s="143"/>
      <c r="F730" s="143"/>
      <c r="G730" s="346"/>
      <c r="H730" s="145"/>
      <c r="I730" s="449">
        <f t="shared" si="76"/>
        <v>0</v>
      </c>
      <c r="J730" s="414" t="str">
        <f t="shared" si="77"/>
        <v/>
      </c>
      <c r="K730" s="414" t="str">
        <f t="shared" si="78"/>
        <v/>
      </c>
      <c r="L730" s="414" t="str">
        <f t="shared" si="79"/>
        <v/>
      </c>
      <c r="M730" s="414" t="str">
        <f t="shared" si="80"/>
        <v/>
      </c>
    </row>
    <row r="731" spans="1:13">
      <c r="A731" s="175"/>
      <c r="B731" s="152"/>
      <c r="C731" s="137"/>
      <c r="D731" s="142"/>
      <c r="E731" s="143"/>
      <c r="F731" s="143"/>
      <c r="G731" s="346"/>
      <c r="H731" s="145"/>
      <c r="I731" s="449">
        <f t="shared" si="76"/>
        <v>0</v>
      </c>
      <c r="J731" s="414" t="str">
        <f t="shared" si="77"/>
        <v/>
      </c>
      <c r="K731" s="414" t="str">
        <f t="shared" si="78"/>
        <v/>
      </c>
      <c r="L731" s="414" t="str">
        <f t="shared" si="79"/>
        <v/>
      </c>
      <c r="M731" s="414" t="str">
        <f t="shared" si="80"/>
        <v/>
      </c>
    </row>
    <row r="732" spans="1:13">
      <c r="A732" s="175"/>
      <c r="B732" s="152"/>
      <c r="C732" s="137"/>
      <c r="D732" s="142"/>
      <c r="E732" s="143"/>
      <c r="F732" s="143"/>
      <c r="G732" s="346"/>
      <c r="H732" s="145"/>
      <c r="I732" s="449">
        <f t="shared" si="76"/>
        <v>0</v>
      </c>
      <c r="J732" s="414" t="str">
        <f t="shared" si="77"/>
        <v/>
      </c>
      <c r="K732" s="414" t="str">
        <f t="shared" si="78"/>
        <v/>
      </c>
      <c r="L732" s="414" t="str">
        <f t="shared" si="79"/>
        <v/>
      </c>
      <c r="M732" s="414" t="str">
        <f t="shared" si="80"/>
        <v/>
      </c>
    </row>
    <row r="733" spans="1:13">
      <c r="A733" s="175"/>
      <c r="B733" s="152"/>
      <c r="C733" s="137"/>
      <c r="D733" s="142"/>
      <c r="E733" s="143"/>
      <c r="F733" s="143"/>
      <c r="G733" s="346"/>
      <c r="H733" s="145"/>
      <c r="I733" s="449">
        <f t="shared" si="76"/>
        <v>0</v>
      </c>
      <c r="J733" s="414" t="str">
        <f t="shared" si="77"/>
        <v/>
      </c>
      <c r="K733" s="414" t="str">
        <f t="shared" si="78"/>
        <v/>
      </c>
      <c r="L733" s="414" t="str">
        <f t="shared" si="79"/>
        <v/>
      </c>
      <c r="M733" s="414" t="str">
        <f t="shared" si="80"/>
        <v/>
      </c>
    </row>
    <row r="734" spans="1:13">
      <c r="A734" s="175"/>
      <c r="B734" s="152"/>
      <c r="C734" s="137"/>
      <c r="D734" s="142"/>
      <c r="E734" s="143"/>
      <c r="F734" s="143"/>
      <c r="G734" s="346"/>
      <c r="H734" s="145"/>
      <c r="I734" s="449">
        <f t="shared" si="76"/>
        <v>0</v>
      </c>
      <c r="J734" s="414" t="str">
        <f t="shared" si="77"/>
        <v/>
      </c>
      <c r="K734" s="414" t="str">
        <f t="shared" si="78"/>
        <v/>
      </c>
      <c r="L734" s="414" t="str">
        <f t="shared" si="79"/>
        <v/>
      </c>
      <c r="M734" s="414" t="str">
        <f t="shared" si="80"/>
        <v/>
      </c>
    </row>
    <row r="735" spans="1:13">
      <c r="A735" s="175"/>
      <c r="B735" s="152"/>
      <c r="C735" s="137"/>
      <c r="D735" s="142"/>
      <c r="E735" s="143"/>
      <c r="F735" s="143"/>
      <c r="G735" s="346"/>
      <c r="H735" s="145"/>
      <c r="I735" s="449">
        <f t="shared" si="76"/>
        <v>0</v>
      </c>
      <c r="J735" s="414" t="str">
        <f t="shared" si="77"/>
        <v/>
      </c>
      <c r="K735" s="414" t="str">
        <f t="shared" si="78"/>
        <v/>
      </c>
      <c r="L735" s="414" t="str">
        <f t="shared" si="79"/>
        <v/>
      </c>
      <c r="M735" s="414" t="str">
        <f t="shared" si="80"/>
        <v/>
      </c>
    </row>
    <row r="736" spans="1:13">
      <c r="A736" s="175"/>
      <c r="B736" s="152"/>
      <c r="C736" s="137"/>
      <c r="D736" s="142"/>
      <c r="E736" s="143"/>
      <c r="F736" s="143"/>
      <c r="G736" s="346"/>
      <c r="H736" s="145"/>
      <c r="I736" s="449">
        <f t="shared" si="76"/>
        <v>0</v>
      </c>
      <c r="J736" s="414" t="str">
        <f t="shared" si="77"/>
        <v/>
      </c>
      <c r="K736" s="414" t="str">
        <f t="shared" si="78"/>
        <v/>
      </c>
      <c r="L736" s="414" t="str">
        <f t="shared" si="79"/>
        <v/>
      </c>
      <c r="M736" s="414" t="str">
        <f t="shared" si="80"/>
        <v/>
      </c>
    </row>
    <row r="737" spans="1:13">
      <c r="A737" s="175"/>
      <c r="B737" s="152"/>
      <c r="C737" s="137"/>
      <c r="D737" s="142"/>
      <c r="E737" s="143"/>
      <c r="F737" s="143"/>
      <c r="G737" s="346"/>
      <c r="H737" s="145"/>
      <c r="I737" s="449">
        <f t="shared" si="76"/>
        <v>0</v>
      </c>
      <c r="J737" s="414" t="str">
        <f t="shared" si="77"/>
        <v/>
      </c>
      <c r="K737" s="414" t="str">
        <f t="shared" si="78"/>
        <v/>
      </c>
      <c r="L737" s="414" t="str">
        <f t="shared" si="79"/>
        <v/>
      </c>
      <c r="M737" s="414" t="str">
        <f t="shared" si="80"/>
        <v/>
      </c>
    </row>
    <row r="738" spans="1:13">
      <c r="A738" s="175"/>
      <c r="B738" s="152"/>
      <c r="C738" s="137"/>
      <c r="D738" s="142"/>
      <c r="E738" s="143"/>
      <c r="F738" s="143"/>
      <c r="G738" s="346"/>
      <c r="H738" s="145"/>
      <c r="I738" s="449">
        <f t="shared" si="76"/>
        <v>0</v>
      </c>
      <c r="J738" s="414" t="str">
        <f t="shared" si="77"/>
        <v/>
      </c>
      <c r="K738" s="414" t="str">
        <f t="shared" si="78"/>
        <v/>
      </c>
      <c r="L738" s="414" t="str">
        <f t="shared" si="79"/>
        <v/>
      </c>
      <c r="M738" s="414" t="str">
        <f t="shared" si="80"/>
        <v/>
      </c>
    </row>
    <row r="739" spans="1:13">
      <c r="A739" s="175"/>
      <c r="B739" s="152"/>
      <c r="C739" s="137"/>
      <c r="D739" s="142"/>
      <c r="E739" s="143"/>
      <c r="F739" s="143"/>
      <c r="G739" s="346"/>
      <c r="H739" s="145"/>
      <c r="I739" s="449">
        <f t="shared" si="76"/>
        <v>0</v>
      </c>
      <c r="J739" s="414" t="str">
        <f t="shared" si="77"/>
        <v/>
      </c>
      <c r="K739" s="414" t="str">
        <f t="shared" si="78"/>
        <v/>
      </c>
      <c r="L739" s="414" t="str">
        <f t="shared" si="79"/>
        <v/>
      </c>
      <c r="M739" s="414" t="str">
        <f t="shared" si="80"/>
        <v/>
      </c>
    </row>
    <row r="740" spans="1:13">
      <c r="A740" s="175"/>
      <c r="B740" s="152"/>
      <c r="C740" s="137"/>
      <c r="D740" s="142"/>
      <c r="E740" s="143"/>
      <c r="F740" s="143"/>
      <c r="G740" s="346"/>
      <c r="H740" s="145"/>
      <c r="I740" s="449">
        <f t="shared" si="76"/>
        <v>0</v>
      </c>
      <c r="J740" s="414" t="str">
        <f t="shared" si="77"/>
        <v/>
      </c>
      <c r="K740" s="414" t="str">
        <f t="shared" si="78"/>
        <v/>
      </c>
      <c r="L740" s="414" t="str">
        <f t="shared" si="79"/>
        <v/>
      </c>
      <c r="M740" s="414" t="str">
        <f t="shared" si="80"/>
        <v/>
      </c>
    </row>
    <row r="741" spans="1:13">
      <c r="A741" s="175"/>
      <c r="B741" s="152"/>
      <c r="C741" s="137"/>
      <c r="D741" s="142"/>
      <c r="E741" s="143"/>
      <c r="F741" s="143"/>
      <c r="G741" s="346"/>
      <c r="H741" s="145"/>
      <c r="I741" s="449">
        <f t="shared" si="76"/>
        <v>0</v>
      </c>
      <c r="J741" s="414" t="str">
        <f t="shared" si="77"/>
        <v/>
      </c>
      <c r="K741" s="414" t="str">
        <f t="shared" si="78"/>
        <v/>
      </c>
      <c r="L741" s="414" t="str">
        <f t="shared" si="79"/>
        <v/>
      </c>
      <c r="M741" s="414" t="str">
        <f t="shared" si="80"/>
        <v/>
      </c>
    </row>
    <row r="742" spans="1:13">
      <c r="A742" s="175"/>
      <c r="B742" s="152"/>
      <c r="C742" s="137"/>
      <c r="D742" s="142"/>
      <c r="E742" s="143"/>
      <c r="F742" s="143"/>
      <c r="G742" s="346"/>
      <c r="H742" s="145"/>
      <c r="I742" s="449">
        <f t="shared" si="76"/>
        <v>0</v>
      </c>
      <c r="J742" s="414" t="str">
        <f t="shared" si="77"/>
        <v/>
      </c>
      <c r="K742" s="414" t="str">
        <f t="shared" si="78"/>
        <v/>
      </c>
      <c r="L742" s="414" t="str">
        <f t="shared" si="79"/>
        <v/>
      </c>
      <c r="M742" s="414" t="str">
        <f t="shared" si="80"/>
        <v/>
      </c>
    </row>
    <row r="743" spans="1:13">
      <c r="A743" s="175"/>
      <c r="B743" s="152"/>
      <c r="C743" s="137"/>
      <c r="D743" s="142"/>
      <c r="E743" s="143"/>
      <c r="F743" s="143"/>
      <c r="G743" s="346"/>
      <c r="H743" s="145"/>
      <c r="I743" s="449">
        <f t="shared" si="76"/>
        <v>0</v>
      </c>
      <c r="J743" s="414" t="str">
        <f t="shared" si="77"/>
        <v/>
      </c>
      <c r="K743" s="414" t="str">
        <f t="shared" si="78"/>
        <v/>
      </c>
      <c r="L743" s="414" t="str">
        <f t="shared" si="79"/>
        <v/>
      </c>
      <c r="M743" s="414" t="str">
        <f t="shared" si="80"/>
        <v/>
      </c>
    </row>
    <row r="744" spans="1:13">
      <c r="A744" s="175"/>
      <c r="B744" s="152"/>
      <c r="C744" s="137"/>
      <c r="D744" s="142"/>
      <c r="E744" s="143"/>
      <c r="F744" s="143"/>
      <c r="G744" s="346"/>
      <c r="H744" s="145"/>
      <c r="I744" s="449">
        <f t="shared" si="76"/>
        <v>0</v>
      </c>
      <c r="J744" s="414" t="str">
        <f t="shared" si="77"/>
        <v/>
      </c>
      <c r="K744" s="414" t="str">
        <f t="shared" si="78"/>
        <v/>
      </c>
      <c r="L744" s="414" t="str">
        <f t="shared" si="79"/>
        <v/>
      </c>
      <c r="M744" s="414" t="str">
        <f t="shared" si="80"/>
        <v/>
      </c>
    </row>
    <row r="745" spans="1:13">
      <c r="A745" s="175"/>
      <c r="B745" s="152"/>
      <c r="C745" s="137"/>
      <c r="D745" s="142"/>
      <c r="E745" s="143"/>
      <c r="F745" s="143"/>
      <c r="G745" s="346"/>
      <c r="H745" s="145"/>
      <c r="I745" s="449">
        <f t="shared" si="76"/>
        <v>0</v>
      </c>
      <c r="J745" s="414" t="str">
        <f t="shared" si="77"/>
        <v/>
      </c>
      <c r="K745" s="414" t="str">
        <f t="shared" si="78"/>
        <v/>
      </c>
      <c r="L745" s="414" t="str">
        <f t="shared" si="79"/>
        <v/>
      </c>
      <c r="M745" s="414" t="str">
        <f t="shared" si="80"/>
        <v/>
      </c>
    </row>
    <row r="746" spans="1:13">
      <c r="A746" s="175"/>
      <c r="B746" s="152"/>
      <c r="C746" s="137"/>
      <c r="D746" s="142"/>
      <c r="E746" s="143"/>
      <c r="F746" s="143"/>
      <c r="G746" s="346"/>
      <c r="H746" s="145"/>
      <c r="I746" s="449">
        <f t="shared" si="76"/>
        <v>0</v>
      </c>
      <c r="J746" s="414" t="str">
        <f t="shared" si="77"/>
        <v/>
      </c>
      <c r="K746" s="414" t="str">
        <f t="shared" si="78"/>
        <v/>
      </c>
      <c r="L746" s="414" t="str">
        <f t="shared" si="79"/>
        <v/>
      </c>
      <c r="M746" s="414" t="str">
        <f t="shared" si="80"/>
        <v/>
      </c>
    </row>
    <row r="747" spans="1:13">
      <c r="A747" s="175"/>
      <c r="B747" s="152"/>
      <c r="C747" s="137"/>
      <c r="D747" s="142"/>
      <c r="E747" s="143"/>
      <c r="F747" s="143"/>
      <c r="G747" s="346"/>
      <c r="H747" s="145"/>
      <c r="I747" s="449">
        <f t="shared" si="76"/>
        <v>0</v>
      </c>
      <c r="J747" s="414" t="str">
        <f t="shared" si="77"/>
        <v/>
      </c>
      <c r="K747" s="414" t="str">
        <f t="shared" si="78"/>
        <v/>
      </c>
      <c r="L747" s="414" t="str">
        <f t="shared" si="79"/>
        <v/>
      </c>
      <c r="M747" s="414" t="str">
        <f t="shared" si="80"/>
        <v/>
      </c>
    </row>
    <row r="748" spans="1:13">
      <c r="A748" s="175"/>
      <c r="B748" s="152"/>
      <c r="C748" s="137"/>
      <c r="D748" s="142"/>
      <c r="E748" s="143"/>
      <c r="F748" s="143"/>
      <c r="G748" s="346"/>
      <c r="H748" s="145"/>
      <c r="I748" s="449">
        <f t="shared" si="76"/>
        <v>0</v>
      </c>
      <c r="J748" s="414" t="str">
        <f t="shared" si="77"/>
        <v/>
      </c>
      <c r="K748" s="414" t="str">
        <f t="shared" si="78"/>
        <v/>
      </c>
      <c r="L748" s="414" t="str">
        <f t="shared" si="79"/>
        <v/>
      </c>
      <c r="M748" s="414" t="str">
        <f t="shared" si="80"/>
        <v/>
      </c>
    </row>
    <row r="749" spans="1:13">
      <c r="A749" s="175"/>
      <c r="B749" s="152"/>
      <c r="C749" s="137"/>
      <c r="D749" s="142"/>
      <c r="E749" s="143"/>
      <c r="F749" s="143"/>
      <c r="G749" s="346"/>
      <c r="H749" s="145"/>
      <c r="I749" s="449">
        <f t="shared" si="76"/>
        <v>0</v>
      </c>
      <c r="J749" s="414" t="str">
        <f t="shared" si="77"/>
        <v/>
      </c>
      <c r="K749" s="414" t="str">
        <f t="shared" si="78"/>
        <v/>
      </c>
      <c r="L749" s="414" t="str">
        <f t="shared" si="79"/>
        <v/>
      </c>
      <c r="M749" s="414" t="str">
        <f t="shared" si="80"/>
        <v/>
      </c>
    </row>
    <row r="750" spans="1:13">
      <c r="A750" s="175"/>
      <c r="B750" s="152"/>
      <c r="C750" s="137"/>
      <c r="D750" s="142"/>
      <c r="E750" s="143"/>
      <c r="F750" s="143"/>
      <c r="G750" s="346"/>
      <c r="H750" s="145"/>
      <c r="I750" s="449">
        <f t="shared" si="76"/>
        <v>0</v>
      </c>
      <c r="J750" s="414" t="str">
        <f t="shared" si="77"/>
        <v/>
      </c>
      <c r="K750" s="414" t="str">
        <f t="shared" si="78"/>
        <v/>
      </c>
      <c r="L750" s="414" t="str">
        <f t="shared" si="79"/>
        <v/>
      </c>
      <c r="M750" s="414" t="str">
        <f t="shared" si="80"/>
        <v/>
      </c>
    </row>
    <row r="751" spans="1:13">
      <c r="A751" s="175"/>
      <c r="B751" s="152"/>
      <c r="C751" s="137"/>
      <c r="D751" s="142"/>
      <c r="E751" s="143"/>
      <c r="F751" s="143"/>
      <c r="G751" s="346"/>
      <c r="H751" s="145"/>
      <c r="I751" s="449">
        <f t="shared" si="76"/>
        <v>0</v>
      </c>
      <c r="J751" s="414" t="str">
        <f t="shared" si="77"/>
        <v/>
      </c>
      <c r="K751" s="414" t="str">
        <f t="shared" si="78"/>
        <v/>
      </c>
      <c r="L751" s="414" t="str">
        <f t="shared" si="79"/>
        <v/>
      </c>
      <c r="M751" s="414" t="str">
        <f t="shared" si="80"/>
        <v/>
      </c>
    </row>
    <row r="752" spans="1:13">
      <c r="A752" s="175"/>
      <c r="B752" s="152"/>
      <c r="C752" s="137"/>
      <c r="D752" s="142"/>
      <c r="E752" s="143"/>
      <c r="F752" s="143"/>
      <c r="G752" s="346"/>
      <c r="H752" s="145"/>
      <c r="I752" s="449">
        <f t="shared" si="76"/>
        <v>0</v>
      </c>
      <c r="J752" s="414" t="str">
        <f t="shared" si="77"/>
        <v/>
      </c>
      <c r="K752" s="414" t="str">
        <f t="shared" si="78"/>
        <v/>
      </c>
      <c r="L752" s="414" t="str">
        <f t="shared" si="79"/>
        <v/>
      </c>
      <c r="M752" s="414" t="str">
        <f t="shared" si="80"/>
        <v/>
      </c>
    </row>
    <row r="753" spans="1:13">
      <c r="A753" s="175"/>
      <c r="B753" s="152"/>
      <c r="C753" s="137"/>
      <c r="D753" s="142"/>
      <c r="E753" s="143"/>
      <c r="F753" s="143"/>
      <c r="G753" s="346"/>
      <c r="H753" s="145"/>
      <c r="I753" s="449">
        <f t="shared" si="76"/>
        <v>0</v>
      </c>
      <c r="J753" s="414" t="str">
        <f t="shared" si="77"/>
        <v/>
      </c>
      <c r="K753" s="414" t="str">
        <f t="shared" si="78"/>
        <v/>
      </c>
      <c r="L753" s="414" t="str">
        <f t="shared" si="79"/>
        <v/>
      </c>
      <c r="M753" s="414" t="str">
        <f t="shared" si="80"/>
        <v/>
      </c>
    </row>
    <row r="754" spans="1:13">
      <c r="A754" s="175"/>
      <c r="B754" s="152"/>
      <c r="C754" s="137"/>
      <c r="D754" s="142"/>
      <c r="E754" s="143"/>
      <c r="F754" s="143"/>
      <c r="G754" s="346"/>
      <c r="H754" s="145"/>
      <c r="I754" s="449">
        <f t="shared" si="76"/>
        <v>0</v>
      </c>
      <c r="J754" s="414" t="str">
        <f t="shared" si="77"/>
        <v/>
      </c>
      <c r="K754" s="414" t="str">
        <f t="shared" si="78"/>
        <v/>
      </c>
      <c r="L754" s="414" t="str">
        <f t="shared" si="79"/>
        <v/>
      </c>
      <c r="M754" s="414" t="str">
        <f t="shared" si="80"/>
        <v/>
      </c>
    </row>
    <row r="755" spans="1:13">
      <c r="A755" s="175"/>
      <c r="B755" s="152"/>
      <c r="C755" s="137"/>
      <c r="D755" s="142"/>
      <c r="E755" s="143"/>
      <c r="F755" s="143"/>
      <c r="G755" s="346"/>
      <c r="H755" s="145"/>
      <c r="I755" s="449">
        <f t="shared" si="76"/>
        <v>0</v>
      </c>
      <c r="J755" s="414" t="str">
        <f t="shared" si="77"/>
        <v/>
      </c>
      <c r="K755" s="414" t="str">
        <f t="shared" si="78"/>
        <v/>
      </c>
      <c r="L755" s="414" t="str">
        <f t="shared" si="79"/>
        <v/>
      </c>
      <c r="M755" s="414" t="str">
        <f t="shared" si="80"/>
        <v/>
      </c>
    </row>
    <row r="756" spans="1:13">
      <c r="A756" s="175"/>
      <c r="B756" s="152"/>
      <c r="C756" s="137"/>
      <c r="D756" s="142"/>
      <c r="E756" s="143"/>
      <c r="F756" s="143"/>
      <c r="G756" s="346"/>
      <c r="H756" s="145"/>
      <c r="I756" s="449">
        <f t="shared" si="76"/>
        <v>0</v>
      </c>
      <c r="J756" s="414" t="str">
        <f t="shared" si="77"/>
        <v/>
      </c>
      <c r="K756" s="414" t="str">
        <f t="shared" si="78"/>
        <v/>
      </c>
      <c r="L756" s="414" t="str">
        <f t="shared" si="79"/>
        <v/>
      </c>
      <c r="M756" s="414" t="str">
        <f t="shared" si="80"/>
        <v/>
      </c>
    </row>
    <row r="757" spans="1:13">
      <c r="A757" s="175"/>
      <c r="B757" s="152"/>
      <c r="C757" s="137"/>
      <c r="D757" s="142"/>
      <c r="E757" s="143"/>
      <c r="F757" s="143"/>
      <c r="G757" s="346"/>
      <c r="H757" s="145"/>
      <c r="I757" s="449">
        <f t="shared" si="76"/>
        <v>0</v>
      </c>
      <c r="J757" s="414" t="str">
        <f t="shared" si="77"/>
        <v/>
      </c>
      <c r="K757" s="414" t="str">
        <f t="shared" si="78"/>
        <v/>
      </c>
      <c r="L757" s="414" t="str">
        <f t="shared" si="79"/>
        <v/>
      </c>
      <c r="M757" s="414" t="str">
        <f t="shared" si="80"/>
        <v/>
      </c>
    </row>
    <row r="758" spans="1:13">
      <c r="A758" s="175"/>
      <c r="B758" s="152"/>
      <c r="C758" s="137"/>
      <c r="D758" s="142"/>
      <c r="E758" s="143"/>
      <c r="F758" s="143"/>
      <c r="G758" s="346"/>
      <c r="H758" s="145"/>
      <c r="I758" s="449">
        <f t="shared" si="76"/>
        <v>0</v>
      </c>
      <c r="J758" s="414" t="str">
        <f t="shared" si="77"/>
        <v/>
      </c>
      <c r="K758" s="414" t="str">
        <f t="shared" si="78"/>
        <v/>
      </c>
      <c r="L758" s="414" t="str">
        <f t="shared" si="79"/>
        <v/>
      </c>
      <c r="M758" s="414" t="str">
        <f t="shared" si="80"/>
        <v/>
      </c>
    </row>
    <row r="759" spans="1:13">
      <c r="A759" s="175"/>
      <c r="B759" s="152"/>
      <c r="C759" s="137"/>
      <c r="D759" s="142"/>
      <c r="E759" s="143"/>
      <c r="F759" s="143"/>
      <c r="G759" s="346"/>
      <c r="H759" s="145"/>
      <c r="I759" s="449">
        <f t="shared" si="76"/>
        <v>0</v>
      </c>
      <c r="J759" s="414" t="str">
        <f t="shared" si="77"/>
        <v/>
      </c>
      <c r="K759" s="414" t="str">
        <f t="shared" si="78"/>
        <v/>
      </c>
      <c r="L759" s="414" t="str">
        <f t="shared" si="79"/>
        <v/>
      </c>
      <c r="M759" s="414" t="str">
        <f t="shared" si="80"/>
        <v/>
      </c>
    </row>
    <row r="760" spans="1:13">
      <c r="A760" s="175"/>
      <c r="B760" s="152"/>
      <c r="C760" s="137"/>
      <c r="D760" s="142"/>
      <c r="E760" s="143"/>
      <c r="F760" s="143"/>
      <c r="G760" s="346"/>
      <c r="H760" s="145"/>
      <c r="I760" s="449">
        <f t="shared" si="76"/>
        <v>0</v>
      </c>
      <c r="J760" s="414" t="str">
        <f t="shared" si="77"/>
        <v/>
      </c>
      <c r="K760" s="414" t="str">
        <f t="shared" si="78"/>
        <v/>
      </c>
      <c r="L760" s="414" t="str">
        <f t="shared" si="79"/>
        <v/>
      </c>
      <c r="M760" s="414" t="str">
        <f t="shared" si="80"/>
        <v/>
      </c>
    </row>
    <row r="761" spans="1:13">
      <c r="A761" s="175"/>
      <c r="B761" s="152"/>
      <c r="C761" s="137"/>
      <c r="D761" s="142"/>
      <c r="E761" s="143"/>
      <c r="F761" s="143"/>
      <c r="G761" s="346"/>
      <c r="H761" s="145"/>
      <c r="I761" s="449">
        <f t="shared" si="76"/>
        <v>0</v>
      </c>
      <c r="J761" s="414" t="str">
        <f t="shared" si="77"/>
        <v/>
      </c>
      <c r="K761" s="414" t="str">
        <f t="shared" si="78"/>
        <v/>
      </c>
      <c r="L761" s="414" t="str">
        <f t="shared" si="79"/>
        <v/>
      </c>
      <c r="M761" s="414" t="str">
        <f t="shared" si="80"/>
        <v/>
      </c>
    </row>
    <row r="762" spans="1:13">
      <c r="A762" s="175"/>
      <c r="B762" s="152"/>
      <c r="C762" s="137"/>
      <c r="D762" s="142"/>
      <c r="E762" s="143"/>
      <c r="F762" s="143"/>
      <c r="G762" s="346"/>
      <c r="H762" s="145"/>
      <c r="I762" s="449">
        <f t="shared" si="76"/>
        <v>0</v>
      </c>
      <c r="J762" s="414" t="str">
        <f t="shared" si="77"/>
        <v/>
      </c>
      <c r="K762" s="414" t="str">
        <f t="shared" si="78"/>
        <v/>
      </c>
      <c r="L762" s="414" t="str">
        <f t="shared" si="79"/>
        <v/>
      </c>
      <c r="M762" s="414" t="str">
        <f t="shared" si="80"/>
        <v/>
      </c>
    </row>
    <row r="763" spans="1:13">
      <c r="A763" s="175"/>
      <c r="B763" s="152"/>
      <c r="C763" s="137"/>
      <c r="D763" s="142"/>
      <c r="E763" s="143"/>
      <c r="F763" s="143"/>
      <c r="G763" s="346"/>
      <c r="H763" s="145"/>
      <c r="I763" s="449">
        <f t="shared" ref="I763:I826" si="81">IF(ISTEXT(A763)=TRUE,G763,0)</f>
        <v>0</v>
      </c>
      <c r="J763" s="414" t="str">
        <f t="shared" si="77"/>
        <v/>
      </c>
      <c r="K763" s="414" t="str">
        <f t="shared" si="78"/>
        <v/>
      </c>
      <c r="L763" s="414" t="str">
        <f t="shared" si="79"/>
        <v/>
      </c>
      <c r="M763" s="414" t="str">
        <f t="shared" si="80"/>
        <v/>
      </c>
    </row>
    <row r="764" spans="1:13">
      <c r="A764" s="175"/>
      <c r="B764" s="152"/>
      <c r="C764" s="137"/>
      <c r="D764" s="142"/>
      <c r="E764" s="143"/>
      <c r="F764" s="143"/>
      <c r="G764" s="346"/>
      <c r="H764" s="145"/>
      <c r="I764" s="449">
        <f t="shared" si="81"/>
        <v>0</v>
      </c>
      <c r="J764" s="414" t="str">
        <f t="shared" si="77"/>
        <v/>
      </c>
      <c r="K764" s="414" t="str">
        <f t="shared" si="78"/>
        <v/>
      </c>
      <c r="L764" s="414" t="str">
        <f t="shared" si="79"/>
        <v/>
      </c>
      <c r="M764" s="414" t="str">
        <f t="shared" si="80"/>
        <v/>
      </c>
    </row>
    <row r="765" spans="1:13">
      <c r="A765" s="175"/>
      <c r="B765" s="152"/>
      <c r="C765" s="137"/>
      <c r="D765" s="142"/>
      <c r="E765" s="143"/>
      <c r="F765" s="143"/>
      <c r="G765" s="346"/>
      <c r="H765" s="145"/>
      <c r="I765" s="449">
        <f t="shared" si="81"/>
        <v>0</v>
      </c>
      <c r="J765" s="414" t="str">
        <f t="shared" si="77"/>
        <v/>
      </c>
      <c r="K765" s="414" t="str">
        <f t="shared" si="78"/>
        <v/>
      </c>
      <c r="L765" s="414" t="str">
        <f t="shared" si="79"/>
        <v/>
      </c>
      <c r="M765" s="414" t="str">
        <f t="shared" si="80"/>
        <v/>
      </c>
    </row>
    <row r="766" spans="1:13">
      <c r="A766" s="175"/>
      <c r="B766" s="152"/>
      <c r="C766" s="137"/>
      <c r="D766" s="142"/>
      <c r="E766" s="143"/>
      <c r="F766" s="143"/>
      <c r="G766" s="346"/>
      <c r="H766" s="145"/>
      <c r="I766" s="449">
        <f t="shared" si="81"/>
        <v>0</v>
      </c>
      <c r="J766" s="414" t="str">
        <f t="shared" ref="J766:J829" si="82">IF($B766="F",$G766,"")</f>
        <v/>
      </c>
      <c r="K766" s="414" t="str">
        <f t="shared" ref="K766:K829" si="83">IF($B766="V",$G766,"")</f>
        <v/>
      </c>
      <c r="L766" s="414" t="str">
        <f t="shared" ref="L766:L829" si="84">IF($B766="A",$G766,"")</f>
        <v/>
      </c>
      <c r="M766" s="414" t="str">
        <f t="shared" ref="M766:M829" si="85">IF($B766="G",$G766,"")</f>
        <v/>
      </c>
    </row>
    <row r="767" spans="1:13">
      <c r="A767" s="175"/>
      <c r="B767" s="152"/>
      <c r="C767" s="137"/>
      <c r="D767" s="142"/>
      <c r="E767" s="143"/>
      <c r="F767" s="143"/>
      <c r="G767" s="346"/>
      <c r="H767" s="145"/>
      <c r="I767" s="449">
        <f t="shared" si="81"/>
        <v>0</v>
      </c>
      <c r="J767" s="414" t="str">
        <f t="shared" si="82"/>
        <v/>
      </c>
      <c r="K767" s="414" t="str">
        <f t="shared" si="83"/>
        <v/>
      </c>
      <c r="L767" s="414" t="str">
        <f t="shared" si="84"/>
        <v/>
      </c>
      <c r="M767" s="414" t="str">
        <f t="shared" si="85"/>
        <v/>
      </c>
    </row>
    <row r="768" spans="1:13">
      <c r="A768" s="175"/>
      <c r="B768" s="152"/>
      <c r="C768" s="137"/>
      <c r="D768" s="142"/>
      <c r="E768" s="143"/>
      <c r="F768" s="143"/>
      <c r="G768" s="346"/>
      <c r="H768" s="145"/>
      <c r="I768" s="449">
        <f t="shared" si="81"/>
        <v>0</v>
      </c>
      <c r="J768" s="414" t="str">
        <f t="shared" si="82"/>
        <v/>
      </c>
      <c r="K768" s="414" t="str">
        <f t="shared" si="83"/>
        <v/>
      </c>
      <c r="L768" s="414" t="str">
        <f t="shared" si="84"/>
        <v/>
      </c>
      <c r="M768" s="414" t="str">
        <f t="shared" si="85"/>
        <v/>
      </c>
    </row>
    <row r="769" spans="1:13">
      <c r="A769" s="175"/>
      <c r="B769" s="152"/>
      <c r="C769" s="137"/>
      <c r="D769" s="142"/>
      <c r="E769" s="143"/>
      <c r="F769" s="143"/>
      <c r="G769" s="346"/>
      <c r="H769" s="145"/>
      <c r="I769" s="449">
        <f t="shared" si="81"/>
        <v>0</v>
      </c>
      <c r="J769" s="414" t="str">
        <f t="shared" si="82"/>
        <v/>
      </c>
      <c r="K769" s="414" t="str">
        <f t="shared" si="83"/>
        <v/>
      </c>
      <c r="L769" s="414" t="str">
        <f t="shared" si="84"/>
        <v/>
      </c>
      <c r="M769" s="414" t="str">
        <f t="shared" si="85"/>
        <v/>
      </c>
    </row>
    <row r="770" spans="1:13">
      <c r="A770" s="175"/>
      <c r="B770" s="152"/>
      <c r="C770" s="137"/>
      <c r="D770" s="142"/>
      <c r="E770" s="143"/>
      <c r="F770" s="143"/>
      <c r="G770" s="346"/>
      <c r="H770" s="145"/>
      <c r="I770" s="449">
        <f t="shared" si="81"/>
        <v>0</v>
      </c>
      <c r="J770" s="414" t="str">
        <f t="shared" si="82"/>
        <v/>
      </c>
      <c r="K770" s="414" t="str">
        <f t="shared" si="83"/>
        <v/>
      </c>
      <c r="L770" s="414" t="str">
        <f t="shared" si="84"/>
        <v/>
      </c>
      <c r="M770" s="414" t="str">
        <f t="shared" si="85"/>
        <v/>
      </c>
    </row>
    <row r="771" spans="1:13">
      <c r="A771" s="175"/>
      <c r="B771" s="152"/>
      <c r="C771" s="137"/>
      <c r="D771" s="142"/>
      <c r="E771" s="143"/>
      <c r="F771" s="143"/>
      <c r="G771" s="346"/>
      <c r="H771" s="145"/>
      <c r="I771" s="449">
        <f t="shared" si="81"/>
        <v>0</v>
      </c>
      <c r="J771" s="414" t="str">
        <f t="shared" si="82"/>
        <v/>
      </c>
      <c r="K771" s="414" t="str">
        <f t="shared" si="83"/>
        <v/>
      </c>
      <c r="L771" s="414" t="str">
        <f t="shared" si="84"/>
        <v/>
      </c>
      <c r="M771" s="414" t="str">
        <f t="shared" si="85"/>
        <v/>
      </c>
    </row>
    <row r="772" spans="1:13">
      <c r="A772" s="175"/>
      <c r="B772" s="152"/>
      <c r="C772" s="137"/>
      <c r="D772" s="142"/>
      <c r="E772" s="143"/>
      <c r="F772" s="143"/>
      <c r="G772" s="346"/>
      <c r="H772" s="145"/>
      <c r="I772" s="449">
        <f t="shared" si="81"/>
        <v>0</v>
      </c>
      <c r="J772" s="414" t="str">
        <f t="shared" si="82"/>
        <v/>
      </c>
      <c r="K772" s="414" t="str">
        <f t="shared" si="83"/>
        <v/>
      </c>
      <c r="L772" s="414" t="str">
        <f t="shared" si="84"/>
        <v/>
      </c>
      <c r="M772" s="414" t="str">
        <f t="shared" si="85"/>
        <v/>
      </c>
    </row>
    <row r="773" spans="1:13">
      <c r="A773" s="175"/>
      <c r="B773" s="152"/>
      <c r="C773" s="137"/>
      <c r="D773" s="142"/>
      <c r="E773" s="143"/>
      <c r="F773" s="143"/>
      <c r="G773" s="346"/>
      <c r="H773" s="145"/>
      <c r="I773" s="449">
        <f t="shared" si="81"/>
        <v>0</v>
      </c>
      <c r="J773" s="414" t="str">
        <f t="shared" si="82"/>
        <v/>
      </c>
      <c r="K773" s="414" t="str">
        <f t="shared" si="83"/>
        <v/>
      </c>
      <c r="L773" s="414" t="str">
        <f t="shared" si="84"/>
        <v/>
      </c>
      <c r="M773" s="414" t="str">
        <f t="shared" si="85"/>
        <v/>
      </c>
    </row>
    <row r="774" spans="1:13">
      <c r="A774" s="175"/>
      <c r="B774" s="152"/>
      <c r="C774" s="137"/>
      <c r="D774" s="142"/>
      <c r="E774" s="143"/>
      <c r="F774" s="143"/>
      <c r="G774" s="346"/>
      <c r="H774" s="145"/>
      <c r="I774" s="449">
        <f t="shared" si="81"/>
        <v>0</v>
      </c>
      <c r="J774" s="414" t="str">
        <f t="shared" si="82"/>
        <v/>
      </c>
      <c r="K774" s="414" t="str">
        <f t="shared" si="83"/>
        <v/>
      </c>
      <c r="L774" s="414" t="str">
        <f t="shared" si="84"/>
        <v/>
      </c>
      <c r="M774" s="414" t="str">
        <f t="shared" si="85"/>
        <v/>
      </c>
    </row>
    <row r="775" spans="1:13">
      <c r="A775" s="175"/>
      <c r="B775" s="152"/>
      <c r="C775" s="137"/>
      <c r="D775" s="142"/>
      <c r="E775" s="143"/>
      <c r="F775" s="143"/>
      <c r="G775" s="346"/>
      <c r="H775" s="145"/>
      <c r="I775" s="449">
        <f t="shared" si="81"/>
        <v>0</v>
      </c>
      <c r="J775" s="414" t="str">
        <f t="shared" si="82"/>
        <v/>
      </c>
      <c r="K775" s="414" t="str">
        <f t="shared" si="83"/>
        <v/>
      </c>
      <c r="L775" s="414" t="str">
        <f t="shared" si="84"/>
        <v/>
      </c>
      <c r="M775" s="414" t="str">
        <f t="shared" si="85"/>
        <v/>
      </c>
    </row>
    <row r="776" spans="1:13">
      <c r="A776" s="175"/>
      <c r="B776" s="152"/>
      <c r="C776" s="137"/>
      <c r="D776" s="142"/>
      <c r="E776" s="143"/>
      <c r="F776" s="143"/>
      <c r="G776" s="346"/>
      <c r="H776" s="145"/>
      <c r="I776" s="449">
        <f t="shared" si="81"/>
        <v>0</v>
      </c>
      <c r="J776" s="414" t="str">
        <f t="shared" si="82"/>
        <v/>
      </c>
      <c r="K776" s="414" t="str">
        <f t="shared" si="83"/>
        <v/>
      </c>
      <c r="L776" s="414" t="str">
        <f t="shared" si="84"/>
        <v/>
      </c>
      <c r="M776" s="414" t="str">
        <f t="shared" si="85"/>
        <v/>
      </c>
    </row>
    <row r="777" spans="1:13">
      <c r="A777" s="175"/>
      <c r="B777" s="152"/>
      <c r="C777" s="137"/>
      <c r="D777" s="142"/>
      <c r="E777" s="143"/>
      <c r="F777" s="143"/>
      <c r="G777" s="346"/>
      <c r="H777" s="145"/>
      <c r="I777" s="449">
        <f t="shared" si="81"/>
        <v>0</v>
      </c>
      <c r="J777" s="414" t="str">
        <f t="shared" si="82"/>
        <v/>
      </c>
      <c r="K777" s="414" t="str">
        <f t="shared" si="83"/>
        <v/>
      </c>
      <c r="L777" s="414" t="str">
        <f t="shared" si="84"/>
        <v/>
      </c>
      <c r="M777" s="414" t="str">
        <f t="shared" si="85"/>
        <v/>
      </c>
    </row>
    <row r="778" spans="1:13">
      <c r="A778" s="175"/>
      <c r="B778" s="152"/>
      <c r="C778" s="137"/>
      <c r="D778" s="142"/>
      <c r="E778" s="143"/>
      <c r="F778" s="143"/>
      <c r="G778" s="346"/>
      <c r="H778" s="145"/>
      <c r="I778" s="449">
        <f t="shared" si="81"/>
        <v>0</v>
      </c>
      <c r="J778" s="414" t="str">
        <f t="shared" si="82"/>
        <v/>
      </c>
      <c r="K778" s="414" t="str">
        <f t="shared" si="83"/>
        <v/>
      </c>
      <c r="L778" s="414" t="str">
        <f t="shared" si="84"/>
        <v/>
      </c>
      <c r="M778" s="414" t="str">
        <f t="shared" si="85"/>
        <v/>
      </c>
    </row>
    <row r="779" spans="1:13">
      <c r="A779" s="175"/>
      <c r="B779" s="152"/>
      <c r="C779" s="137"/>
      <c r="D779" s="142"/>
      <c r="E779" s="143"/>
      <c r="F779" s="143"/>
      <c r="G779" s="346"/>
      <c r="H779" s="145"/>
      <c r="I779" s="449">
        <f t="shared" si="81"/>
        <v>0</v>
      </c>
      <c r="J779" s="414" t="str">
        <f t="shared" si="82"/>
        <v/>
      </c>
      <c r="K779" s="414" t="str">
        <f t="shared" si="83"/>
        <v/>
      </c>
      <c r="L779" s="414" t="str">
        <f t="shared" si="84"/>
        <v/>
      </c>
      <c r="M779" s="414" t="str">
        <f t="shared" si="85"/>
        <v/>
      </c>
    </row>
    <row r="780" spans="1:13">
      <c r="A780" s="175"/>
      <c r="B780" s="152"/>
      <c r="C780" s="137"/>
      <c r="D780" s="142"/>
      <c r="E780" s="143"/>
      <c r="F780" s="143"/>
      <c r="G780" s="346"/>
      <c r="H780" s="145"/>
      <c r="I780" s="449">
        <f t="shared" si="81"/>
        <v>0</v>
      </c>
      <c r="J780" s="414" t="str">
        <f t="shared" si="82"/>
        <v/>
      </c>
      <c r="K780" s="414" t="str">
        <f t="shared" si="83"/>
        <v/>
      </c>
      <c r="L780" s="414" t="str">
        <f t="shared" si="84"/>
        <v/>
      </c>
      <c r="M780" s="414" t="str">
        <f t="shared" si="85"/>
        <v/>
      </c>
    </row>
    <row r="781" spans="1:13">
      <c r="A781" s="175"/>
      <c r="B781" s="152"/>
      <c r="C781" s="137"/>
      <c r="D781" s="142"/>
      <c r="E781" s="143"/>
      <c r="F781" s="143"/>
      <c r="G781" s="346"/>
      <c r="H781" s="145"/>
      <c r="I781" s="449">
        <f t="shared" si="81"/>
        <v>0</v>
      </c>
      <c r="J781" s="414" t="str">
        <f t="shared" si="82"/>
        <v/>
      </c>
      <c r="K781" s="414" t="str">
        <f t="shared" si="83"/>
        <v/>
      </c>
      <c r="L781" s="414" t="str">
        <f t="shared" si="84"/>
        <v/>
      </c>
      <c r="M781" s="414" t="str">
        <f t="shared" si="85"/>
        <v/>
      </c>
    </row>
    <row r="782" spans="1:13">
      <c r="A782" s="175"/>
      <c r="B782" s="152"/>
      <c r="C782" s="137"/>
      <c r="D782" s="142"/>
      <c r="E782" s="143"/>
      <c r="F782" s="143"/>
      <c r="G782" s="346"/>
      <c r="H782" s="145"/>
      <c r="I782" s="449">
        <f t="shared" si="81"/>
        <v>0</v>
      </c>
      <c r="J782" s="414" t="str">
        <f t="shared" si="82"/>
        <v/>
      </c>
      <c r="K782" s="414" t="str">
        <f t="shared" si="83"/>
        <v/>
      </c>
      <c r="L782" s="414" t="str">
        <f t="shared" si="84"/>
        <v/>
      </c>
      <c r="M782" s="414" t="str">
        <f t="shared" si="85"/>
        <v/>
      </c>
    </row>
    <row r="783" spans="1:13">
      <c r="A783" s="175"/>
      <c r="B783" s="152"/>
      <c r="C783" s="137"/>
      <c r="D783" s="142"/>
      <c r="E783" s="143"/>
      <c r="F783" s="143"/>
      <c r="G783" s="346"/>
      <c r="H783" s="145"/>
      <c r="I783" s="449">
        <f t="shared" si="81"/>
        <v>0</v>
      </c>
      <c r="J783" s="414" t="str">
        <f t="shared" si="82"/>
        <v/>
      </c>
      <c r="K783" s="414" t="str">
        <f t="shared" si="83"/>
        <v/>
      </c>
      <c r="L783" s="414" t="str">
        <f t="shared" si="84"/>
        <v/>
      </c>
      <c r="M783" s="414" t="str">
        <f t="shared" si="85"/>
        <v/>
      </c>
    </row>
    <row r="784" spans="1:13">
      <c r="A784" s="175"/>
      <c r="B784" s="152"/>
      <c r="C784" s="137"/>
      <c r="D784" s="142"/>
      <c r="E784" s="143"/>
      <c r="F784" s="143"/>
      <c r="G784" s="346"/>
      <c r="H784" s="145"/>
      <c r="I784" s="449">
        <f t="shared" si="81"/>
        <v>0</v>
      </c>
      <c r="J784" s="414" t="str">
        <f t="shared" si="82"/>
        <v/>
      </c>
      <c r="K784" s="414" t="str">
        <f t="shared" si="83"/>
        <v/>
      </c>
      <c r="L784" s="414" t="str">
        <f t="shared" si="84"/>
        <v/>
      </c>
      <c r="M784" s="414" t="str">
        <f t="shared" si="85"/>
        <v/>
      </c>
    </row>
    <row r="785" spans="1:13">
      <c r="A785" s="175"/>
      <c r="B785" s="152"/>
      <c r="C785" s="137"/>
      <c r="D785" s="142"/>
      <c r="E785" s="143"/>
      <c r="F785" s="143"/>
      <c r="G785" s="346"/>
      <c r="H785" s="145"/>
      <c r="I785" s="449">
        <f t="shared" si="81"/>
        <v>0</v>
      </c>
      <c r="J785" s="414" t="str">
        <f t="shared" si="82"/>
        <v/>
      </c>
      <c r="K785" s="414" t="str">
        <f t="shared" si="83"/>
        <v/>
      </c>
      <c r="L785" s="414" t="str">
        <f t="shared" si="84"/>
        <v/>
      </c>
      <c r="M785" s="414" t="str">
        <f t="shared" si="85"/>
        <v/>
      </c>
    </row>
    <row r="786" spans="1:13">
      <c r="A786" s="175"/>
      <c r="B786" s="152"/>
      <c r="C786" s="137"/>
      <c r="D786" s="142"/>
      <c r="E786" s="143"/>
      <c r="F786" s="143"/>
      <c r="G786" s="346"/>
      <c r="H786" s="145"/>
      <c r="I786" s="449">
        <f t="shared" si="81"/>
        <v>0</v>
      </c>
      <c r="J786" s="414" t="str">
        <f t="shared" si="82"/>
        <v/>
      </c>
      <c r="K786" s="414" t="str">
        <f t="shared" si="83"/>
        <v/>
      </c>
      <c r="L786" s="414" t="str">
        <f t="shared" si="84"/>
        <v/>
      </c>
      <c r="M786" s="414" t="str">
        <f t="shared" si="85"/>
        <v/>
      </c>
    </row>
    <row r="787" spans="1:13">
      <c r="A787" s="175"/>
      <c r="B787" s="152"/>
      <c r="C787" s="137"/>
      <c r="D787" s="142"/>
      <c r="E787" s="143"/>
      <c r="F787" s="143"/>
      <c r="G787" s="346"/>
      <c r="H787" s="145"/>
      <c r="I787" s="449">
        <f t="shared" si="81"/>
        <v>0</v>
      </c>
      <c r="J787" s="414" t="str">
        <f t="shared" si="82"/>
        <v/>
      </c>
      <c r="K787" s="414" t="str">
        <f t="shared" si="83"/>
        <v/>
      </c>
      <c r="L787" s="414" t="str">
        <f t="shared" si="84"/>
        <v/>
      </c>
      <c r="M787" s="414" t="str">
        <f t="shared" si="85"/>
        <v/>
      </c>
    </row>
    <row r="788" spans="1:13">
      <c r="A788" s="175"/>
      <c r="B788" s="152"/>
      <c r="C788" s="137"/>
      <c r="D788" s="142"/>
      <c r="E788" s="143"/>
      <c r="F788" s="143"/>
      <c r="G788" s="346"/>
      <c r="H788" s="145"/>
      <c r="I788" s="449">
        <f t="shared" si="81"/>
        <v>0</v>
      </c>
      <c r="J788" s="414" t="str">
        <f t="shared" si="82"/>
        <v/>
      </c>
      <c r="K788" s="414" t="str">
        <f t="shared" si="83"/>
        <v/>
      </c>
      <c r="L788" s="414" t="str">
        <f t="shared" si="84"/>
        <v/>
      </c>
      <c r="M788" s="414" t="str">
        <f t="shared" si="85"/>
        <v/>
      </c>
    </row>
    <row r="789" spans="1:13">
      <c r="A789" s="175"/>
      <c r="B789" s="152"/>
      <c r="C789" s="137"/>
      <c r="D789" s="142"/>
      <c r="E789" s="143"/>
      <c r="F789" s="143"/>
      <c r="G789" s="346"/>
      <c r="H789" s="145"/>
      <c r="I789" s="449">
        <f t="shared" si="81"/>
        <v>0</v>
      </c>
      <c r="J789" s="414" t="str">
        <f t="shared" si="82"/>
        <v/>
      </c>
      <c r="K789" s="414" t="str">
        <f t="shared" si="83"/>
        <v/>
      </c>
      <c r="L789" s="414" t="str">
        <f t="shared" si="84"/>
        <v/>
      </c>
      <c r="M789" s="414" t="str">
        <f t="shared" si="85"/>
        <v/>
      </c>
    </row>
    <row r="790" spans="1:13">
      <c r="A790" s="175"/>
      <c r="B790" s="152"/>
      <c r="C790" s="137"/>
      <c r="D790" s="142"/>
      <c r="E790" s="143"/>
      <c r="F790" s="143"/>
      <c r="G790" s="346"/>
      <c r="H790" s="145"/>
      <c r="I790" s="449">
        <f t="shared" si="81"/>
        <v>0</v>
      </c>
      <c r="J790" s="414" t="str">
        <f t="shared" si="82"/>
        <v/>
      </c>
      <c r="K790" s="414" t="str">
        <f t="shared" si="83"/>
        <v/>
      </c>
      <c r="L790" s="414" t="str">
        <f t="shared" si="84"/>
        <v/>
      </c>
      <c r="M790" s="414" t="str">
        <f t="shared" si="85"/>
        <v/>
      </c>
    </row>
    <row r="791" spans="1:13">
      <c r="A791" s="175"/>
      <c r="B791" s="152"/>
      <c r="C791" s="137"/>
      <c r="D791" s="142"/>
      <c r="E791" s="143"/>
      <c r="F791" s="143"/>
      <c r="G791" s="346"/>
      <c r="H791" s="145"/>
      <c r="I791" s="449">
        <f t="shared" si="81"/>
        <v>0</v>
      </c>
      <c r="J791" s="414" t="str">
        <f t="shared" si="82"/>
        <v/>
      </c>
      <c r="K791" s="414" t="str">
        <f t="shared" si="83"/>
        <v/>
      </c>
      <c r="L791" s="414" t="str">
        <f t="shared" si="84"/>
        <v/>
      </c>
      <c r="M791" s="414" t="str">
        <f t="shared" si="85"/>
        <v/>
      </c>
    </row>
    <row r="792" spans="1:13">
      <c r="A792" s="175"/>
      <c r="B792" s="152"/>
      <c r="C792" s="137"/>
      <c r="D792" s="142"/>
      <c r="E792" s="143"/>
      <c r="F792" s="143"/>
      <c r="G792" s="346"/>
      <c r="H792" s="145"/>
      <c r="I792" s="449">
        <f t="shared" si="81"/>
        <v>0</v>
      </c>
      <c r="J792" s="414" t="str">
        <f t="shared" si="82"/>
        <v/>
      </c>
      <c r="K792" s="414" t="str">
        <f t="shared" si="83"/>
        <v/>
      </c>
      <c r="L792" s="414" t="str">
        <f t="shared" si="84"/>
        <v/>
      </c>
      <c r="M792" s="414" t="str">
        <f t="shared" si="85"/>
        <v/>
      </c>
    </row>
    <row r="793" spans="1:13">
      <c r="A793" s="175"/>
      <c r="B793" s="152"/>
      <c r="C793" s="137"/>
      <c r="D793" s="142"/>
      <c r="E793" s="143"/>
      <c r="F793" s="143"/>
      <c r="G793" s="346"/>
      <c r="H793" s="145"/>
      <c r="I793" s="449">
        <f t="shared" si="81"/>
        <v>0</v>
      </c>
      <c r="J793" s="414" t="str">
        <f t="shared" si="82"/>
        <v/>
      </c>
      <c r="K793" s="414" t="str">
        <f t="shared" si="83"/>
        <v/>
      </c>
      <c r="L793" s="414" t="str">
        <f t="shared" si="84"/>
        <v/>
      </c>
      <c r="M793" s="414" t="str">
        <f t="shared" si="85"/>
        <v/>
      </c>
    </row>
    <row r="794" spans="1:13">
      <c r="A794" s="175"/>
      <c r="B794" s="152"/>
      <c r="C794" s="137"/>
      <c r="D794" s="142"/>
      <c r="E794" s="143"/>
      <c r="F794" s="143"/>
      <c r="G794" s="346"/>
      <c r="H794" s="145"/>
      <c r="I794" s="449">
        <f t="shared" si="81"/>
        <v>0</v>
      </c>
      <c r="J794" s="414" t="str">
        <f t="shared" si="82"/>
        <v/>
      </c>
      <c r="K794" s="414" t="str">
        <f t="shared" si="83"/>
        <v/>
      </c>
      <c r="L794" s="414" t="str">
        <f t="shared" si="84"/>
        <v/>
      </c>
      <c r="M794" s="414" t="str">
        <f t="shared" si="85"/>
        <v/>
      </c>
    </row>
    <row r="795" spans="1:13">
      <c r="A795" s="175"/>
      <c r="B795" s="152"/>
      <c r="C795" s="137"/>
      <c r="D795" s="142"/>
      <c r="E795" s="143"/>
      <c r="F795" s="143"/>
      <c r="G795" s="346"/>
      <c r="H795" s="145"/>
      <c r="I795" s="449">
        <f t="shared" si="81"/>
        <v>0</v>
      </c>
      <c r="J795" s="414" t="str">
        <f t="shared" si="82"/>
        <v/>
      </c>
      <c r="K795" s="414" t="str">
        <f t="shared" si="83"/>
        <v/>
      </c>
      <c r="L795" s="414" t="str">
        <f t="shared" si="84"/>
        <v/>
      </c>
      <c r="M795" s="414" t="str">
        <f t="shared" si="85"/>
        <v/>
      </c>
    </row>
    <row r="796" spans="1:13">
      <c r="A796" s="175"/>
      <c r="B796" s="152"/>
      <c r="C796" s="137"/>
      <c r="D796" s="142"/>
      <c r="E796" s="143"/>
      <c r="F796" s="143"/>
      <c r="G796" s="346"/>
      <c r="H796" s="145"/>
      <c r="I796" s="449">
        <f t="shared" si="81"/>
        <v>0</v>
      </c>
      <c r="J796" s="414" t="str">
        <f t="shared" si="82"/>
        <v/>
      </c>
      <c r="K796" s="414" t="str">
        <f t="shared" si="83"/>
        <v/>
      </c>
      <c r="L796" s="414" t="str">
        <f t="shared" si="84"/>
        <v/>
      </c>
      <c r="M796" s="414" t="str">
        <f t="shared" si="85"/>
        <v/>
      </c>
    </row>
    <row r="797" spans="1:13">
      <c r="A797" s="175"/>
      <c r="B797" s="152"/>
      <c r="C797" s="137"/>
      <c r="D797" s="142"/>
      <c r="E797" s="143"/>
      <c r="F797" s="143"/>
      <c r="G797" s="346"/>
      <c r="H797" s="145"/>
      <c r="I797" s="449">
        <f t="shared" si="81"/>
        <v>0</v>
      </c>
      <c r="J797" s="414" t="str">
        <f t="shared" si="82"/>
        <v/>
      </c>
      <c r="K797" s="414" t="str">
        <f t="shared" si="83"/>
        <v/>
      </c>
      <c r="L797" s="414" t="str">
        <f t="shared" si="84"/>
        <v/>
      </c>
      <c r="M797" s="414" t="str">
        <f t="shared" si="85"/>
        <v/>
      </c>
    </row>
    <row r="798" spans="1:13">
      <c r="A798" s="175"/>
      <c r="B798" s="152"/>
      <c r="C798" s="137"/>
      <c r="D798" s="142"/>
      <c r="E798" s="143"/>
      <c r="F798" s="143"/>
      <c r="G798" s="346"/>
      <c r="H798" s="145"/>
      <c r="I798" s="449">
        <f t="shared" si="81"/>
        <v>0</v>
      </c>
      <c r="J798" s="414" t="str">
        <f t="shared" si="82"/>
        <v/>
      </c>
      <c r="K798" s="414" t="str">
        <f t="shared" si="83"/>
        <v/>
      </c>
      <c r="L798" s="414" t="str">
        <f t="shared" si="84"/>
        <v/>
      </c>
      <c r="M798" s="414" t="str">
        <f t="shared" si="85"/>
        <v/>
      </c>
    </row>
    <row r="799" spans="1:13">
      <c r="A799" s="175"/>
      <c r="B799" s="152"/>
      <c r="C799" s="137"/>
      <c r="D799" s="142"/>
      <c r="E799" s="143"/>
      <c r="F799" s="143"/>
      <c r="G799" s="346"/>
      <c r="H799" s="145"/>
      <c r="I799" s="449">
        <f t="shared" si="81"/>
        <v>0</v>
      </c>
      <c r="J799" s="414" t="str">
        <f t="shared" si="82"/>
        <v/>
      </c>
      <c r="K799" s="414" t="str">
        <f t="shared" si="83"/>
        <v/>
      </c>
      <c r="L799" s="414" t="str">
        <f t="shared" si="84"/>
        <v/>
      </c>
      <c r="M799" s="414" t="str">
        <f t="shared" si="85"/>
        <v/>
      </c>
    </row>
    <row r="800" spans="1:13">
      <c r="A800" s="175"/>
      <c r="B800" s="152"/>
      <c r="C800" s="137"/>
      <c r="D800" s="142"/>
      <c r="E800" s="143"/>
      <c r="F800" s="143"/>
      <c r="G800" s="346"/>
      <c r="H800" s="145"/>
      <c r="I800" s="449">
        <f t="shared" si="81"/>
        <v>0</v>
      </c>
      <c r="J800" s="414" t="str">
        <f t="shared" si="82"/>
        <v/>
      </c>
      <c r="K800" s="414" t="str">
        <f t="shared" si="83"/>
        <v/>
      </c>
      <c r="L800" s="414" t="str">
        <f t="shared" si="84"/>
        <v/>
      </c>
      <c r="M800" s="414" t="str">
        <f t="shared" si="85"/>
        <v/>
      </c>
    </row>
    <row r="801" spans="1:13">
      <c r="A801" s="175"/>
      <c r="B801" s="152"/>
      <c r="C801" s="137"/>
      <c r="D801" s="142"/>
      <c r="E801" s="143"/>
      <c r="F801" s="143"/>
      <c r="G801" s="346"/>
      <c r="H801" s="145"/>
      <c r="I801" s="449">
        <f t="shared" si="81"/>
        <v>0</v>
      </c>
      <c r="J801" s="414" t="str">
        <f t="shared" si="82"/>
        <v/>
      </c>
      <c r="K801" s="414" t="str">
        <f t="shared" si="83"/>
        <v/>
      </c>
      <c r="L801" s="414" t="str">
        <f t="shared" si="84"/>
        <v/>
      </c>
      <c r="M801" s="414" t="str">
        <f t="shared" si="85"/>
        <v/>
      </c>
    </row>
    <row r="802" spans="1:13">
      <c r="A802" s="175"/>
      <c r="B802" s="152"/>
      <c r="C802" s="137"/>
      <c r="D802" s="142"/>
      <c r="E802" s="143"/>
      <c r="F802" s="143"/>
      <c r="G802" s="346"/>
      <c r="H802" s="145"/>
      <c r="I802" s="449">
        <f t="shared" si="81"/>
        <v>0</v>
      </c>
      <c r="J802" s="414" t="str">
        <f t="shared" si="82"/>
        <v/>
      </c>
      <c r="K802" s="414" t="str">
        <f t="shared" si="83"/>
        <v/>
      </c>
      <c r="L802" s="414" t="str">
        <f t="shared" si="84"/>
        <v/>
      </c>
      <c r="M802" s="414" t="str">
        <f t="shared" si="85"/>
        <v/>
      </c>
    </row>
    <row r="803" spans="1:13">
      <c r="A803" s="175"/>
      <c r="B803" s="152"/>
      <c r="C803" s="137"/>
      <c r="D803" s="142"/>
      <c r="E803" s="143"/>
      <c r="F803" s="143"/>
      <c r="G803" s="346"/>
      <c r="H803" s="145"/>
      <c r="I803" s="449">
        <f t="shared" si="81"/>
        <v>0</v>
      </c>
      <c r="J803" s="414" t="str">
        <f t="shared" si="82"/>
        <v/>
      </c>
      <c r="K803" s="414" t="str">
        <f t="shared" si="83"/>
        <v/>
      </c>
      <c r="L803" s="414" t="str">
        <f t="shared" si="84"/>
        <v/>
      </c>
      <c r="M803" s="414" t="str">
        <f t="shared" si="85"/>
        <v/>
      </c>
    </row>
    <row r="804" spans="1:13">
      <c r="A804" s="175"/>
      <c r="B804" s="152"/>
      <c r="C804" s="137"/>
      <c r="D804" s="142"/>
      <c r="E804" s="143"/>
      <c r="F804" s="143"/>
      <c r="G804" s="346"/>
      <c r="H804" s="145"/>
      <c r="I804" s="449">
        <f t="shared" si="81"/>
        <v>0</v>
      </c>
      <c r="J804" s="414" t="str">
        <f t="shared" si="82"/>
        <v/>
      </c>
      <c r="K804" s="414" t="str">
        <f t="shared" si="83"/>
        <v/>
      </c>
      <c r="L804" s="414" t="str">
        <f t="shared" si="84"/>
        <v/>
      </c>
      <c r="M804" s="414" t="str">
        <f t="shared" si="85"/>
        <v/>
      </c>
    </row>
    <row r="805" spans="1:13">
      <c r="A805" s="175"/>
      <c r="B805" s="152"/>
      <c r="C805" s="137"/>
      <c r="D805" s="142"/>
      <c r="E805" s="143"/>
      <c r="F805" s="143"/>
      <c r="G805" s="346"/>
      <c r="H805" s="145"/>
      <c r="I805" s="449">
        <f t="shared" si="81"/>
        <v>0</v>
      </c>
      <c r="J805" s="414" t="str">
        <f t="shared" si="82"/>
        <v/>
      </c>
      <c r="K805" s="414" t="str">
        <f t="shared" si="83"/>
        <v/>
      </c>
      <c r="L805" s="414" t="str">
        <f t="shared" si="84"/>
        <v/>
      </c>
      <c r="M805" s="414" t="str">
        <f t="shared" si="85"/>
        <v/>
      </c>
    </row>
    <row r="806" spans="1:13">
      <c r="A806" s="175"/>
      <c r="B806" s="152"/>
      <c r="C806" s="137"/>
      <c r="D806" s="142"/>
      <c r="E806" s="143"/>
      <c r="F806" s="143"/>
      <c r="G806" s="346"/>
      <c r="H806" s="145"/>
      <c r="I806" s="449">
        <f t="shared" si="81"/>
        <v>0</v>
      </c>
      <c r="J806" s="414" t="str">
        <f t="shared" si="82"/>
        <v/>
      </c>
      <c r="K806" s="414" t="str">
        <f t="shared" si="83"/>
        <v/>
      </c>
      <c r="L806" s="414" t="str">
        <f t="shared" si="84"/>
        <v/>
      </c>
      <c r="M806" s="414" t="str">
        <f t="shared" si="85"/>
        <v/>
      </c>
    </row>
    <row r="807" spans="1:13">
      <c r="A807" s="175"/>
      <c r="B807" s="152"/>
      <c r="C807" s="137"/>
      <c r="D807" s="142"/>
      <c r="E807" s="143"/>
      <c r="F807" s="143"/>
      <c r="G807" s="346"/>
      <c r="H807" s="145"/>
      <c r="I807" s="449">
        <f t="shared" si="81"/>
        <v>0</v>
      </c>
      <c r="J807" s="414" t="str">
        <f t="shared" si="82"/>
        <v/>
      </c>
      <c r="K807" s="414" t="str">
        <f t="shared" si="83"/>
        <v/>
      </c>
      <c r="L807" s="414" t="str">
        <f t="shared" si="84"/>
        <v/>
      </c>
      <c r="M807" s="414" t="str">
        <f t="shared" si="85"/>
        <v/>
      </c>
    </row>
    <row r="808" spans="1:13">
      <c r="A808" s="175"/>
      <c r="B808" s="152"/>
      <c r="C808" s="137"/>
      <c r="D808" s="142"/>
      <c r="E808" s="143"/>
      <c r="F808" s="143"/>
      <c r="G808" s="346"/>
      <c r="H808" s="145"/>
      <c r="I808" s="449">
        <f t="shared" si="81"/>
        <v>0</v>
      </c>
      <c r="J808" s="414" t="str">
        <f t="shared" si="82"/>
        <v/>
      </c>
      <c r="K808" s="414" t="str">
        <f t="shared" si="83"/>
        <v/>
      </c>
      <c r="L808" s="414" t="str">
        <f t="shared" si="84"/>
        <v/>
      </c>
      <c r="M808" s="414" t="str">
        <f t="shared" si="85"/>
        <v/>
      </c>
    </row>
    <row r="809" spans="1:13">
      <c r="A809" s="175"/>
      <c r="B809" s="152"/>
      <c r="C809" s="137"/>
      <c r="D809" s="142"/>
      <c r="E809" s="143"/>
      <c r="F809" s="143"/>
      <c r="G809" s="346"/>
      <c r="H809" s="145"/>
      <c r="I809" s="449">
        <f t="shared" si="81"/>
        <v>0</v>
      </c>
      <c r="J809" s="414" t="str">
        <f t="shared" si="82"/>
        <v/>
      </c>
      <c r="K809" s="414" t="str">
        <f t="shared" si="83"/>
        <v/>
      </c>
      <c r="L809" s="414" t="str">
        <f t="shared" si="84"/>
        <v/>
      </c>
      <c r="M809" s="414" t="str">
        <f t="shared" si="85"/>
        <v/>
      </c>
    </row>
    <row r="810" spans="1:13">
      <c r="A810" s="175"/>
      <c r="B810" s="152"/>
      <c r="C810" s="137"/>
      <c r="D810" s="142"/>
      <c r="E810" s="143"/>
      <c r="F810" s="143"/>
      <c r="G810" s="346"/>
      <c r="H810" s="145"/>
      <c r="I810" s="449">
        <f t="shared" si="81"/>
        <v>0</v>
      </c>
      <c r="J810" s="414" t="str">
        <f t="shared" si="82"/>
        <v/>
      </c>
      <c r="K810" s="414" t="str">
        <f t="shared" si="83"/>
        <v/>
      </c>
      <c r="L810" s="414" t="str">
        <f t="shared" si="84"/>
        <v/>
      </c>
      <c r="M810" s="414" t="str">
        <f t="shared" si="85"/>
        <v/>
      </c>
    </row>
    <row r="811" spans="1:13">
      <c r="A811" s="175"/>
      <c r="B811" s="152"/>
      <c r="C811" s="137"/>
      <c r="D811" s="142"/>
      <c r="E811" s="143"/>
      <c r="F811" s="143"/>
      <c r="G811" s="346"/>
      <c r="H811" s="145"/>
      <c r="I811" s="449">
        <f t="shared" si="81"/>
        <v>0</v>
      </c>
      <c r="J811" s="414" t="str">
        <f t="shared" si="82"/>
        <v/>
      </c>
      <c r="K811" s="414" t="str">
        <f t="shared" si="83"/>
        <v/>
      </c>
      <c r="L811" s="414" t="str">
        <f t="shared" si="84"/>
        <v/>
      </c>
      <c r="M811" s="414" t="str">
        <f t="shared" si="85"/>
        <v/>
      </c>
    </row>
    <row r="812" spans="1:13">
      <c r="A812" s="175"/>
      <c r="B812" s="152"/>
      <c r="C812" s="137"/>
      <c r="D812" s="142"/>
      <c r="E812" s="143"/>
      <c r="F812" s="143"/>
      <c r="G812" s="346"/>
      <c r="H812" s="145"/>
      <c r="I812" s="449">
        <f t="shared" si="81"/>
        <v>0</v>
      </c>
      <c r="J812" s="414" t="str">
        <f t="shared" si="82"/>
        <v/>
      </c>
      <c r="K812" s="414" t="str">
        <f t="shared" si="83"/>
        <v/>
      </c>
      <c r="L812" s="414" t="str">
        <f t="shared" si="84"/>
        <v/>
      </c>
      <c r="M812" s="414" t="str">
        <f t="shared" si="85"/>
        <v/>
      </c>
    </row>
    <row r="813" spans="1:13">
      <c r="A813" s="175"/>
      <c r="B813" s="152"/>
      <c r="C813" s="137"/>
      <c r="D813" s="142"/>
      <c r="E813" s="143"/>
      <c r="F813" s="143"/>
      <c r="G813" s="346"/>
      <c r="H813" s="145"/>
      <c r="I813" s="449">
        <f t="shared" si="81"/>
        <v>0</v>
      </c>
      <c r="J813" s="414" t="str">
        <f t="shared" si="82"/>
        <v/>
      </c>
      <c r="K813" s="414" t="str">
        <f t="shared" si="83"/>
        <v/>
      </c>
      <c r="L813" s="414" t="str">
        <f t="shared" si="84"/>
        <v/>
      </c>
      <c r="M813" s="414" t="str">
        <f t="shared" si="85"/>
        <v/>
      </c>
    </row>
    <row r="814" spans="1:13">
      <c r="A814" s="175"/>
      <c r="B814" s="152"/>
      <c r="C814" s="137"/>
      <c r="D814" s="142"/>
      <c r="E814" s="143"/>
      <c r="F814" s="143"/>
      <c r="G814" s="346"/>
      <c r="H814" s="145"/>
      <c r="I814" s="449">
        <f t="shared" si="81"/>
        <v>0</v>
      </c>
      <c r="J814" s="414" t="str">
        <f t="shared" si="82"/>
        <v/>
      </c>
      <c r="K814" s="414" t="str">
        <f t="shared" si="83"/>
        <v/>
      </c>
      <c r="L814" s="414" t="str">
        <f t="shared" si="84"/>
        <v/>
      </c>
      <c r="M814" s="414" t="str">
        <f t="shared" si="85"/>
        <v/>
      </c>
    </row>
    <row r="815" spans="1:13">
      <c r="A815" s="175"/>
      <c r="B815" s="152"/>
      <c r="C815" s="137"/>
      <c r="D815" s="142"/>
      <c r="E815" s="143"/>
      <c r="F815" s="143"/>
      <c r="G815" s="346"/>
      <c r="H815" s="145"/>
      <c r="I815" s="449">
        <f t="shared" si="81"/>
        <v>0</v>
      </c>
      <c r="J815" s="414" t="str">
        <f t="shared" si="82"/>
        <v/>
      </c>
      <c r="K815" s="414" t="str">
        <f t="shared" si="83"/>
        <v/>
      </c>
      <c r="L815" s="414" t="str">
        <f t="shared" si="84"/>
        <v/>
      </c>
      <c r="M815" s="414" t="str">
        <f t="shared" si="85"/>
        <v/>
      </c>
    </row>
    <row r="816" spans="1:13">
      <c r="A816" s="175"/>
      <c r="B816" s="152"/>
      <c r="C816" s="137"/>
      <c r="D816" s="142"/>
      <c r="E816" s="143"/>
      <c r="F816" s="143"/>
      <c r="G816" s="346"/>
      <c r="H816" s="145"/>
      <c r="I816" s="449">
        <f t="shared" si="81"/>
        <v>0</v>
      </c>
      <c r="J816" s="414" t="str">
        <f t="shared" si="82"/>
        <v/>
      </c>
      <c r="K816" s="414" t="str">
        <f t="shared" si="83"/>
        <v/>
      </c>
      <c r="L816" s="414" t="str">
        <f t="shared" si="84"/>
        <v/>
      </c>
      <c r="M816" s="414" t="str">
        <f t="shared" si="85"/>
        <v/>
      </c>
    </row>
    <row r="817" spans="1:13">
      <c r="A817" s="175"/>
      <c r="B817" s="152"/>
      <c r="C817" s="137"/>
      <c r="D817" s="142"/>
      <c r="E817" s="143"/>
      <c r="F817" s="143"/>
      <c r="G817" s="346"/>
      <c r="H817" s="145"/>
      <c r="I817" s="449">
        <f t="shared" si="81"/>
        <v>0</v>
      </c>
      <c r="J817" s="414" t="str">
        <f t="shared" si="82"/>
        <v/>
      </c>
      <c r="K817" s="414" t="str">
        <f t="shared" si="83"/>
        <v/>
      </c>
      <c r="L817" s="414" t="str">
        <f t="shared" si="84"/>
        <v/>
      </c>
      <c r="M817" s="414" t="str">
        <f t="shared" si="85"/>
        <v/>
      </c>
    </row>
    <row r="818" spans="1:13">
      <c r="A818" s="175"/>
      <c r="B818" s="152"/>
      <c r="C818" s="137"/>
      <c r="D818" s="142"/>
      <c r="E818" s="143"/>
      <c r="F818" s="143"/>
      <c r="G818" s="346"/>
      <c r="H818" s="145"/>
      <c r="I818" s="449">
        <f t="shared" si="81"/>
        <v>0</v>
      </c>
      <c r="J818" s="414" t="str">
        <f t="shared" si="82"/>
        <v/>
      </c>
      <c r="K818" s="414" t="str">
        <f t="shared" si="83"/>
        <v/>
      </c>
      <c r="L818" s="414" t="str">
        <f t="shared" si="84"/>
        <v/>
      </c>
      <c r="M818" s="414" t="str">
        <f t="shared" si="85"/>
        <v/>
      </c>
    </row>
    <row r="819" spans="1:13">
      <c r="A819" s="175"/>
      <c r="B819" s="152"/>
      <c r="C819" s="137"/>
      <c r="D819" s="142"/>
      <c r="E819" s="143"/>
      <c r="F819" s="143"/>
      <c r="G819" s="346"/>
      <c r="H819" s="145"/>
      <c r="I819" s="449">
        <f t="shared" si="81"/>
        <v>0</v>
      </c>
      <c r="J819" s="414" t="str">
        <f t="shared" si="82"/>
        <v/>
      </c>
      <c r="K819" s="414" t="str">
        <f t="shared" si="83"/>
        <v/>
      </c>
      <c r="L819" s="414" t="str">
        <f t="shared" si="84"/>
        <v/>
      </c>
      <c r="M819" s="414" t="str">
        <f t="shared" si="85"/>
        <v/>
      </c>
    </row>
    <row r="820" spans="1:13">
      <c r="A820" s="175"/>
      <c r="B820" s="152"/>
      <c r="C820" s="137"/>
      <c r="D820" s="142"/>
      <c r="E820" s="143"/>
      <c r="F820" s="143"/>
      <c r="G820" s="346"/>
      <c r="H820" s="145"/>
      <c r="I820" s="449">
        <f t="shared" si="81"/>
        <v>0</v>
      </c>
      <c r="J820" s="414" t="str">
        <f t="shared" si="82"/>
        <v/>
      </c>
      <c r="K820" s="414" t="str">
        <f t="shared" si="83"/>
        <v/>
      </c>
      <c r="L820" s="414" t="str">
        <f t="shared" si="84"/>
        <v/>
      </c>
      <c r="M820" s="414" t="str">
        <f t="shared" si="85"/>
        <v/>
      </c>
    </row>
    <row r="821" spans="1:13">
      <c r="A821" s="175"/>
      <c r="B821" s="152"/>
      <c r="C821" s="137"/>
      <c r="D821" s="142"/>
      <c r="E821" s="143"/>
      <c r="F821" s="143"/>
      <c r="G821" s="346"/>
      <c r="H821" s="145"/>
      <c r="I821" s="449">
        <f t="shared" si="81"/>
        <v>0</v>
      </c>
      <c r="J821" s="414" t="str">
        <f t="shared" si="82"/>
        <v/>
      </c>
      <c r="K821" s="414" t="str">
        <f t="shared" si="83"/>
        <v/>
      </c>
      <c r="L821" s="414" t="str">
        <f t="shared" si="84"/>
        <v/>
      </c>
      <c r="M821" s="414" t="str">
        <f t="shared" si="85"/>
        <v/>
      </c>
    </row>
    <row r="822" spans="1:13">
      <c r="A822" s="175"/>
      <c r="B822" s="152"/>
      <c r="C822" s="137"/>
      <c r="D822" s="142"/>
      <c r="E822" s="143"/>
      <c r="F822" s="143"/>
      <c r="G822" s="346"/>
      <c r="H822" s="145"/>
      <c r="I822" s="449">
        <f t="shared" si="81"/>
        <v>0</v>
      </c>
      <c r="J822" s="414" t="str">
        <f t="shared" si="82"/>
        <v/>
      </c>
      <c r="K822" s="414" t="str">
        <f t="shared" si="83"/>
        <v/>
      </c>
      <c r="L822" s="414" t="str">
        <f t="shared" si="84"/>
        <v/>
      </c>
      <c r="M822" s="414" t="str">
        <f t="shared" si="85"/>
        <v/>
      </c>
    </row>
    <row r="823" spans="1:13">
      <c r="A823" s="175"/>
      <c r="B823" s="152"/>
      <c r="C823" s="137"/>
      <c r="D823" s="142"/>
      <c r="E823" s="143"/>
      <c r="F823" s="143"/>
      <c r="G823" s="346"/>
      <c r="H823" s="145"/>
      <c r="I823" s="449">
        <f t="shared" si="81"/>
        <v>0</v>
      </c>
      <c r="J823" s="414" t="str">
        <f t="shared" si="82"/>
        <v/>
      </c>
      <c r="K823" s="414" t="str">
        <f t="shared" si="83"/>
        <v/>
      </c>
      <c r="L823" s="414" t="str">
        <f t="shared" si="84"/>
        <v/>
      </c>
      <c r="M823" s="414" t="str">
        <f t="shared" si="85"/>
        <v/>
      </c>
    </row>
    <row r="824" spans="1:13">
      <c r="A824" s="175"/>
      <c r="B824" s="152"/>
      <c r="C824" s="137"/>
      <c r="D824" s="142"/>
      <c r="E824" s="143"/>
      <c r="F824" s="143"/>
      <c r="G824" s="346"/>
      <c r="H824" s="145"/>
      <c r="I824" s="449">
        <f t="shared" si="81"/>
        <v>0</v>
      </c>
      <c r="J824" s="414" t="str">
        <f t="shared" si="82"/>
        <v/>
      </c>
      <c r="K824" s="414" t="str">
        <f t="shared" si="83"/>
        <v/>
      </c>
      <c r="L824" s="414" t="str">
        <f t="shared" si="84"/>
        <v/>
      </c>
      <c r="M824" s="414" t="str">
        <f t="shared" si="85"/>
        <v/>
      </c>
    </row>
    <row r="825" spans="1:13">
      <c r="A825" s="175"/>
      <c r="B825" s="152"/>
      <c r="C825" s="137"/>
      <c r="D825" s="142"/>
      <c r="E825" s="143"/>
      <c r="F825" s="143"/>
      <c r="G825" s="346"/>
      <c r="H825" s="145"/>
      <c r="I825" s="449">
        <f t="shared" si="81"/>
        <v>0</v>
      </c>
      <c r="J825" s="414" t="str">
        <f t="shared" si="82"/>
        <v/>
      </c>
      <c r="K825" s="414" t="str">
        <f t="shared" si="83"/>
        <v/>
      </c>
      <c r="L825" s="414" t="str">
        <f t="shared" si="84"/>
        <v/>
      </c>
      <c r="M825" s="414" t="str">
        <f t="shared" si="85"/>
        <v/>
      </c>
    </row>
    <row r="826" spans="1:13">
      <c r="A826" s="175"/>
      <c r="B826" s="152"/>
      <c r="C826" s="137"/>
      <c r="D826" s="142"/>
      <c r="E826" s="143"/>
      <c r="F826" s="143"/>
      <c r="G826" s="346"/>
      <c r="H826" s="145"/>
      <c r="I826" s="449">
        <f t="shared" si="81"/>
        <v>0</v>
      </c>
      <c r="J826" s="414" t="str">
        <f t="shared" si="82"/>
        <v/>
      </c>
      <c r="K826" s="414" t="str">
        <f t="shared" si="83"/>
        <v/>
      </c>
      <c r="L826" s="414" t="str">
        <f t="shared" si="84"/>
        <v/>
      </c>
      <c r="M826" s="414" t="str">
        <f t="shared" si="85"/>
        <v/>
      </c>
    </row>
    <row r="827" spans="1:13">
      <c r="A827" s="175"/>
      <c r="B827" s="152"/>
      <c r="C827" s="137"/>
      <c r="D827" s="142"/>
      <c r="E827" s="143"/>
      <c r="F827" s="143"/>
      <c r="G827" s="346"/>
      <c r="H827" s="145"/>
      <c r="I827" s="449">
        <f t="shared" ref="I827:I890" si="86">IF(ISTEXT(A827)=TRUE,G827,0)</f>
        <v>0</v>
      </c>
      <c r="J827" s="414" t="str">
        <f t="shared" si="82"/>
        <v/>
      </c>
      <c r="K827" s="414" t="str">
        <f t="shared" si="83"/>
        <v/>
      </c>
      <c r="L827" s="414" t="str">
        <f t="shared" si="84"/>
        <v/>
      </c>
      <c r="M827" s="414" t="str">
        <f t="shared" si="85"/>
        <v/>
      </c>
    </row>
    <row r="828" spans="1:13">
      <c r="A828" s="175"/>
      <c r="B828" s="152"/>
      <c r="C828" s="137"/>
      <c r="D828" s="142"/>
      <c r="E828" s="143"/>
      <c r="F828" s="143"/>
      <c r="G828" s="346"/>
      <c r="H828" s="145"/>
      <c r="I828" s="449">
        <f t="shared" si="86"/>
        <v>0</v>
      </c>
      <c r="J828" s="414" t="str">
        <f t="shared" si="82"/>
        <v/>
      </c>
      <c r="K828" s="414" t="str">
        <f t="shared" si="83"/>
        <v/>
      </c>
      <c r="L828" s="414" t="str">
        <f t="shared" si="84"/>
        <v/>
      </c>
      <c r="M828" s="414" t="str">
        <f t="shared" si="85"/>
        <v/>
      </c>
    </row>
    <row r="829" spans="1:13">
      <c r="A829" s="175"/>
      <c r="B829" s="152"/>
      <c r="C829" s="137"/>
      <c r="D829" s="142"/>
      <c r="E829" s="143"/>
      <c r="F829" s="143"/>
      <c r="G829" s="346"/>
      <c r="H829" s="145"/>
      <c r="I829" s="449">
        <f t="shared" si="86"/>
        <v>0</v>
      </c>
      <c r="J829" s="414" t="str">
        <f t="shared" si="82"/>
        <v/>
      </c>
      <c r="K829" s="414" t="str">
        <f t="shared" si="83"/>
        <v/>
      </c>
      <c r="L829" s="414" t="str">
        <f t="shared" si="84"/>
        <v/>
      </c>
      <c r="M829" s="414" t="str">
        <f t="shared" si="85"/>
        <v/>
      </c>
    </row>
    <row r="830" spans="1:13">
      <c r="A830" s="175"/>
      <c r="B830" s="152"/>
      <c r="C830" s="137"/>
      <c r="D830" s="142"/>
      <c r="E830" s="143"/>
      <c r="F830" s="143"/>
      <c r="G830" s="346"/>
      <c r="H830" s="145"/>
      <c r="I830" s="449">
        <f t="shared" si="86"/>
        <v>0</v>
      </c>
      <c r="J830" s="414" t="str">
        <f t="shared" ref="J830:J893" si="87">IF($B830="F",$G830,"")</f>
        <v/>
      </c>
      <c r="K830" s="414" t="str">
        <f t="shared" ref="K830:K893" si="88">IF($B830="V",$G830,"")</f>
        <v/>
      </c>
      <c r="L830" s="414" t="str">
        <f t="shared" ref="L830:L893" si="89">IF($B830="A",$G830,"")</f>
        <v/>
      </c>
      <c r="M830" s="414" t="str">
        <f t="shared" ref="M830:M893" si="90">IF($B830="G",$G830,"")</f>
        <v/>
      </c>
    </row>
    <row r="831" spans="1:13">
      <c r="A831" s="175"/>
      <c r="B831" s="152"/>
      <c r="C831" s="137"/>
      <c r="D831" s="142"/>
      <c r="E831" s="143"/>
      <c r="F831" s="143"/>
      <c r="G831" s="346"/>
      <c r="H831" s="145"/>
      <c r="I831" s="449">
        <f t="shared" si="86"/>
        <v>0</v>
      </c>
      <c r="J831" s="414" t="str">
        <f t="shared" si="87"/>
        <v/>
      </c>
      <c r="K831" s="414" t="str">
        <f t="shared" si="88"/>
        <v/>
      </c>
      <c r="L831" s="414" t="str">
        <f t="shared" si="89"/>
        <v/>
      </c>
      <c r="M831" s="414" t="str">
        <f t="shared" si="90"/>
        <v/>
      </c>
    </row>
    <row r="832" spans="1:13">
      <c r="A832" s="175"/>
      <c r="B832" s="152"/>
      <c r="C832" s="137"/>
      <c r="D832" s="142"/>
      <c r="E832" s="143"/>
      <c r="F832" s="143"/>
      <c r="G832" s="346"/>
      <c r="H832" s="145"/>
      <c r="I832" s="449">
        <f t="shared" si="86"/>
        <v>0</v>
      </c>
      <c r="J832" s="414" t="str">
        <f t="shared" si="87"/>
        <v/>
      </c>
      <c r="K832" s="414" t="str">
        <f t="shared" si="88"/>
        <v/>
      </c>
      <c r="L832" s="414" t="str">
        <f t="shared" si="89"/>
        <v/>
      </c>
      <c r="M832" s="414" t="str">
        <f t="shared" si="90"/>
        <v/>
      </c>
    </row>
    <row r="833" spans="1:13">
      <c r="A833" s="175"/>
      <c r="B833" s="152"/>
      <c r="C833" s="137"/>
      <c r="D833" s="142"/>
      <c r="E833" s="143"/>
      <c r="F833" s="143"/>
      <c r="G833" s="346"/>
      <c r="H833" s="145"/>
      <c r="I833" s="449">
        <f t="shared" si="86"/>
        <v>0</v>
      </c>
      <c r="J833" s="414" t="str">
        <f t="shared" si="87"/>
        <v/>
      </c>
      <c r="K833" s="414" t="str">
        <f t="shared" si="88"/>
        <v/>
      </c>
      <c r="L833" s="414" t="str">
        <f t="shared" si="89"/>
        <v/>
      </c>
      <c r="M833" s="414" t="str">
        <f t="shared" si="90"/>
        <v/>
      </c>
    </row>
    <row r="834" spans="1:13">
      <c r="A834" s="175"/>
      <c r="B834" s="152"/>
      <c r="C834" s="137"/>
      <c r="D834" s="142"/>
      <c r="E834" s="143"/>
      <c r="F834" s="143"/>
      <c r="G834" s="346"/>
      <c r="H834" s="145"/>
      <c r="I834" s="449">
        <f t="shared" si="86"/>
        <v>0</v>
      </c>
      <c r="J834" s="414" t="str">
        <f t="shared" si="87"/>
        <v/>
      </c>
      <c r="K834" s="414" t="str">
        <f t="shared" si="88"/>
        <v/>
      </c>
      <c r="L834" s="414" t="str">
        <f t="shared" si="89"/>
        <v/>
      </c>
      <c r="M834" s="414" t="str">
        <f t="shared" si="90"/>
        <v/>
      </c>
    </row>
    <row r="835" spans="1:13">
      <c r="A835" s="175"/>
      <c r="B835" s="152"/>
      <c r="C835" s="137"/>
      <c r="D835" s="142"/>
      <c r="E835" s="143"/>
      <c r="F835" s="143"/>
      <c r="G835" s="346"/>
      <c r="H835" s="145"/>
      <c r="I835" s="449">
        <f t="shared" si="86"/>
        <v>0</v>
      </c>
      <c r="J835" s="414" t="str">
        <f t="shared" si="87"/>
        <v/>
      </c>
      <c r="K835" s="414" t="str">
        <f t="shared" si="88"/>
        <v/>
      </c>
      <c r="L835" s="414" t="str">
        <f t="shared" si="89"/>
        <v/>
      </c>
      <c r="M835" s="414" t="str">
        <f t="shared" si="90"/>
        <v/>
      </c>
    </row>
    <row r="836" spans="1:13">
      <c r="A836" s="175"/>
      <c r="B836" s="152"/>
      <c r="C836" s="137"/>
      <c r="D836" s="142"/>
      <c r="E836" s="143"/>
      <c r="F836" s="143"/>
      <c r="G836" s="346"/>
      <c r="H836" s="145"/>
      <c r="I836" s="449">
        <f t="shared" si="86"/>
        <v>0</v>
      </c>
      <c r="J836" s="414" t="str">
        <f t="shared" si="87"/>
        <v/>
      </c>
      <c r="K836" s="414" t="str">
        <f t="shared" si="88"/>
        <v/>
      </c>
      <c r="L836" s="414" t="str">
        <f t="shared" si="89"/>
        <v/>
      </c>
      <c r="M836" s="414" t="str">
        <f t="shared" si="90"/>
        <v/>
      </c>
    </row>
    <row r="837" spans="1:13">
      <c r="A837" s="175"/>
      <c r="B837" s="152"/>
      <c r="C837" s="137"/>
      <c r="D837" s="142"/>
      <c r="E837" s="143"/>
      <c r="F837" s="143"/>
      <c r="G837" s="346"/>
      <c r="H837" s="145"/>
      <c r="I837" s="449">
        <f t="shared" si="86"/>
        <v>0</v>
      </c>
      <c r="J837" s="414" t="str">
        <f t="shared" si="87"/>
        <v/>
      </c>
      <c r="K837" s="414" t="str">
        <f t="shared" si="88"/>
        <v/>
      </c>
      <c r="L837" s="414" t="str">
        <f t="shared" si="89"/>
        <v/>
      </c>
      <c r="M837" s="414" t="str">
        <f t="shared" si="90"/>
        <v/>
      </c>
    </row>
    <row r="838" spans="1:13">
      <c r="A838" s="175"/>
      <c r="B838" s="152"/>
      <c r="C838" s="137"/>
      <c r="D838" s="142"/>
      <c r="E838" s="143"/>
      <c r="F838" s="143"/>
      <c r="G838" s="346"/>
      <c r="H838" s="145"/>
      <c r="I838" s="449">
        <f t="shared" si="86"/>
        <v>0</v>
      </c>
      <c r="J838" s="414" t="str">
        <f t="shared" si="87"/>
        <v/>
      </c>
      <c r="K838" s="414" t="str">
        <f t="shared" si="88"/>
        <v/>
      </c>
      <c r="L838" s="414" t="str">
        <f t="shared" si="89"/>
        <v/>
      </c>
      <c r="M838" s="414" t="str">
        <f t="shared" si="90"/>
        <v/>
      </c>
    </row>
    <row r="839" spans="1:13">
      <c r="A839" s="175"/>
      <c r="B839" s="152"/>
      <c r="C839" s="137"/>
      <c r="D839" s="142"/>
      <c r="E839" s="143"/>
      <c r="F839" s="143"/>
      <c r="G839" s="346"/>
      <c r="H839" s="145"/>
      <c r="I839" s="449">
        <f t="shared" si="86"/>
        <v>0</v>
      </c>
      <c r="J839" s="414" t="str">
        <f t="shared" si="87"/>
        <v/>
      </c>
      <c r="K839" s="414" t="str">
        <f t="shared" si="88"/>
        <v/>
      </c>
      <c r="L839" s="414" t="str">
        <f t="shared" si="89"/>
        <v/>
      </c>
      <c r="M839" s="414" t="str">
        <f t="shared" si="90"/>
        <v/>
      </c>
    </row>
    <row r="840" spans="1:13">
      <c r="A840" s="175"/>
      <c r="B840" s="152"/>
      <c r="C840" s="137"/>
      <c r="D840" s="142"/>
      <c r="E840" s="143"/>
      <c r="F840" s="143"/>
      <c r="G840" s="346"/>
      <c r="H840" s="145"/>
      <c r="I840" s="449">
        <f t="shared" si="86"/>
        <v>0</v>
      </c>
      <c r="J840" s="414" t="str">
        <f t="shared" si="87"/>
        <v/>
      </c>
      <c r="K840" s="414" t="str">
        <f t="shared" si="88"/>
        <v/>
      </c>
      <c r="L840" s="414" t="str">
        <f t="shared" si="89"/>
        <v/>
      </c>
      <c r="M840" s="414" t="str">
        <f t="shared" si="90"/>
        <v/>
      </c>
    </row>
    <row r="841" spans="1:13">
      <c r="A841" s="175"/>
      <c r="B841" s="152"/>
      <c r="C841" s="137"/>
      <c r="D841" s="142"/>
      <c r="E841" s="143"/>
      <c r="F841" s="143"/>
      <c r="G841" s="346"/>
      <c r="H841" s="145"/>
      <c r="I841" s="449">
        <f t="shared" si="86"/>
        <v>0</v>
      </c>
      <c r="J841" s="414" t="str">
        <f t="shared" si="87"/>
        <v/>
      </c>
      <c r="K841" s="414" t="str">
        <f t="shared" si="88"/>
        <v/>
      </c>
      <c r="L841" s="414" t="str">
        <f t="shared" si="89"/>
        <v/>
      </c>
      <c r="M841" s="414" t="str">
        <f t="shared" si="90"/>
        <v/>
      </c>
    </row>
    <row r="842" spans="1:13">
      <c r="A842" s="175"/>
      <c r="B842" s="152"/>
      <c r="C842" s="137"/>
      <c r="D842" s="142"/>
      <c r="E842" s="143"/>
      <c r="F842" s="143"/>
      <c r="G842" s="346"/>
      <c r="H842" s="145"/>
      <c r="I842" s="449">
        <f t="shared" si="86"/>
        <v>0</v>
      </c>
      <c r="J842" s="414" t="str">
        <f t="shared" si="87"/>
        <v/>
      </c>
      <c r="K842" s="414" t="str">
        <f t="shared" si="88"/>
        <v/>
      </c>
      <c r="L842" s="414" t="str">
        <f t="shared" si="89"/>
        <v/>
      </c>
      <c r="M842" s="414" t="str">
        <f t="shared" si="90"/>
        <v/>
      </c>
    </row>
    <row r="843" spans="1:13">
      <c r="A843" s="175"/>
      <c r="B843" s="152"/>
      <c r="C843" s="137"/>
      <c r="D843" s="142"/>
      <c r="E843" s="143"/>
      <c r="F843" s="143"/>
      <c r="G843" s="346"/>
      <c r="H843" s="145"/>
      <c r="I843" s="449">
        <f t="shared" si="86"/>
        <v>0</v>
      </c>
      <c r="J843" s="414" t="str">
        <f t="shared" si="87"/>
        <v/>
      </c>
      <c r="K843" s="414" t="str">
        <f t="shared" si="88"/>
        <v/>
      </c>
      <c r="L843" s="414" t="str">
        <f t="shared" si="89"/>
        <v/>
      </c>
      <c r="M843" s="414" t="str">
        <f t="shared" si="90"/>
        <v/>
      </c>
    </row>
    <row r="844" spans="1:13">
      <c r="A844" s="175"/>
      <c r="B844" s="152"/>
      <c r="C844" s="137"/>
      <c r="D844" s="142"/>
      <c r="E844" s="143"/>
      <c r="F844" s="143"/>
      <c r="G844" s="346"/>
      <c r="H844" s="145"/>
      <c r="I844" s="449">
        <f t="shared" si="86"/>
        <v>0</v>
      </c>
      <c r="J844" s="414" t="str">
        <f t="shared" si="87"/>
        <v/>
      </c>
      <c r="K844" s="414" t="str">
        <f t="shared" si="88"/>
        <v/>
      </c>
      <c r="L844" s="414" t="str">
        <f t="shared" si="89"/>
        <v/>
      </c>
      <c r="M844" s="414" t="str">
        <f t="shared" si="90"/>
        <v/>
      </c>
    </row>
    <row r="845" spans="1:13">
      <c r="A845" s="175"/>
      <c r="B845" s="152"/>
      <c r="C845" s="137"/>
      <c r="D845" s="142"/>
      <c r="E845" s="143"/>
      <c r="F845" s="143"/>
      <c r="G845" s="346"/>
      <c r="H845" s="145"/>
      <c r="I845" s="449">
        <f t="shared" si="86"/>
        <v>0</v>
      </c>
      <c r="J845" s="414" t="str">
        <f t="shared" si="87"/>
        <v/>
      </c>
      <c r="K845" s="414" t="str">
        <f t="shared" si="88"/>
        <v/>
      </c>
      <c r="L845" s="414" t="str">
        <f t="shared" si="89"/>
        <v/>
      </c>
      <c r="M845" s="414" t="str">
        <f t="shared" si="90"/>
        <v/>
      </c>
    </row>
    <row r="846" spans="1:13">
      <c r="A846" s="175"/>
      <c r="B846" s="152"/>
      <c r="C846" s="137"/>
      <c r="D846" s="142"/>
      <c r="E846" s="143"/>
      <c r="F846" s="143"/>
      <c r="G846" s="346"/>
      <c r="H846" s="145"/>
      <c r="I846" s="449">
        <f t="shared" si="86"/>
        <v>0</v>
      </c>
      <c r="J846" s="414" t="str">
        <f t="shared" si="87"/>
        <v/>
      </c>
      <c r="K846" s="414" t="str">
        <f t="shared" si="88"/>
        <v/>
      </c>
      <c r="L846" s="414" t="str">
        <f t="shared" si="89"/>
        <v/>
      </c>
      <c r="M846" s="414" t="str">
        <f t="shared" si="90"/>
        <v/>
      </c>
    </row>
    <row r="847" spans="1:13">
      <c r="A847" s="175"/>
      <c r="B847" s="152"/>
      <c r="C847" s="137"/>
      <c r="D847" s="142"/>
      <c r="E847" s="143"/>
      <c r="F847" s="143"/>
      <c r="G847" s="346"/>
      <c r="H847" s="145"/>
      <c r="I847" s="449">
        <f t="shared" si="86"/>
        <v>0</v>
      </c>
      <c r="J847" s="414" t="str">
        <f t="shared" si="87"/>
        <v/>
      </c>
      <c r="K847" s="414" t="str">
        <f t="shared" si="88"/>
        <v/>
      </c>
      <c r="L847" s="414" t="str">
        <f t="shared" si="89"/>
        <v/>
      </c>
      <c r="M847" s="414" t="str">
        <f t="shared" si="90"/>
        <v/>
      </c>
    </row>
    <row r="848" spans="1:13">
      <c r="A848" s="175"/>
      <c r="B848" s="152"/>
      <c r="C848" s="137"/>
      <c r="D848" s="142"/>
      <c r="E848" s="143"/>
      <c r="F848" s="143"/>
      <c r="G848" s="346"/>
      <c r="H848" s="145"/>
      <c r="I848" s="449">
        <f t="shared" si="86"/>
        <v>0</v>
      </c>
      <c r="J848" s="414" t="str">
        <f t="shared" si="87"/>
        <v/>
      </c>
      <c r="K848" s="414" t="str">
        <f t="shared" si="88"/>
        <v/>
      </c>
      <c r="L848" s="414" t="str">
        <f t="shared" si="89"/>
        <v/>
      </c>
      <c r="M848" s="414" t="str">
        <f t="shared" si="90"/>
        <v/>
      </c>
    </row>
    <row r="849" spans="1:13">
      <c r="A849" s="175"/>
      <c r="B849" s="152"/>
      <c r="C849" s="137"/>
      <c r="D849" s="142"/>
      <c r="E849" s="143"/>
      <c r="F849" s="143"/>
      <c r="G849" s="346"/>
      <c r="H849" s="145"/>
      <c r="I849" s="449">
        <f t="shared" si="86"/>
        <v>0</v>
      </c>
      <c r="J849" s="414" t="str">
        <f t="shared" si="87"/>
        <v/>
      </c>
      <c r="K849" s="414" t="str">
        <f t="shared" si="88"/>
        <v/>
      </c>
      <c r="L849" s="414" t="str">
        <f t="shared" si="89"/>
        <v/>
      </c>
      <c r="M849" s="414" t="str">
        <f t="shared" si="90"/>
        <v/>
      </c>
    </row>
    <row r="850" spans="1:13">
      <c r="A850" s="175"/>
      <c r="B850" s="152"/>
      <c r="C850" s="137"/>
      <c r="D850" s="142"/>
      <c r="E850" s="143"/>
      <c r="F850" s="143"/>
      <c r="G850" s="346"/>
      <c r="H850" s="145"/>
      <c r="I850" s="449">
        <f t="shared" si="86"/>
        <v>0</v>
      </c>
      <c r="J850" s="414" t="str">
        <f t="shared" si="87"/>
        <v/>
      </c>
      <c r="K850" s="414" t="str">
        <f t="shared" si="88"/>
        <v/>
      </c>
      <c r="L850" s="414" t="str">
        <f t="shared" si="89"/>
        <v/>
      </c>
      <c r="M850" s="414" t="str">
        <f t="shared" si="90"/>
        <v/>
      </c>
    </row>
    <row r="851" spans="1:13">
      <c r="A851" s="175"/>
      <c r="B851" s="152"/>
      <c r="C851" s="137"/>
      <c r="D851" s="142"/>
      <c r="E851" s="143"/>
      <c r="F851" s="143"/>
      <c r="G851" s="346"/>
      <c r="H851" s="145"/>
      <c r="I851" s="449">
        <f t="shared" si="86"/>
        <v>0</v>
      </c>
      <c r="J851" s="414" t="str">
        <f t="shared" si="87"/>
        <v/>
      </c>
      <c r="K851" s="414" t="str">
        <f t="shared" si="88"/>
        <v/>
      </c>
      <c r="L851" s="414" t="str">
        <f t="shared" si="89"/>
        <v/>
      </c>
      <c r="M851" s="414" t="str">
        <f t="shared" si="90"/>
        <v/>
      </c>
    </row>
    <row r="852" spans="1:13">
      <c r="A852" s="175"/>
      <c r="B852" s="152"/>
      <c r="C852" s="137"/>
      <c r="D852" s="142"/>
      <c r="E852" s="143"/>
      <c r="F852" s="143"/>
      <c r="G852" s="346"/>
      <c r="H852" s="145"/>
      <c r="I852" s="449">
        <f t="shared" si="86"/>
        <v>0</v>
      </c>
      <c r="J852" s="414" t="str">
        <f t="shared" si="87"/>
        <v/>
      </c>
      <c r="K852" s="414" t="str">
        <f t="shared" si="88"/>
        <v/>
      </c>
      <c r="L852" s="414" t="str">
        <f t="shared" si="89"/>
        <v/>
      </c>
      <c r="M852" s="414" t="str">
        <f t="shared" si="90"/>
        <v/>
      </c>
    </row>
    <row r="853" spans="1:13">
      <c r="A853" s="175"/>
      <c r="B853" s="152"/>
      <c r="C853" s="137"/>
      <c r="D853" s="142"/>
      <c r="E853" s="143"/>
      <c r="F853" s="143"/>
      <c r="G853" s="346"/>
      <c r="H853" s="145"/>
      <c r="I853" s="449">
        <f t="shared" si="86"/>
        <v>0</v>
      </c>
      <c r="J853" s="414" t="str">
        <f t="shared" si="87"/>
        <v/>
      </c>
      <c r="K853" s="414" t="str">
        <f t="shared" si="88"/>
        <v/>
      </c>
      <c r="L853" s="414" t="str">
        <f t="shared" si="89"/>
        <v/>
      </c>
      <c r="M853" s="414" t="str">
        <f t="shared" si="90"/>
        <v/>
      </c>
    </row>
    <row r="854" spans="1:13">
      <c r="A854" s="175"/>
      <c r="B854" s="152"/>
      <c r="C854" s="137"/>
      <c r="D854" s="142"/>
      <c r="E854" s="143"/>
      <c r="F854" s="143"/>
      <c r="G854" s="346"/>
      <c r="H854" s="145"/>
      <c r="I854" s="449">
        <f t="shared" si="86"/>
        <v>0</v>
      </c>
      <c r="J854" s="414" t="str">
        <f t="shared" si="87"/>
        <v/>
      </c>
      <c r="K854" s="414" t="str">
        <f t="shared" si="88"/>
        <v/>
      </c>
      <c r="L854" s="414" t="str">
        <f t="shared" si="89"/>
        <v/>
      </c>
      <c r="M854" s="414" t="str">
        <f t="shared" si="90"/>
        <v/>
      </c>
    </row>
    <row r="855" spans="1:13">
      <c r="A855" s="175"/>
      <c r="B855" s="152"/>
      <c r="C855" s="137"/>
      <c r="D855" s="142"/>
      <c r="E855" s="143"/>
      <c r="F855" s="143"/>
      <c r="G855" s="346"/>
      <c r="H855" s="145"/>
      <c r="I855" s="449">
        <f t="shared" si="86"/>
        <v>0</v>
      </c>
      <c r="J855" s="414" t="str">
        <f t="shared" si="87"/>
        <v/>
      </c>
      <c r="K855" s="414" t="str">
        <f t="shared" si="88"/>
        <v/>
      </c>
      <c r="L855" s="414" t="str">
        <f t="shared" si="89"/>
        <v/>
      </c>
      <c r="M855" s="414" t="str">
        <f t="shared" si="90"/>
        <v/>
      </c>
    </row>
    <row r="856" spans="1:13">
      <c r="A856" s="175"/>
      <c r="B856" s="152"/>
      <c r="C856" s="137"/>
      <c r="D856" s="142"/>
      <c r="E856" s="143"/>
      <c r="F856" s="143"/>
      <c r="G856" s="346"/>
      <c r="H856" s="145"/>
      <c r="I856" s="449">
        <f t="shared" si="86"/>
        <v>0</v>
      </c>
      <c r="J856" s="414" t="str">
        <f t="shared" si="87"/>
        <v/>
      </c>
      <c r="K856" s="414" t="str">
        <f t="shared" si="88"/>
        <v/>
      </c>
      <c r="L856" s="414" t="str">
        <f t="shared" si="89"/>
        <v/>
      </c>
      <c r="M856" s="414" t="str">
        <f t="shared" si="90"/>
        <v/>
      </c>
    </row>
    <row r="857" spans="1:13">
      <c r="A857" s="175"/>
      <c r="B857" s="152"/>
      <c r="C857" s="137"/>
      <c r="D857" s="142"/>
      <c r="E857" s="143"/>
      <c r="F857" s="143"/>
      <c r="G857" s="346"/>
      <c r="H857" s="145"/>
      <c r="I857" s="449">
        <f t="shared" si="86"/>
        <v>0</v>
      </c>
      <c r="J857" s="414" t="str">
        <f t="shared" si="87"/>
        <v/>
      </c>
      <c r="K857" s="414" t="str">
        <f t="shared" si="88"/>
        <v/>
      </c>
      <c r="L857" s="414" t="str">
        <f t="shared" si="89"/>
        <v/>
      </c>
      <c r="M857" s="414" t="str">
        <f t="shared" si="90"/>
        <v/>
      </c>
    </row>
    <row r="858" spans="1:13">
      <c r="A858" s="175"/>
      <c r="B858" s="152"/>
      <c r="C858" s="137"/>
      <c r="D858" s="142"/>
      <c r="E858" s="143"/>
      <c r="F858" s="143"/>
      <c r="G858" s="346"/>
      <c r="H858" s="145"/>
      <c r="I858" s="449">
        <f t="shared" si="86"/>
        <v>0</v>
      </c>
      <c r="J858" s="414" t="str">
        <f t="shared" si="87"/>
        <v/>
      </c>
      <c r="K858" s="414" t="str">
        <f t="shared" si="88"/>
        <v/>
      </c>
      <c r="L858" s="414" t="str">
        <f t="shared" si="89"/>
        <v/>
      </c>
      <c r="M858" s="414" t="str">
        <f t="shared" si="90"/>
        <v/>
      </c>
    </row>
    <row r="859" spans="1:13">
      <c r="A859" s="175"/>
      <c r="B859" s="152"/>
      <c r="C859" s="137"/>
      <c r="D859" s="142"/>
      <c r="E859" s="143"/>
      <c r="F859" s="143"/>
      <c r="G859" s="346"/>
      <c r="H859" s="145"/>
      <c r="I859" s="449">
        <f t="shared" si="86"/>
        <v>0</v>
      </c>
      <c r="J859" s="414" t="str">
        <f t="shared" si="87"/>
        <v/>
      </c>
      <c r="K859" s="414" t="str">
        <f t="shared" si="88"/>
        <v/>
      </c>
      <c r="L859" s="414" t="str">
        <f t="shared" si="89"/>
        <v/>
      </c>
      <c r="M859" s="414" t="str">
        <f t="shared" si="90"/>
        <v/>
      </c>
    </row>
    <row r="860" spans="1:13">
      <c r="A860" s="175"/>
      <c r="B860" s="152"/>
      <c r="C860" s="137"/>
      <c r="D860" s="142"/>
      <c r="E860" s="143"/>
      <c r="F860" s="143"/>
      <c r="G860" s="346"/>
      <c r="H860" s="145"/>
      <c r="I860" s="449">
        <f t="shared" si="86"/>
        <v>0</v>
      </c>
      <c r="J860" s="414" t="str">
        <f t="shared" si="87"/>
        <v/>
      </c>
      <c r="K860" s="414" t="str">
        <f t="shared" si="88"/>
        <v/>
      </c>
      <c r="L860" s="414" t="str">
        <f t="shared" si="89"/>
        <v/>
      </c>
      <c r="M860" s="414" t="str">
        <f t="shared" si="90"/>
        <v/>
      </c>
    </row>
    <row r="861" spans="1:13">
      <c r="A861" s="175"/>
      <c r="B861" s="152"/>
      <c r="C861" s="137"/>
      <c r="D861" s="142"/>
      <c r="E861" s="143"/>
      <c r="F861" s="143"/>
      <c r="G861" s="346"/>
      <c r="H861" s="145"/>
      <c r="I861" s="449">
        <f t="shared" si="86"/>
        <v>0</v>
      </c>
      <c r="J861" s="414" t="str">
        <f t="shared" si="87"/>
        <v/>
      </c>
      <c r="K861" s="414" t="str">
        <f t="shared" si="88"/>
        <v/>
      </c>
      <c r="L861" s="414" t="str">
        <f t="shared" si="89"/>
        <v/>
      </c>
      <c r="M861" s="414" t="str">
        <f t="shared" si="90"/>
        <v/>
      </c>
    </row>
    <row r="862" spans="1:13">
      <c r="A862" s="175"/>
      <c r="B862" s="152"/>
      <c r="C862" s="137"/>
      <c r="D862" s="142"/>
      <c r="E862" s="143"/>
      <c r="F862" s="143"/>
      <c r="G862" s="346"/>
      <c r="H862" s="145"/>
      <c r="I862" s="449">
        <f t="shared" si="86"/>
        <v>0</v>
      </c>
      <c r="J862" s="414" t="str">
        <f t="shared" si="87"/>
        <v/>
      </c>
      <c r="K862" s="414" t="str">
        <f t="shared" si="88"/>
        <v/>
      </c>
      <c r="L862" s="414" t="str">
        <f t="shared" si="89"/>
        <v/>
      </c>
      <c r="M862" s="414" t="str">
        <f t="shared" si="90"/>
        <v/>
      </c>
    </row>
    <row r="863" spans="1:13">
      <c r="A863" s="175"/>
      <c r="B863" s="152"/>
      <c r="C863" s="137"/>
      <c r="D863" s="142"/>
      <c r="E863" s="143"/>
      <c r="F863" s="143"/>
      <c r="G863" s="346"/>
      <c r="H863" s="145"/>
      <c r="I863" s="449">
        <f t="shared" si="86"/>
        <v>0</v>
      </c>
      <c r="J863" s="414" t="str">
        <f t="shared" si="87"/>
        <v/>
      </c>
      <c r="K863" s="414" t="str">
        <f t="shared" si="88"/>
        <v/>
      </c>
      <c r="L863" s="414" t="str">
        <f t="shared" si="89"/>
        <v/>
      </c>
      <c r="M863" s="414" t="str">
        <f t="shared" si="90"/>
        <v/>
      </c>
    </row>
    <row r="864" spans="1:13">
      <c r="A864" s="175"/>
      <c r="B864" s="152"/>
      <c r="C864" s="137"/>
      <c r="D864" s="142"/>
      <c r="E864" s="143"/>
      <c r="F864" s="143"/>
      <c r="G864" s="346"/>
      <c r="H864" s="145"/>
      <c r="I864" s="449">
        <f t="shared" si="86"/>
        <v>0</v>
      </c>
      <c r="J864" s="414" t="str">
        <f t="shared" si="87"/>
        <v/>
      </c>
      <c r="K864" s="414" t="str">
        <f t="shared" si="88"/>
        <v/>
      </c>
      <c r="L864" s="414" t="str">
        <f t="shared" si="89"/>
        <v/>
      </c>
      <c r="M864" s="414" t="str">
        <f t="shared" si="90"/>
        <v/>
      </c>
    </row>
    <row r="865" spans="1:13">
      <c r="A865" s="175"/>
      <c r="B865" s="152"/>
      <c r="C865" s="137"/>
      <c r="D865" s="142"/>
      <c r="E865" s="143"/>
      <c r="F865" s="143"/>
      <c r="G865" s="346"/>
      <c r="H865" s="145"/>
      <c r="I865" s="449">
        <f t="shared" si="86"/>
        <v>0</v>
      </c>
      <c r="J865" s="414" t="str">
        <f t="shared" si="87"/>
        <v/>
      </c>
      <c r="K865" s="414" t="str">
        <f t="shared" si="88"/>
        <v/>
      </c>
      <c r="L865" s="414" t="str">
        <f t="shared" si="89"/>
        <v/>
      </c>
      <c r="M865" s="414" t="str">
        <f t="shared" si="90"/>
        <v/>
      </c>
    </row>
    <row r="866" spans="1:13">
      <c r="A866" s="175"/>
      <c r="B866" s="152"/>
      <c r="C866" s="137"/>
      <c r="D866" s="142"/>
      <c r="E866" s="143"/>
      <c r="F866" s="143"/>
      <c r="G866" s="346"/>
      <c r="H866" s="145"/>
      <c r="I866" s="449">
        <f t="shared" si="86"/>
        <v>0</v>
      </c>
      <c r="J866" s="414" t="str">
        <f t="shared" si="87"/>
        <v/>
      </c>
      <c r="K866" s="414" t="str">
        <f t="shared" si="88"/>
        <v/>
      </c>
      <c r="L866" s="414" t="str">
        <f t="shared" si="89"/>
        <v/>
      </c>
      <c r="M866" s="414" t="str">
        <f t="shared" si="90"/>
        <v/>
      </c>
    </row>
    <row r="867" spans="1:13">
      <c r="A867" s="175"/>
      <c r="B867" s="152"/>
      <c r="C867" s="137"/>
      <c r="D867" s="142"/>
      <c r="E867" s="143"/>
      <c r="F867" s="143"/>
      <c r="G867" s="346"/>
      <c r="H867" s="145"/>
      <c r="I867" s="449">
        <f t="shared" si="86"/>
        <v>0</v>
      </c>
      <c r="J867" s="414" t="str">
        <f t="shared" si="87"/>
        <v/>
      </c>
      <c r="K867" s="414" t="str">
        <f t="shared" si="88"/>
        <v/>
      </c>
      <c r="L867" s="414" t="str">
        <f t="shared" si="89"/>
        <v/>
      </c>
      <c r="M867" s="414" t="str">
        <f t="shared" si="90"/>
        <v/>
      </c>
    </row>
    <row r="868" spans="1:13">
      <c r="A868" s="175"/>
      <c r="B868" s="152"/>
      <c r="C868" s="137"/>
      <c r="D868" s="142"/>
      <c r="E868" s="143"/>
      <c r="F868" s="143"/>
      <c r="G868" s="346"/>
      <c r="H868" s="145"/>
      <c r="I868" s="449">
        <f t="shared" si="86"/>
        <v>0</v>
      </c>
      <c r="J868" s="414" t="str">
        <f t="shared" si="87"/>
        <v/>
      </c>
      <c r="K868" s="414" t="str">
        <f t="shared" si="88"/>
        <v/>
      </c>
      <c r="L868" s="414" t="str">
        <f t="shared" si="89"/>
        <v/>
      </c>
      <c r="M868" s="414" t="str">
        <f t="shared" si="90"/>
        <v/>
      </c>
    </row>
    <row r="869" spans="1:13">
      <c r="A869" s="175"/>
      <c r="B869" s="152"/>
      <c r="C869" s="137"/>
      <c r="D869" s="142"/>
      <c r="E869" s="143"/>
      <c r="F869" s="143"/>
      <c r="G869" s="346"/>
      <c r="H869" s="145"/>
      <c r="I869" s="449">
        <f t="shared" si="86"/>
        <v>0</v>
      </c>
      <c r="J869" s="414" t="str">
        <f t="shared" si="87"/>
        <v/>
      </c>
      <c r="K869" s="414" t="str">
        <f t="shared" si="88"/>
        <v/>
      </c>
      <c r="L869" s="414" t="str">
        <f t="shared" si="89"/>
        <v/>
      </c>
      <c r="M869" s="414" t="str">
        <f t="shared" si="90"/>
        <v/>
      </c>
    </row>
    <row r="870" spans="1:13">
      <c r="A870" s="175"/>
      <c r="B870" s="152"/>
      <c r="C870" s="137"/>
      <c r="D870" s="142"/>
      <c r="E870" s="143"/>
      <c r="F870" s="143"/>
      <c r="G870" s="346"/>
      <c r="H870" s="145"/>
      <c r="I870" s="449">
        <f t="shared" si="86"/>
        <v>0</v>
      </c>
      <c r="J870" s="414" t="str">
        <f t="shared" si="87"/>
        <v/>
      </c>
      <c r="K870" s="414" t="str">
        <f t="shared" si="88"/>
        <v/>
      </c>
      <c r="L870" s="414" t="str">
        <f t="shared" si="89"/>
        <v/>
      </c>
      <c r="M870" s="414" t="str">
        <f t="shared" si="90"/>
        <v/>
      </c>
    </row>
    <row r="871" spans="1:13">
      <c r="A871" s="175"/>
      <c r="B871" s="152"/>
      <c r="C871" s="137"/>
      <c r="D871" s="142"/>
      <c r="E871" s="143"/>
      <c r="F871" s="143"/>
      <c r="G871" s="346"/>
      <c r="H871" s="145"/>
      <c r="I871" s="449">
        <f t="shared" si="86"/>
        <v>0</v>
      </c>
      <c r="J871" s="414" t="str">
        <f t="shared" si="87"/>
        <v/>
      </c>
      <c r="K871" s="414" t="str">
        <f t="shared" si="88"/>
        <v/>
      </c>
      <c r="L871" s="414" t="str">
        <f t="shared" si="89"/>
        <v/>
      </c>
      <c r="M871" s="414" t="str">
        <f t="shared" si="90"/>
        <v/>
      </c>
    </row>
    <row r="872" spans="1:13">
      <c r="A872" s="175"/>
      <c r="B872" s="152"/>
      <c r="C872" s="137"/>
      <c r="D872" s="142"/>
      <c r="E872" s="143"/>
      <c r="F872" s="143"/>
      <c r="G872" s="346"/>
      <c r="H872" s="145"/>
      <c r="I872" s="449">
        <f t="shared" si="86"/>
        <v>0</v>
      </c>
      <c r="J872" s="414" t="str">
        <f t="shared" si="87"/>
        <v/>
      </c>
      <c r="K872" s="414" t="str">
        <f t="shared" si="88"/>
        <v/>
      </c>
      <c r="L872" s="414" t="str">
        <f t="shared" si="89"/>
        <v/>
      </c>
      <c r="M872" s="414" t="str">
        <f t="shared" si="90"/>
        <v/>
      </c>
    </row>
    <row r="873" spans="1:13">
      <c r="A873" s="175"/>
      <c r="B873" s="152"/>
      <c r="C873" s="137"/>
      <c r="D873" s="142"/>
      <c r="E873" s="143"/>
      <c r="F873" s="143"/>
      <c r="G873" s="346"/>
      <c r="H873" s="145"/>
      <c r="I873" s="449">
        <f t="shared" si="86"/>
        <v>0</v>
      </c>
      <c r="J873" s="414" t="str">
        <f t="shared" si="87"/>
        <v/>
      </c>
      <c r="K873" s="414" t="str">
        <f t="shared" si="88"/>
        <v/>
      </c>
      <c r="L873" s="414" t="str">
        <f t="shared" si="89"/>
        <v/>
      </c>
      <c r="M873" s="414" t="str">
        <f t="shared" si="90"/>
        <v/>
      </c>
    </row>
    <row r="874" spans="1:13">
      <c r="A874" s="175"/>
      <c r="B874" s="152"/>
      <c r="C874" s="137"/>
      <c r="D874" s="142"/>
      <c r="E874" s="143"/>
      <c r="F874" s="143"/>
      <c r="G874" s="346"/>
      <c r="H874" s="145"/>
      <c r="I874" s="449">
        <f t="shared" si="86"/>
        <v>0</v>
      </c>
      <c r="J874" s="414" t="str">
        <f t="shared" si="87"/>
        <v/>
      </c>
      <c r="K874" s="414" t="str">
        <f t="shared" si="88"/>
        <v/>
      </c>
      <c r="L874" s="414" t="str">
        <f t="shared" si="89"/>
        <v/>
      </c>
      <c r="M874" s="414" t="str">
        <f t="shared" si="90"/>
        <v/>
      </c>
    </row>
    <row r="875" spans="1:13">
      <c r="A875" s="175"/>
      <c r="B875" s="152"/>
      <c r="C875" s="137"/>
      <c r="D875" s="142"/>
      <c r="E875" s="143"/>
      <c r="F875" s="143"/>
      <c r="G875" s="346"/>
      <c r="H875" s="145"/>
      <c r="I875" s="449">
        <f t="shared" si="86"/>
        <v>0</v>
      </c>
      <c r="J875" s="414" t="str">
        <f t="shared" si="87"/>
        <v/>
      </c>
      <c r="K875" s="414" t="str">
        <f t="shared" si="88"/>
        <v/>
      </c>
      <c r="L875" s="414" t="str">
        <f t="shared" si="89"/>
        <v/>
      </c>
      <c r="M875" s="414" t="str">
        <f t="shared" si="90"/>
        <v/>
      </c>
    </row>
    <row r="876" spans="1:13">
      <c r="A876" s="175"/>
      <c r="B876" s="152"/>
      <c r="C876" s="137"/>
      <c r="D876" s="142"/>
      <c r="E876" s="143"/>
      <c r="F876" s="143"/>
      <c r="G876" s="346"/>
      <c r="H876" s="145"/>
      <c r="I876" s="449">
        <f t="shared" si="86"/>
        <v>0</v>
      </c>
      <c r="J876" s="414" t="str">
        <f t="shared" si="87"/>
        <v/>
      </c>
      <c r="K876" s="414" t="str">
        <f t="shared" si="88"/>
        <v/>
      </c>
      <c r="L876" s="414" t="str">
        <f t="shared" si="89"/>
        <v/>
      </c>
      <c r="M876" s="414" t="str">
        <f t="shared" si="90"/>
        <v/>
      </c>
    </row>
    <row r="877" spans="1:13">
      <c r="A877" s="175"/>
      <c r="B877" s="152"/>
      <c r="C877" s="137"/>
      <c r="D877" s="142"/>
      <c r="E877" s="143"/>
      <c r="F877" s="143"/>
      <c r="G877" s="346"/>
      <c r="H877" s="145"/>
      <c r="I877" s="449">
        <f t="shared" si="86"/>
        <v>0</v>
      </c>
      <c r="J877" s="414" t="str">
        <f t="shared" si="87"/>
        <v/>
      </c>
      <c r="K877" s="414" t="str">
        <f t="shared" si="88"/>
        <v/>
      </c>
      <c r="L877" s="414" t="str">
        <f t="shared" si="89"/>
        <v/>
      </c>
      <c r="M877" s="414" t="str">
        <f t="shared" si="90"/>
        <v/>
      </c>
    </row>
    <row r="878" spans="1:13">
      <c r="A878" s="175"/>
      <c r="B878" s="152"/>
      <c r="C878" s="137"/>
      <c r="D878" s="142"/>
      <c r="E878" s="143"/>
      <c r="F878" s="143"/>
      <c r="G878" s="346"/>
      <c r="H878" s="145"/>
      <c r="I878" s="449">
        <f t="shared" si="86"/>
        <v>0</v>
      </c>
      <c r="J878" s="414" t="str">
        <f t="shared" si="87"/>
        <v/>
      </c>
      <c r="K878" s="414" t="str">
        <f t="shared" si="88"/>
        <v/>
      </c>
      <c r="L878" s="414" t="str">
        <f t="shared" si="89"/>
        <v/>
      </c>
      <c r="M878" s="414" t="str">
        <f t="shared" si="90"/>
        <v/>
      </c>
    </row>
    <row r="879" spans="1:13">
      <c r="A879" s="175"/>
      <c r="B879" s="152"/>
      <c r="C879" s="137"/>
      <c r="D879" s="142"/>
      <c r="E879" s="143"/>
      <c r="F879" s="143"/>
      <c r="G879" s="346"/>
      <c r="H879" s="145"/>
      <c r="I879" s="449">
        <f t="shared" si="86"/>
        <v>0</v>
      </c>
      <c r="J879" s="414" t="str">
        <f t="shared" si="87"/>
        <v/>
      </c>
      <c r="K879" s="414" t="str">
        <f t="shared" si="88"/>
        <v/>
      </c>
      <c r="L879" s="414" t="str">
        <f t="shared" si="89"/>
        <v/>
      </c>
      <c r="M879" s="414" t="str">
        <f t="shared" si="90"/>
        <v/>
      </c>
    </row>
    <row r="880" spans="1:13">
      <c r="A880" s="175"/>
      <c r="B880" s="152"/>
      <c r="C880" s="137"/>
      <c r="D880" s="142"/>
      <c r="E880" s="143"/>
      <c r="F880" s="143"/>
      <c r="G880" s="346"/>
      <c r="H880" s="145"/>
      <c r="I880" s="449">
        <f t="shared" si="86"/>
        <v>0</v>
      </c>
      <c r="J880" s="414" t="str">
        <f t="shared" si="87"/>
        <v/>
      </c>
      <c r="K880" s="414" t="str">
        <f t="shared" si="88"/>
        <v/>
      </c>
      <c r="L880" s="414" t="str">
        <f t="shared" si="89"/>
        <v/>
      </c>
      <c r="M880" s="414" t="str">
        <f t="shared" si="90"/>
        <v/>
      </c>
    </row>
    <row r="881" spans="1:13">
      <c r="A881" s="175"/>
      <c r="B881" s="152"/>
      <c r="C881" s="137"/>
      <c r="D881" s="142"/>
      <c r="E881" s="143"/>
      <c r="F881" s="143"/>
      <c r="G881" s="346"/>
      <c r="H881" s="145"/>
      <c r="I881" s="449">
        <f t="shared" si="86"/>
        <v>0</v>
      </c>
      <c r="J881" s="414" t="str">
        <f t="shared" si="87"/>
        <v/>
      </c>
      <c r="K881" s="414" t="str">
        <f t="shared" si="88"/>
        <v/>
      </c>
      <c r="L881" s="414" t="str">
        <f t="shared" si="89"/>
        <v/>
      </c>
      <c r="M881" s="414" t="str">
        <f t="shared" si="90"/>
        <v/>
      </c>
    </row>
    <row r="882" spans="1:13">
      <c r="A882" s="175"/>
      <c r="B882" s="152"/>
      <c r="C882" s="137"/>
      <c r="D882" s="142"/>
      <c r="E882" s="143"/>
      <c r="F882" s="143"/>
      <c r="G882" s="346"/>
      <c r="H882" s="145"/>
      <c r="I882" s="449">
        <f t="shared" si="86"/>
        <v>0</v>
      </c>
      <c r="J882" s="414" t="str">
        <f t="shared" si="87"/>
        <v/>
      </c>
      <c r="K882" s="414" t="str">
        <f t="shared" si="88"/>
        <v/>
      </c>
      <c r="L882" s="414" t="str">
        <f t="shared" si="89"/>
        <v/>
      </c>
      <c r="M882" s="414" t="str">
        <f t="shared" si="90"/>
        <v/>
      </c>
    </row>
    <row r="883" spans="1:13">
      <c r="A883" s="175"/>
      <c r="B883" s="152"/>
      <c r="C883" s="137"/>
      <c r="D883" s="142"/>
      <c r="E883" s="143"/>
      <c r="F883" s="143"/>
      <c r="G883" s="346"/>
      <c r="H883" s="145"/>
      <c r="I883" s="449">
        <f t="shared" si="86"/>
        <v>0</v>
      </c>
      <c r="J883" s="414" t="str">
        <f t="shared" si="87"/>
        <v/>
      </c>
      <c r="K883" s="414" t="str">
        <f t="shared" si="88"/>
        <v/>
      </c>
      <c r="L883" s="414" t="str">
        <f t="shared" si="89"/>
        <v/>
      </c>
      <c r="M883" s="414" t="str">
        <f t="shared" si="90"/>
        <v/>
      </c>
    </row>
    <row r="884" spans="1:13">
      <c r="A884" s="175"/>
      <c r="B884" s="152"/>
      <c r="C884" s="137"/>
      <c r="D884" s="142"/>
      <c r="E884" s="143"/>
      <c r="F884" s="143"/>
      <c r="G884" s="346"/>
      <c r="H884" s="145"/>
      <c r="I884" s="449">
        <f t="shared" si="86"/>
        <v>0</v>
      </c>
      <c r="J884" s="414" t="str">
        <f t="shared" si="87"/>
        <v/>
      </c>
      <c r="K884" s="414" t="str">
        <f t="shared" si="88"/>
        <v/>
      </c>
      <c r="L884" s="414" t="str">
        <f t="shared" si="89"/>
        <v/>
      </c>
      <c r="M884" s="414" t="str">
        <f t="shared" si="90"/>
        <v/>
      </c>
    </row>
    <row r="885" spans="1:13">
      <c r="A885" s="175"/>
      <c r="B885" s="152"/>
      <c r="C885" s="137"/>
      <c r="D885" s="142"/>
      <c r="E885" s="143"/>
      <c r="F885" s="143"/>
      <c r="G885" s="346"/>
      <c r="H885" s="145"/>
      <c r="I885" s="449">
        <f t="shared" si="86"/>
        <v>0</v>
      </c>
      <c r="J885" s="414" t="str">
        <f t="shared" si="87"/>
        <v/>
      </c>
      <c r="K885" s="414" t="str">
        <f t="shared" si="88"/>
        <v/>
      </c>
      <c r="L885" s="414" t="str">
        <f t="shared" si="89"/>
        <v/>
      </c>
      <c r="M885" s="414" t="str">
        <f t="shared" si="90"/>
        <v/>
      </c>
    </row>
    <row r="886" spans="1:13">
      <c r="A886" s="175"/>
      <c r="B886" s="152"/>
      <c r="C886" s="137"/>
      <c r="D886" s="142"/>
      <c r="E886" s="143"/>
      <c r="F886" s="143"/>
      <c r="G886" s="346"/>
      <c r="H886" s="145"/>
      <c r="I886" s="449">
        <f t="shared" si="86"/>
        <v>0</v>
      </c>
      <c r="J886" s="414" t="str">
        <f t="shared" si="87"/>
        <v/>
      </c>
      <c r="K886" s="414" t="str">
        <f t="shared" si="88"/>
        <v/>
      </c>
      <c r="L886" s="414" t="str">
        <f t="shared" si="89"/>
        <v/>
      </c>
      <c r="M886" s="414" t="str">
        <f t="shared" si="90"/>
        <v/>
      </c>
    </row>
    <row r="887" spans="1:13">
      <c r="A887" s="175"/>
      <c r="B887" s="152"/>
      <c r="C887" s="137"/>
      <c r="D887" s="142"/>
      <c r="E887" s="143"/>
      <c r="F887" s="143"/>
      <c r="G887" s="346"/>
      <c r="H887" s="145"/>
      <c r="I887" s="449">
        <f t="shared" si="86"/>
        <v>0</v>
      </c>
      <c r="J887" s="414" t="str">
        <f t="shared" si="87"/>
        <v/>
      </c>
      <c r="K887" s="414" t="str">
        <f t="shared" si="88"/>
        <v/>
      </c>
      <c r="L887" s="414" t="str">
        <f t="shared" si="89"/>
        <v/>
      </c>
      <c r="M887" s="414" t="str">
        <f t="shared" si="90"/>
        <v/>
      </c>
    </row>
    <row r="888" spans="1:13">
      <c r="A888" s="175"/>
      <c r="B888" s="152"/>
      <c r="C888" s="137"/>
      <c r="D888" s="142"/>
      <c r="E888" s="143"/>
      <c r="F888" s="143"/>
      <c r="G888" s="346"/>
      <c r="H888" s="145"/>
      <c r="I888" s="449">
        <f t="shared" si="86"/>
        <v>0</v>
      </c>
      <c r="J888" s="414" t="str">
        <f t="shared" si="87"/>
        <v/>
      </c>
      <c r="K888" s="414" t="str">
        <f t="shared" si="88"/>
        <v/>
      </c>
      <c r="L888" s="414" t="str">
        <f t="shared" si="89"/>
        <v/>
      </c>
      <c r="M888" s="414" t="str">
        <f t="shared" si="90"/>
        <v/>
      </c>
    </row>
    <row r="889" spans="1:13">
      <c r="A889" s="175"/>
      <c r="B889" s="152"/>
      <c r="C889" s="137"/>
      <c r="D889" s="142"/>
      <c r="E889" s="143"/>
      <c r="F889" s="143"/>
      <c r="G889" s="346"/>
      <c r="H889" s="145"/>
      <c r="I889" s="449">
        <f t="shared" si="86"/>
        <v>0</v>
      </c>
      <c r="J889" s="414" t="str">
        <f t="shared" si="87"/>
        <v/>
      </c>
      <c r="K889" s="414" t="str">
        <f t="shared" si="88"/>
        <v/>
      </c>
      <c r="L889" s="414" t="str">
        <f t="shared" si="89"/>
        <v/>
      </c>
      <c r="M889" s="414" t="str">
        <f t="shared" si="90"/>
        <v/>
      </c>
    </row>
    <row r="890" spans="1:13">
      <c r="A890" s="175"/>
      <c r="B890" s="152"/>
      <c r="C890" s="137"/>
      <c r="D890" s="142"/>
      <c r="E890" s="143"/>
      <c r="F890" s="143"/>
      <c r="G890" s="346"/>
      <c r="H890" s="145"/>
      <c r="I890" s="449">
        <f t="shared" si="86"/>
        <v>0</v>
      </c>
      <c r="J890" s="414" t="str">
        <f t="shared" si="87"/>
        <v/>
      </c>
      <c r="K890" s="414" t="str">
        <f t="shared" si="88"/>
        <v/>
      </c>
      <c r="L890" s="414" t="str">
        <f t="shared" si="89"/>
        <v/>
      </c>
      <c r="M890" s="414" t="str">
        <f t="shared" si="90"/>
        <v/>
      </c>
    </row>
    <row r="891" spans="1:13">
      <c r="A891" s="175"/>
      <c r="B891" s="152"/>
      <c r="C891" s="137"/>
      <c r="D891" s="142"/>
      <c r="E891" s="143"/>
      <c r="F891" s="143"/>
      <c r="G891" s="346"/>
      <c r="H891" s="145"/>
      <c r="I891" s="449">
        <f t="shared" ref="I891:I954" si="91">IF(ISTEXT(A891)=TRUE,G891,0)</f>
        <v>0</v>
      </c>
      <c r="J891" s="414" t="str">
        <f t="shared" si="87"/>
        <v/>
      </c>
      <c r="K891" s="414" t="str">
        <f t="shared" si="88"/>
        <v/>
      </c>
      <c r="L891" s="414" t="str">
        <f t="shared" si="89"/>
        <v/>
      </c>
      <c r="M891" s="414" t="str">
        <f t="shared" si="90"/>
        <v/>
      </c>
    </row>
    <row r="892" spans="1:13">
      <c r="A892" s="175"/>
      <c r="B892" s="152"/>
      <c r="C892" s="137"/>
      <c r="D892" s="142"/>
      <c r="E892" s="143"/>
      <c r="F892" s="143"/>
      <c r="G892" s="346"/>
      <c r="H892" s="145"/>
      <c r="I892" s="449">
        <f t="shared" si="91"/>
        <v>0</v>
      </c>
      <c r="J892" s="414" t="str">
        <f t="shared" si="87"/>
        <v/>
      </c>
      <c r="K892" s="414" t="str">
        <f t="shared" si="88"/>
        <v/>
      </c>
      <c r="L892" s="414" t="str">
        <f t="shared" si="89"/>
        <v/>
      </c>
      <c r="M892" s="414" t="str">
        <f t="shared" si="90"/>
        <v/>
      </c>
    </row>
    <row r="893" spans="1:13">
      <c r="A893" s="175"/>
      <c r="B893" s="152"/>
      <c r="C893" s="137"/>
      <c r="D893" s="142"/>
      <c r="E893" s="143"/>
      <c r="F893" s="143"/>
      <c r="G893" s="346"/>
      <c r="H893" s="145"/>
      <c r="I893" s="449">
        <f t="shared" si="91"/>
        <v>0</v>
      </c>
      <c r="J893" s="414" t="str">
        <f t="shared" si="87"/>
        <v/>
      </c>
      <c r="K893" s="414" t="str">
        <f t="shared" si="88"/>
        <v/>
      </c>
      <c r="L893" s="414" t="str">
        <f t="shared" si="89"/>
        <v/>
      </c>
      <c r="M893" s="414" t="str">
        <f t="shared" si="90"/>
        <v/>
      </c>
    </row>
    <row r="894" spans="1:13">
      <c r="A894" s="175"/>
      <c r="B894" s="152"/>
      <c r="C894" s="137"/>
      <c r="D894" s="142"/>
      <c r="E894" s="143"/>
      <c r="F894" s="143"/>
      <c r="G894" s="346"/>
      <c r="H894" s="145"/>
      <c r="I894" s="449">
        <f t="shared" si="91"/>
        <v>0</v>
      </c>
      <c r="J894" s="414" t="str">
        <f t="shared" ref="J894:J957" si="92">IF($B894="F",$G894,"")</f>
        <v/>
      </c>
      <c r="K894" s="414" t="str">
        <f t="shared" ref="K894:K957" si="93">IF($B894="V",$G894,"")</f>
        <v/>
      </c>
      <c r="L894" s="414" t="str">
        <f t="shared" ref="L894:L957" si="94">IF($B894="A",$G894,"")</f>
        <v/>
      </c>
      <c r="M894" s="414" t="str">
        <f t="shared" ref="M894:M957" si="95">IF($B894="G",$G894,"")</f>
        <v/>
      </c>
    </row>
    <row r="895" spans="1:13">
      <c r="A895" s="175"/>
      <c r="B895" s="152"/>
      <c r="C895" s="137"/>
      <c r="D895" s="142"/>
      <c r="E895" s="143"/>
      <c r="F895" s="143"/>
      <c r="G895" s="346"/>
      <c r="H895" s="145"/>
      <c r="I895" s="449">
        <f t="shared" si="91"/>
        <v>0</v>
      </c>
      <c r="J895" s="414" t="str">
        <f t="shared" si="92"/>
        <v/>
      </c>
      <c r="K895" s="414" t="str">
        <f t="shared" si="93"/>
        <v/>
      </c>
      <c r="L895" s="414" t="str">
        <f t="shared" si="94"/>
        <v/>
      </c>
      <c r="M895" s="414" t="str">
        <f t="shared" si="95"/>
        <v/>
      </c>
    </row>
    <row r="896" spans="1:13">
      <c r="A896" s="175"/>
      <c r="B896" s="152"/>
      <c r="C896" s="137"/>
      <c r="D896" s="142"/>
      <c r="E896" s="143"/>
      <c r="F896" s="143"/>
      <c r="G896" s="346"/>
      <c r="H896" s="145"/>
      <c r="I896" s="449">
        <f t="shared" si="91"/>
        <v>0</v>
      </c>
      <c r="J896" s="414" t="str">
        <f t="shared" si="92"/>
        <v/>
      </c>
      <c r="K896" s="414" t="str">
        <f t="shared" si="93"/>
        <v/>
      </c>
      <c r="L896" s="414" t="str">
        <f t="shared" si="94"/>
        <v/>
      </c>
      <c r="M896" s="414" t="str">
        <f t="shared" si="95"/>
        <v/>
      </c>
    </row>
    <row r="897" spans="1:13">
      <c r="A897" s="175"/>
      <c r="B897" s="152"/>
      <c r="C897" s="137"/>
      <c r="D897" s="142"/>
      <c r="E897" s="143"/>
      <c r="F897" s="143"/>
      <c r="G897" s="346"/>
      <c r="H897" s="145"/>
      <c r="I897" s="449">
        <f t="shared" si="91"/>
        <v>0</v>
      </c>
      <c r="J897" s="414" t="str">
        <f t="shared" si="92"/>
        <v/>
      </c>
      <c r="K897" s="414" t="str">
        <f t="shared" si="93"/>
        <v/>
      </c>
      <c r="L897" s="414" t="str">
        <f t="shared" si="94"/>
        <v/>
      </c>
      <c r="M897" s="414" t="str">
        <f t="shared" si="95"/>
        <v/>
      </c>
    </row>
    <row r="898" spans="1:13">
      <c r="A898" s="175"/>
      <c r="B898" s="152"/>
      <c r="C898" s="137"/>
      <c r="D898" s="142"/>
      <c r="E898" s="143"/>
      <c r="F898" s="143"/>
      <c r="G898" s="346"/>
      <c r="H898" s="145"/>
      <c r="I898" s="449">
        <f t="shared" si="91"/>
        <v>0</v>
      </c>
      <c r="J898" s="414" t="str">
        <f t="shared" si="92"/>
        <v/>
      </c>
      <c r="K898" s="414" t="str">
        <f t="shared" si="93"/>
        <v/>
      </c>
      <c r="L898" s="414" t="str">
        <f t="shared" si="94"/>
        <v/>
      </c>
      <c r="M898" s="414" t="str">
        <f t="shared" si="95"/>
        <v/>
      </c>
    </row>
    <row r="899" spans="1:13">
      <c r="A899" s="175"/>
      <c r="B899" s="152"/>
      <c r="C899" s="137"/>
      <c r="D899" s="142"/>
      <c r="E899" s="143"/>
      <c r="F899" s="143"/>
      <c r="G899" s="346"/>
      <c r="H899" s="145"/>
      <c r="I899" s="449">
        <f t="shared" si="91"/>
        <v>0</v>
      </c>
      <c r="J899" s="414" t="str">
        <f t="shared" si="92"/>
        <v/>
      </c>
      <c r="K899" s="414" t="str">
        <f t="shared" si="93"/>
        <v/>
      </c>
      <c r="L899" s="414" t="str">
        <f t="shared" si="94"/>
        <v/>
      </c>
      <c r="M899" s="414" t="str">
        <f t="shared" si="95"/>
        <v/>
      </c>
    </row>
    <row r="900" spans="1:13">
      <c r="A900" s="175"/>
      <c r="B900" s="152"/>
      <c r="C900" s="137"/>
      <c r="D900" s="142"/>
      <c r="E900" s="143"/>
      <c r="F900" s="143"/>
      <c r="G900" s="346"/>
      <c r="H900" s="145"/>
      <c r="I900" s="449">
        <f t="shared" si="91"/>
        <v>0</v>
      </c>
      <c r="J900" s="414" t="str">
        <f t="shared" si="92"/>
        <v/>
      </c>
      <c r="K900" s="414" t="str">
        <f t="shared" si="93"/>
        <v/>
      </c>
      <c r="L900" s="414" t="str">
        <f t="shared" si="94"/>
        <v/>
      </c>
      <c r="M900" s="414" t="str">
        <f t="shared" si="95"/>
        <v/>
      </c>
    </row>
    <row r="901" spans="1:13">
      <c r="A901" s="175"/>
      <c r="B901" s="152"/>
      <c r="C901" s="137"/>
      <c r="D901" s="142"/>
      <c r="E901" s="143"/>
      <c r="F901" s="143"/>
      <c r="G901" s="346"/>
      <c r="H901" s="145"/>
      <c r="I901" s="449">
        <f t="shared" si="91"/>
        <v>0</v>
      </c>
      <c r="J901" s="414" t="str">
        <f t="shared" si="92"/>
        <v/>
      </c>
      <c r="K901" s="414" t="str">
        <f t="shared" si="93"/>
        <v/>
      </c>
      <c r="L901" s="414" t="str">
        <f t="shared" si="94"/>
        <v/>
      </c>
      <c r="M901" s="414" t="str">
        <f t="shared" si="95"/>
        <v/>
      </c>
    </row>
    <row r="902" spans="1:13">
      <c r="A902" s="175"/>
      <c r="B902" s="152"/>
      <c r="C902" s="137"/>
      <c r="D902" s="142"/>
      <c r="E902" s="143"/>
      <c r="F902" s="143"/>
      <c r="G902" s="346"/>
      <c r="H902" s="145"/>
      <c r="I902" s="449">
        <f t="shared" si="91"/>
        <v>0</v>
      </c>
      <c r="J902" s="414" t="str">
        <f t="shared" si="92"/>
        <v/>
      </c>
      <c r="K902" s="414" t="str">
        <f t="shared" si="93"/>
        <v/>
      </c>
      <c r="L902" s="414" t="str">
        <f t="shared" si="94"/>
        <v/>
      </c>
      <c r="M902" s="414" t="str">
        <f t="shared" si="95"/>
        <v/>
      </c>
    </row>
    <row r="903" spans="1:13">
      <c r="A903" s="175"/>
      <c r="B903" s="152"/>
      <c r="C903" s="137"/>
      <c r="D903" s="142"/>
      <c r="E903" s="143"/>
      <c r="F903" s="143"/>
      <c r="G903" s="346"/>
      <c r="H903" s="145"/>
      <c r="I903" s="449">
        <f t="shared" si="91"/>
        <v>0</v>
      </c>
      <c r="J903" s="414" t="str">
        <f t="shared" si="92"/>
        <v/>
      </c>
      <c r="K903" s="414" t="str">
        <f t="shared" si="93"/>
        <v/>
      </c>
      <c r="L903" s="414" t="str">
        <f t="shared" si="94"/>
        <v/>
      </c>
      <c r="M903" s="414" t="str">
        <f t="shared" si="95"/>
        <v/>
      </c>
    </row>
    <row r="904" spans="1:13">
      <c r="A904" s="175"/>
      <c r="B904" s="152"/>
      <c r="C904" s="137"/>
      <c r="D904" s="142"/>
      <c r="E904" s="143"/>
      <c r="F904" s="143"/>
      <c r="G904" s="346"/>
      <c r="H904" s="145"/>
      <c r="I904" s="449">
        <f t="shared" si="91"/>
        <v>0</v>
      </c>
      <c r="J904" s="414" t="str">
        <f t="shared" si="92"/>
        <v/>
      </c>
      <c r="K904" s="414" t="str">
        <f t="shared" si="93"/>
        <v/>
      </c>
      <c r="L904" s="414" t="str">
        <f t="shared" si="94"/>
        <v/>
      </c>
      <c r="M904" s="414" t="str">
        <f t="shared" si="95"/>
        <v/>
      </c>
    </row>
    <row r="905" spans="1:13">
      <c r="A905" s="175"/>
      <c r="B905" s="152"/>
      <c r="C905" s="137"/>
      <c r="D905" s="142"/>
      <c r="E905" s="143"/>
      <c r="F905" s="143"/>
      <c r="G905" s="346"/>
      <c r="H905" s="145"/>
      <c r="I905" s="449">
        <f t="shared" si="91"/>
        <v>0</v>
      </c>
      <c r="J905" s="414" t="str">
        <f t="shared" si="92"/>
        <v/>
      </c>
      <c r="K905" s="414" t="str">
        <f t="shared" si="93"/>
        <v/>
      </c>
      <c r="L905" s="414" t="str">
        <f t="shared" si="94"/>
        <v/>
      </c>
      <c r="M905" s="414" t="str">
        <f t="shared" si="95"/>
        <v/>
      </c>
    </row>
    <row r="906" spans="1:13">
      <c r="A906" s="175"/>
      <c r="B906" s="152"/>
      <c r="C906" s="137"/>
      <c r="D906" s="142"/>
      <c r="E906" s="143"/>
      <c r="F906" s="143"/>
      <c r="G906" s="346"/>
      <c r="H906" s="145"/>
      <c r="I906" s="449">
        <f t="shared" si="91"/>
        <v>0</v>
      </c>
      <c r="J906" s="414" t="str">
        <f t="shared" si="92"/>
        <v/>
      </c>
      <c r="K906" s="414" t="str">
        <f t="shared" si="93"/>
        <v/>
      </c>
      <c r="L906" s="414" t="str">
        <f t="shared" si="94"/>
        <v/>
      </c>
      <c r="M906" s="414" t="str">
        <f t="shared" si="95"/>
        <v/>
      </c>
    </row>
    <row r="907" spans="1:13">
      <c r="A907" s="175"/>
      <c r="B907" s="152"/>
      <c r="C907" s="137"/>
      <c r="D907" s="142"/>
      <c r="E907" s="143"/>
      <c r="F907" s="143"/>
      <c r="G907" s="346"/>
      <c r="H907" s="145"/>
      <c r="I907" s="449">
        <f t="shared" si="91"/>
        <v>0</v>
      </c>
      <c r="J907" s="414" t="str">
        <f t="shared" si="92"/>
        <v/>
      </c>
      <c r="K907" s="414" t="str">
        <f t="shared" si="93"/>
        <v/>
      </c>
      <c r="L907" s="414" t="str">
        <f t="shared" si="94"/>
        <v/>
      </c>
      <c r="M907" s="414" t="str">
        <f t="shared" si="95"/>
        <v/>
      </c>
    </row>
    <row r="908" spans="1:13">
      <c r="A908" s="175"/>
      <c r="B908" s="152"/>
      <c r="C908" s="137"/>
      <c r="D908" s="142"/>
      <c r="E908" s="143"/>
      <c r="F908" s="143"/>
      <c r="G908" s="346"/>
      <c r="H908" s="145"/>
      <c r="I908" s="449">
        <f t="shared" si="91"/>
        <v>0</v>
      </c>
      <c r="J908" s="414" t="str">
        <f t="shared" si="92"/>
        <v/>
      </c>
      <c r="K908" s="414" t="str">
        <f t="shared" si="93"/>
        <v/>
      </c>
      <c r="L908" s="414" t="str">
        <f t="shared" si="94"/>
        <v/>
      </c>
      <c r="M908" s="414" t="str">
        <f t="shared" si="95"/>
        <v/>
      </c>
    </row>
    <row r="909" spans="1:13">
      <c r="A909" s="175"/>
      <c r="B909" s="152"/>
      <c r="C909" s="137"/>
      <c r="D909" s="142"/>
      <c r="E909" s="143"/>
      <c r="F909" s="143"/>
      <c r="G909" s="346"/>
      <c r="H909" s="145"/>
      <c r="I909" s="449">
        <f t="shared" si="91"/>
        <v>0</v>
      </c>
      <c r="J909" s="414" t="str">
        <f t="shared" si="92"/>
        <v/>
      </c>
      <c r="K909" s="414" t="str">
        <f t="shared" si="93"/>
        <v/>
      </c>
      <c r="L909" s="414" t="str">
        <f t="shared" si="94"/>
        <v/>
      </c>
      <c r="M909" s="414" t="str">
        <f t="shared" si="95"/>
        <v/>
      </c>
    </row>
    <row r="910" spans="1:13">
      <c r="A910" s="175"/>
      <c r="B910" s="152"/>
      <c r="C910" s="137"/>
      <c r="D910" s="142"/>
      <c r="E910" s="143"/>
      <c r="F910" s="143"/>
      <c r="G910" s="346"/>
      <c r="H910" s="145"/>
      <c r="I910" s="449">
        <f t="shared" si="91"/>
        <v>0</v>
      </c>
      <c r="J910" s="414" t="str">
        <f t="shared" si="92"/>
        <v/>
      </c>
      <c r="K910" s="414" t="str">
        <f t="shared" si="93"/>
        <v/>
      </c>
      <c r="L910" s="414" t="str">
        <f t="shared" si="94"/>
        <v/>
      </c>
      <c r="M910" s="414" t="str">
        <f t="shared" si="95"/>
        <v/>
      </c>
    </row>
    <row r="911" spans="1:13">
      <c r="A911" s="175"/>
      <c r="B911" s="152"/>
      <c r="C911" s="137"/>
      <c r="D911" s="142"/>
      <c r="E911" s="143"/>
      <c r="F911" s="143"/>
      <c r="G911" s="346"/>
      <c r="H911" s="145"/>
      <c r="I911" s="449">
        <f t="shared" si="91"/>
        <v>0</v>
      </c>
      <c r="J911" s="414" t="str">
        <f t="shared" si="92"/>
        <v/>
      </c>
      <c r="K911" s="414" t="str">
        <f t="shared" si="93"/>
        <v/>
      </c>
      <c r="L911" s="414" t="str">
        <f t="shared" si="94"/>
        <v/>
      </c>
      <c r="M911" s="414" t="str">
        <f t="shared" si="95"/>
        <v/>
      </c>
    </row>
    <row r="912" spans="1:13">
      <c r="A912" s="175"/>
      <c r="B912" s="152"/>
      <c r="C912" s="137"/>
      <c r="D912" s="142"/>
      <c r="E912" s="143"/>
      <c r="F912" s="143"/>
      <c r="G912" s="346"/>
      <c r="H912" s="145"/>
      <c r="I912" s="449">
        <f t="shared" si="91"/>
        <v>0</v>
      </c>
      <c r="J912" s="414" t="str">
        <f t="shared" si="92"/>
        <v/>
      </c>
      <c r="K912" s="414" t="str">
        <f t="shared" si="93"/>
        <v/>
      </c>
      <c r="L912" s="414" t="str">
        <f t="shared" si="94"/>
        <v/>
      </c>
      <c r="M912" s="414" t="str">
        <f t="shared" si="95"/>
        <v/>
      </c>
    </row>
    <row r="913" spans="1:13">
      <c r="A913" s="175"/>
      <c r="B913" s="152"/>
      <c r="C913" s="137"/>
      <c r="D913" s="142"/>
      <c r="E913" s="143"/>
      <c r="F913" s="143"/>
      <c r="G913" s="346"/>
      <c r="H913" s="145"/>
      <c r="I913" s="449">
        <f t="shared" si="91"/>
        <v>0</v>
      </c>
      <c r="J913" s="414" t="str">
        <f t="shared" si="92"/>
        <v/>
      </c>
      <c r="K913" s="414" t="str">
        <f t="shared" si="93"/>
        <v/>
      </c>
      <c r="L913" s="414" t="str">
        <f t="shared" si="94"/>
        <v/>
      </c>
      <c r="M913" s="414" t="str">
        <f t="shared" si="95"/>
        <v/>
      </c>
    </row>
    <row r="914" spans="1:13">
      <c r="A914" s="175"/>
      <c r="B914" s="152"/>
      <c r="C914" s="137"/>
      <c r="D914" s="142"/>
      <c r="E914" s="143"/>
      <c r="F914" s="143"/>
      <c r="G914" s="346"/>
      <c r="H914" s="145"/>
      <c r="I914" s="449">
        <f t="shared" si="91"/>
        <v>0</v>
      </c>
      <c r="J914" s="414" t="str">
        <f t="shared" si="92"/>
        <v/>
      </c>
      <c r="K914" s="414" t="str">
        <f t="shared" si="93"/>
        <v/>
      </c>
      <c r="L914" s="414" t="str">
        <f t="shared" si="94"/>
        <v/>
      </c>
      <c r="M914" s="414" t="str">
        <f t="shared" si="95"/>
        <v/>
      </c>
    </row>
    <row r="915" spans="1:13">
      <c r="A915" s="175"/>
      <c r="B915" s="152"/>
      <c r="C915" s="137"/>
      <c r="D915" s="142"/>
      <c r="E915" s="143"/>
      <c r="F915" s="143"/>
      <c r="G915" s="346"/>
      <c r="H915" s="145"/>
      <c r="I915" s="449">
        <f t="shared" si="91"/>
        <v>0</v>
      </c>
      <c r="J915" s="414" t="str">
        <f t="shared" si="92"/>
        <v/>
      </c>
      <c r="K915" s="414" t="str">
        <f t="shared" si="93"/>
        <v/>
      </c>
      <c r="L915" s="414" t="str">
        <f t="shared" si="94"/>
        <v/>
      </c>
      <c r="M915" s="414" t="str">
        <f t="shared" si="95"/>
        <v/>
      </c>
    </row>
    <row r="916" spans="1:13">
      <c r="A916" s="175"/>
      <c r="B916" s="152"/>
      <c r="C916" s="137"/>
      <c r="D916" s="142"/>
      <c r="E916" s="143"/>
      <c r="F916" s="143"/>
      <c r="G916" s="346"/>
      <c r="H916" s="145"/>
      <c r="I916" s="449">
        <f t="shared" si="91"/>
        <v>0</v>
      </c>
      <c r="J916" s="414" t="str">
        <f t="shared" si="92"/>
        <v/>
      </c>
      <c r="K916" s="414" t="str">
        <f t="shared" si="93"/>
        <v/>
      </c>
      <c r="L916" s="414" t="str">
        <f t="shared" si="94"/>
        <v/>
      </c>
      <c r="M916" s="414" t="str">
        <f t="shared" si="95"/>
        <v/>
      </c>
    </row>
    <row r="917" spans="1:13">
      <c r="A917" s="175"/>
      <c r="B917" s="152"/>
      <c r="C917" s="137"/>
      <c r="D917" s="142"/>
      <c r="E917" s="143"/>
      <c r="F917" s="143"/>
      <c r="G917" s="346"/>
      <c r="H917" s="145"/>
      <c r="I917" s="449">
        <f t="shared" si="91"/>
        <v>0</v>
      </c>
      <c r="J917" s="414" t="str">
        <f t="shared" si="92"/>
        <v/>
      </c>
      <c r="K917" s="414" t="str">
        <f t="shared" si="93"/>
        <v/>
      </c>
      <c r="L917" s="414" t="str">
        <f t="shared" si="94"/>
        <v/>
      </c>
      <c r="M917" s="414" t="str">
        <f t="shared" si="95"/>
        <v/>
      </c>
    </row>
    <row r="918" spans="1:13">
      <c r="A918" s="175"/>
      <c r="B918" s="152"/>
      <c r="C918" s="137"/>
      <c r="D918" s="142"/>
      <c r="E918" s="143"/>
      <c r="F918" s="143"/>
      <c r="G918" s="346"/>
      <c r="H918" s="145"/>
      <c r="I918" s="449">
        <f t="shared" si="91"/>
        <v>0</v>
      </c>
      <c r="J918" s="414" t="str">
        <f t="shared" si="92"/>
        <v/>
      </c>
      <c r="K918" s="414" t="str">
        <f t="shared" si="93"/>
        <v/>
      </c>
      <c r="L918" s="414" t="str">
        <f t="shared" si="94"/>
        <v/>
      </c>
      <c r="M918" s="414" t="str">
        <f t="shared" si="95"/>
        <v/>
      </c>
    </row>
    <row r="919" spans="1:13">
      <c r="A919" s="175"/>
      <c r="B919" s="152"/>
      <c r="C919" s="137"/>
      <c r="D919" s="142"/>
      <c r="E919" s="143"/>
      <c r="F919" s="143"/>
      <c r="G919" s="346"/>
      <c r="H919" s="145"/>
      <c r="I919" s="449">
        <f t="shared" si="91"/>
        <v>0</v>
      </c>
      <c r="J919" s="414" t="str">
        <f t="shared" si="92"/>
        <v/>
      </c>
      <c r="K919" s="414" t="str">
        <f t="shared" si="93"/>
        <v/>
      </c>
      <c r="L919" s="414" t="str">
        <f t="shared" si="94"/>
        <v/>
      </c>
      <c r="M919" s="414" t="str">
        <f t="shared" si="95"/>
        <v/>
      </c>
    </row>
    <row r="920" spans="1:13">
      <c r="A920" s="175"/>
      <c r="B920" s="152"/>
      <c r="C920" s="137"/>
      <c r="D920" s="142"/>
      <c r="E920" s="143"/>
      <c r="F920" s="143"/>
      <c r="G920" s="346"/>
      <c r="H920" s="145"/>
      <c r="I920" s="449">
        <f t="shared" si="91"/>
        <v>0</v>
      </c>
      <c r="J920" s="414" t="str">
        <f t="shared" si="92"/>
        <v/>
      </c>
      <c r="K920" s="414" t="str">
        <f t="shared" si="93"/>
        <v/>
      </c>
      <c r="L920" s="414" t="str">
        <f t="shared" si="94"/>
        <v/>
      </c>
      <c r="M920" s="414" t="str">
        <f t="shared" si="95"/>
        <v/>
      </c>
    </row>
    <row r="921" spans="1:13">
      <c r="A921" s="175"/>
      <c r="B921" s="152"/>
      <c r="C921" s="137"/>
      <c r="D921" s="142"/>
      <c r="E921" s="143"/>
      <c r="F921" s="143"/>
      <c r="G921" s="346"/>
      <c r="H921" s="145"/>
      <c r="I921" s="449">
        <f t="shared" si="91"/>
        <v>0</v>
      </c>
      <c r="J921" s="414" t="str">
        <f t="shared" si="92"/>
        <v/>
      </c>
      <c r="K921" s="414" t="str">
        <f t="shared" si="93"/>
        <v/>
      </c>
      <c r="L921" s="414" t="str">
        <f t="shared" si="94"/>
        <v/>
      </c>
      <c r="M921" s="414" t="str">
        <f t="shared" si="95"/>
        <v/>
      </c>
    </row>
    <row r="922" spans="1:13">
      <c r="A922" s="175"/>
      <c r="B922" s="152"/>
      <c r="C922" s="137"/>
      <c r="D922" s="142"/>
      <c r="E922" s="143"/>
      <c r="F922" s="143"/>
      <c r="G922" s="346"/>
      <c r="H922" s="145"/>
      <c r="I922" s="449">
        <f t="shared" si="91"/>
        <v>0</v>
      </c>
      <c r="J922" s="414" t="str">
        <f t="shared" si="92"/>
        <v/>
      </c>
      <c r="K922" s="414" t="str">
        <f t="shared" si="93"/>
        <v/>
      </c>
      <c r="L922" s="414" t="str">
        <f t="shared" si="94"/>
        <v/>
      </c>
      <c r="M922" s="414" t="str">
        <f t="shared" si="95"/>
        <v/>
      </c>
    </row>
    <row r="923" spans="1:13">
      <c r="A923" s="175"/>
      <c r="B923" s="152"/>
      <c r="C923" s="137"/>
      <c r="D923" s="142"/>
      <c r="E923" s="143"/>
      <c r="F923" s="143"/>
      <c r="G923" s="346"/>
      <c r="H923" s="145"/>
      <c r="I923" s="449">
        <f t="shared" si="91"/>
        <v>0</v>
      </c>
      <c r="J923" s="414" t="str">
        <f t="shared" si="92"/>
        <v/>
      </c>
      <c r="K923" s="414" t="str">
        <f t="shared" si="93"/>
        <v/>
      </c>
      <c r="L923" s="414" t="str">
        <f t="shared" si="94"/>
        <v/>
      </c>
      <c r="M923" s="414" t="str">
        <f t="shared" si="95"/>
        <v/>
      </c>
    </row>
    <row r="924" spans="1:13">
      <c r="A924" s="175"/>
      <c r="B924" s="152"/>
      <c r="C924" s="137"/>
      <c r="D924" s="142"/>
      <c r="E924" s="143"/>
      <c r="F924" s="143"/>
      <c r="G924" s="346"/>
      <c r="H924" s="145"/>
      <c r="I924" s="449">
        <f t="shared" si="91"/>
        <v>0</v>
      </c>
      <c r="J924" s="414" t="str">
        <f t="shared" si="92"/>
        <v/>
      </c>
      <c r="K924" s="414" t="str">
        <f t="shared" si="93"/>
        <v/>
      </c>
      <c r="L924" s="414" t="str">
        <f t="shared" si="94"/>
        <v/>
      </c>
      <c r="M924" s="414" t="str">
        <f t="shared" si="95"/>
        <v/>
      </c>
    </row>
    <row r="925" spans="1:13">
      <c r="A925" s="175"/>
      <c r="B925" s="152"/>
      <c r="C925" s="137"/>
      <c r="D925" s="142"/>
      <c r="E925" s="143"/>
      <c r="F925" s="143"/>
      <c r="G925" s="346"/>
      <c r="H925" s="145"/>
      <c r="I925" s="449">
        <f t="shared" si="91"/>
        <v>0</v>
      </c>
      <c r="J925" s="414" t="str">
        <f t="shared" si="92"/>
        <v/>
      </c>
      <c r="K925" s="414" t="str">
        <f t="shared" si="93"/>
        <v/>
      </c>
      <c r="L925" s="414" t="str">
        <f t="shared" si="94"/>
        <v/>
      </c>
      <c r="M925" s="414" t="str">
        <f t="shared" si="95"/>
        <v/>
      </c>
    </row>
    <row r="926" spans="1:13">
      <c r="A926" s="175"/>
      <c r="B926" s="152"/>
      <c r="C926" s="137"/>
      <c r="D926" s="142"/>
      <c r="E926" s="143"/>
      <c r="F926" s="143"/>
      <c r="G926" s="346"/>
      <c r="H926" s="145"/>
      <c r="I926" s="449">
        <f t="shared" si="91"/>
        <v>0</v>
      </c>
      <c r="J926" s="414" t="str">
        <f t="shared" si="92"/>
        <v/>
      </c>
      <c r="K926" s="414" t="str">
        <f t="shared" si="93"/>
        <v/>
      </c>
      <c r="L926" s="414" t="str">
        <f t="shared" si="94"/>
        <v/>
      </c>
      <c r="M926" s="414" t="str">
        <f t="shared" si="95"/>
        <v/>
      </c>
    </row>
    <row r="927" spans="1:13">
      <c r="A927" s="175"/>
      <c r="B927" s="152"/>
      <c r="C927" s="137"/>
      <c r="D927" s="142"/>
      <c r="E927" s="143"/>
      <c r="F927" s="143"/>
      <c r="G927" s="346"/>
      <c r="H927" s="145"/>
      <c r="I927" s="449">
        <f t="shared" si="91"/>
        <v>0</v>
      </c>
      <c r="J927" s="414" t="str">
        <f t="shared" si="92"/>
        <v/>
      </c>
      <c r="K927" s="414" t="str">
        <f t="shared" si="93"/>
        <v/>
      </c>
      <c r="L927" s="414" t="str">
        <f t="shared" si="94"/>
        <v/>
      </c>
      <c r="M927" s="414" t="str">
        <f t="shared" si="95"/>
        <v/>
      </c>
    </row>
    <row r="928" spans="1:13">
      <c r="A928" s="175"/>
      <c r="B928" s="152"/>
      <c r="C928" s="137"/>
      <c r="D928" s="142"/>
      <c r="E928" s="143"/>
      <c r="F928" s="143"/>
      <c r="G928" s="346"/>
      <c r="H928" s="145"/>
      <c r="I928" s="449">
        <f t="shared" si="91"/>
        <v>0</v>
      </c>
      <c r="J928" s="414" t="str">
        <f t="shared" si="92"/>
        <v/>
      </c>
      <c r="K928" s="414" t="str">
        <f t="shared" si="93"/>
        <v/>
      </c>
      <c r="L928" s="414" t="str">
        <f t="shared" si="94"/>
        <v/>
      </c>
      <c r="M928" s="414" t="str">
        <f t="shared" si="95"/>
        <v/>
      </c>
    </row>
    <row r="929" spans="1:13">
      <c r="A929" s="175"/>
      <c r="B929" s="152"/>
      <c r="C929" s="137"/>
      <c r="D929" s="142"/>
      <c r="E929" s="143"/>
      <c r="F929" s="143"/>
      <c r="G929" s="346"/>
      <c r="H929" s="145"/>
      <c r="I929" s="449">
        <f t="shared" si="91"/>
        <v>0</v>
      </c>
      <c r="J929" s="414" t="str">
        <f t="shared" si="92"/>
        <v/>
      </c>
      <c r="K929" s="414" t="str">
        <f t="shared" si="93"/>
        <v/>
      </c>
      <c r="L929" s="414" t="str">
        <f t="shared" si="94"/>
        <v/>
      </c>
      <c r="M929" s="414" t="str">
        <f t="shared" si="95"/>
        <v/>
      </c>
    </row>
    <row r="930" spans="1:13">
      <c r="A930" s="175"/>
      <c r="B930" s="152"/>
      <c r="C930" s="137"/>
      <c r="D930" s="142"/>
      <c r="E930" s="143"/>
      <c r="F930" s="143"/>
      <c r="G930" s="346"/>
      <c r="H930" s="145"/>
      <c r="I930" s="449">
        <f t="shared" si="91"/>
        <v>0</v>
      </c>
      <c r="J930" s="414" t="str">
        <f t="shared" si="92"/>
        <v/>
      </c>
      <c r="K930" s="414" t="str">
        <f t="shared" si="93"/>
        <v/>
      </c>
      <c r="L930" s="414" t="str">
        <f t="shared" si="94"/>
        <v/>
      </c>
      <c r="M930" s="414" t="str">
        <f t="shared" si="95"/>
        <v/>
      </c>
    </row>
    <row r="931" spans="1:13">
      <c r="A931" s="175"/>
      <c r="B931" s="152"/>
      <c r="C931" s="137"/>
      <c r="D931" s="142"/>
      <c r="E931" s="143"/>
      <c r="F931" s="143"/>
      <c r="G931" s="346"/>
      <c r="H931" s="145"/>
      <c r="I931" s="449">
        <f t="shared" si="91"/>
        <v>0</v>
      </c>
      <c r="J931" s="414" t="str">
        <f t="shared" si="92"/>
        <v/>
      </c>
      <c r="K931" s="414" t="str">
        <f t="shared" si="93"/>
        <v/>
      </c>
      <c r="L931" s="414" t="str">
        <f t="shared" si="94"/>
        <v/>
      </c>
      <c r="M931" s="414" t="str">
        <f t="shared" si="95"/>
        <v/>
      </c>
    </row>
    <row r="932" spans="1:13">
      <c r="A932" s="175"/>
      <c r="B932" s="152"/>
      <c r="C932" s="137"/>
      <c r="D932" s="142"/>
      <c r="E932" s="143"/>
      <c r="F932" s="143"/>
      <c r="G932" s="346"/>
      <c r="H932" s="145"/>
      <c r="I932" s="449">
        <f t="shared" si="91"/>
        <v>0</v>
      </c>
      <c r="J932" s="414" t="str">
        <f t="shared" si="92"/>
        <v/>
      </c>
      <c r="K932" s="414" t="str">
        <f t="shared" si="93"/>
        <v/>
      </c>
      <c r="L932" s="414" t="str">
        <f t="shared" si="94"/>
        <v/>
      </c>
      <c r="M932" s="414" t="str">
        <f t="shared" si="95"/>
        <v/>
      </c>
    </row>
    <row r="933" spans="1:13">
      <c r="A933" s="175"/>
      <c r="B933" s="152"/>
      <c r="C933" s="137"/>
      <c r="D933" s="142"/>
      <c r="E933" s="143"/>
      <c r="F933" s="143"/>
      <c r="G933" s="346"/>
      <c r="H933" s="145"/>
      <c r="I933" s="449">
        <f t="shared" si="91"/>
        <v>0</v>
      </c>
      <c r="J933" s="414" t="str">
        <f t="shared" si="92"/>
        <v/>
      </c>
      <c r="K933" s="414" t="str">
        <f t="shared" si="93"/>
        <v/>
      </c>
      <c r="L933" s="414" t="str">
        <f t="shared" si="94"/>
        <v/>
      </c>
      <c r="M933" s="414" t="str">
        <f t="shared" si="95"/>
        <v/>
      </c>
    </row>
    <row r="934" spans="1:13">
      <c r="A934" s="175"/>
      <c r="B934" s="152"/>
      <c r="C934" s="137"/>
      <c r="D934" s="142"/>
      <c r="E934" s="143"/>
      <c r="F934" s="143"/>
      <c r="G934" s="346"/>
      <c r="H934" s="145"/>
      <c r="I934" s="449">
        <f t="shared" si="91"/>
        <v>0</v>
      </c>
      <c r="J934" s="414" t="str">
        <f t="shared" si="92"/>
        <v/>
      </c>
      <c r="K934" s="414" t="str">
        <f t="shared" si="93"/>
        <v/>
      </c>
      <c r="L934" s="414" t="str">
        <f t="shared" si="94"/>
        <v/>
      </c>
      <c r="M934" s="414" t="str">
        <f t="shared" si="95"/>
        <v/>
      </c>
    </row>
    <row r="935" spans="1:13">
      <c r="A935" s="175"/>
      <c r="B935" s="152"/>
      <c r="C935" s="137"/>
      <c r="D935" s="142"/>
      <c r="E935" s="143"/>
      <c r="F935" s="143"/>
      <c r="G935" s="346"/>
      <c r="H935" s="145"/>
      <c r="I935" s="449">
        <f t="shared" si="91"/>
        <v>0</v>
      </c>
      <c r="J935" s="414" t="str">
        <f t="shared" si="92"/>
        <v/>
      </c>
      <c r="K935" s="414" t="str">
        <f t="shared" si="93"/>
        <v/>
      </c>
      <c r="L935" s="414" t="str">
        <f t="shared" si="94"/>
        <v/>
      </c>
      <c r="M935" s="414" t="str">
        <f t="shared" si="95"/>
        <v/>
      </c>
    </row>
    <row r="936" spans="1:13">
      <c r="A936" s="175"/>
      <c r="B936" s="152"/>
      <c r="C936" s="137"/>
      <c r="D936" s="142"/>
      <c r="E936" s="143"/>
      <c r="F936" s="143"/>
      <c r="G936" s="346"/>
      <c r="H936" s="145"/>
      <c r="I936" s="449">
        <f t="shared" si="91"/>
        <v>0</v>
      </c>
      <c r="J936" s="414" t="str">
        <f t="shared" si="92"/>
        <v/>
      </c>
      <c r="K936" s="414" t="str">
        <f t="shared" si="93"/>
        <v/>
      </c>
      <c r="L936" s="414" t="str">
        <f t="shared" si="94"/>
        <v/>
      </c>
      <c r="M936" s="414" t="str">
        <f t="shared" si="95"/>
        <v/>
      </c>
    </row>
    <row r="937" spans="1:13">
      <c r="A937" s="175"/>
      <c r="B937" s="152"/>
      <c r="C937" s="137"/>
      <c r="D937" s="142"/>
      <c r="E937" s="143"/>
      <c r="F937" s="143"/>
      <c r="G937" s="346"/>
      <c r="H937" s="145"/>
      <c r="I937" s="449">
        <f t="shared" si="91"/>
        <v>0</v>
      </c>
      <c r="J937" s="414" t="str">
        <f t="shared" si="92"/>
        <v/>
      </c>
      <c r="K937" s="414" t="str">
        <f t="shared" si="93"/>
        <v/>
      </c>
      <c r="L937" s="414" t="str">
        <f t="shared" si="94"/>
        <v/>
      </c>
      <c r="M937" s="414" t="str">
        <f t="shared" si="95"/>
        <v/>
      </c>
    </row>
    <row r="938" spans="1:13">
      <c r="A938" s="175"/>
      <c r="B938" s="152"/>
      <c r="C938" s="137"/>
      <c r="D938" s="142"/>
      <c r="E938" s="143"/>
      <c r="F938" s="143"/>
      <c r="G938" s="346"/>
      <c r="H938" s="145"/>
      <c r="I938" s="449">
        <f t="shared" si="91"/>
        <v>0</v>
      </c>
      <c r="J938" s="414" t="str">
        <f t="shared" si="92"/>
        <v/>
      </c>
      <c r="K938" s="414" t="str">
        <f t="shared" si="93"/>
        <v/>
      </c>
      <c r="L938" s="414" t="str">
        <f t="shared" si="94"/>
        <v/>
      </c>
      <c r="M938" s="414" t="str">
        <f t="shared" si="95"/>
        <v/>
      </c>
    </row>
    <row r="939" spans="1:13">
      <c r="A939" s="175"/>
      <c r="B939" s="152"/>
      <c r="C939" s="137"/>
      <c r="D939" s="142"/>
      <c r="E939" s="143"/>
      <c r="F939" s="143"/>
      <c r="G939" s="346"/>
      <c r="H939" s="145"/>
      <c r="I939" s="449">
        <f t="shared" si="91"/>
        <v>0</v>
      </c>
      <c r="J939" s="414" t="str">
        <f t="shared" si="92"/>
        <v/>
      </c>
      <c r="K939" s="414" t="str">
        <f t="shared" si="93"/>
        <v/>
      </c>
      <c r="L939" s="414" t="str">
        <f t="shared" si="94"/>
        <v/>
      </c>
      <c r="M939" s="414" t="str">
        <f t="shared" si="95"/>
        <v/>
      </c>
    </row>
    <row r="940" spans="1:13">
      <c r="A940" s="175"/>
      <c r="B940" s="152"/>
      <c r="C940" s="137"/>
      <c r="D940" s="142"/>
      <c r="E940" s="143"/>
      <c r="F940" s="143"/>
      <c r="G940" s="346"/>
      <c r="H940" s="145"/>
      <c r="I940" s="449">
        <f t="shared" si="91"/>
        <v>0</v>
      </c>
      <c r="J940" s="414" t="str">
        <f t="shared" si="92"/>
        <v/>
      </c>
      <c r="K940" s="414" t="str">
        <f t="shared" si="93"/>
        <v/>
      </c>
      <c r="L940" s="414" t="str">
        <f t="shared" si="94"/>
        <v/>
      </c>
      <c r="M940" s="414" t="str">
        <f t="shared" si="95"/>
        <v/>
      </c>
    </row>
    <row r="941" spans="1:13">
      <c r="A941" s="175"/>
      <c r="B941" s="152"/>
      <c r="C941" s="137"/>
      <c r="D941" s="142"/>
      <c r="E941" s="143"/>
      <c r="F941" s="143"/>
      <c r="G941" s="346"/>
      <c r="H941" s="145"/>
      <c r="I941" s="449">
        <f t="shared" si="91"/>
        <v>0</v>
      </c>
      <c r="J941" s="414" t="str">
        <f t="shared" si="92"/>
        <v/>
      </c>
      <c r="K941" s="414" t="str">
        <f t="shared" si="93"/>
        <v/>
      </c>
      <c r="L941" s="414" t="str">
        <f t="shared" si="94"/>
        <v/>
      </c>
      <c r="M941" s="414" t="str">
        <f t="shared" si="95"/>
        <v/>
      </c>
    </row>
    <row r="942" spans="1:13">
      <c r="A942" s="175"/>
      <c r="B942" s="152"/>
      <c r="C942" s="137"/>
      <c r="D942" s="142"/>
      <c r="E942" s="143"/>
      <c r="F942" s="143"/>
      <c r="G942" s="346"/>
      <c r="H942" s="145"/>
      <c r="I942" s="449">
        <f t="shared" si="91"/>
        <v>0</v>
      </c>
      <c r="J942" s="414" t="str">
        <f t="shared" si="92"/>
        <v/>
      </c>
      <c r="K942" s="414" t="str">
        <f t="shared" si="93"/>
        <v/>
      </c>
      <c r="L942" s="414" t="str">
        <f t="shared" si="94"/>
        <v/>
      </c>
      <c r="M942" s="414" t="str">
        <f t="shared" si="95"/>
        <v/>
      </c>
    </row>
    <row r="943" spans="1:13">
      <c r="A943" s="175"/>
      <c r="B943" s="152"/>
      <c r="C943" s="137"/>
      <c r="D943" s="142"/>
      <c r="E943" s="143"/>
      <c r="F943" s="143"/>
      <c r="G943" s="346"/>
      <c r="H943" s="145"/>
      <c r="I943" s="449">
        <f t="shared" si="91"/>
        <v>0</v>
      </c>
      <c r="J943" s="414" t="str">
        <f t="shared" si="92"/>
        <v/>
      </c>
      <c r="K943" s="414" t="str">
        <f t="shared" si="93"/>
        <v/>
      </c>
      <c r="L943" s="414" t="str">
        <f t="shared" si="94"/>
        <v/>
      </c>
      <c r="M943" s="414" t="str">
        <f t="shared" si="95"/>
        <v/>
      </c>
    </row>
    <row r="944" spans="1:13">
      <c r="A944" s="175"/>
      <c r="B944" s="152"/>
      <c r="C944" s="137"/>
      <c r="D944" s="142"/>
      <c r="E944" s="143"/>
      <c r="F944" s="143"/>
      <c r="G944" s="346"/>
      <c r="H944" s="145"/>
      <c r="I944" s="449">
        <f t="shared" si="91"/>
        <v>0</v>
      </c>
      <c r="J944" s="414" t="str">
        <f t="shared" si="92"/>
        <v/>
      </c>
      <c r="K944" s="414" t="str">
        <f t="shared" si="93"/>
        <v/>
      </c>
      <c r="L944" s="414" t="str">
        <f t="shared" si="94"/>
        <v/>
      </c>
      <c r="M944" s="414" t="str">
        <f t="shared" si="95"/>
        <v/>
      </c>
    </row>
    <row r="945" spans="1:13">
      <c r="A945" s="175"/>
      <c r="B945" s="152"/>
      <c r="C945" s="137"/>
      <c r="D945" s="142"/>
      <c r="E945" s="143"/>
      <c r="F945" s="143"/>
      <c r="G945" s="346"/>
      <c r="H945" s="145"/>
      <c r="I945" s="449">
        <f t="shared" si="91"/>
        <v>0</v>
      </c>
      <c r="J945" s="414" t="str">
        <f t="shared" si="92"/>
        <v/>
      </c>
      <c r="K945" s="414" t="str">
        <f t="shared" si="93"/>
        <v/>
      </c>
      <c r="L945" s="414" t="str">
        <f t="shared" si="94"/>
        <v/>
      </c>
      <c r="M945" s="414" t="str">
        <f t="shared" si="95"/>
        <v/>
      </c>
    </row>
    <row r="946" spans="1:13">
      <c r="A946" s="175"/>
      <c r="B946" s="152"/>
      <c r="C946" s="137"/>
      <c r="D946" s="142"/>
      <c r="E946" s="143"/>
      <c r="F946" s="143"/>
      <c r="G946" s="346"/>
      <c r="H946" s="145"/>
      <c r="I946" s="449">
        <f t="shared" si="91"/>
        <v>0</v>
      </c>
      <c r="J946" s="414" t="str">
        <f t="shared" si="92"/>
        <v/>
      </c>
      <c r="K946" s="414" t="str">
        <f t="shared" si="93"/>
        <v/>
      </c>
      <c r="L946" s="414" t="str">
        <f t="shared" si="94"/>
        <v/>
      </c>
      <c r="M946" s="414" t="str">
        <f t="shared" si="95"/>
        <v/>
      </c>
    </row>
    <row r="947" spans="1:13">
      <c r="A947" s="175"/>
      <c r="B947" s="152"/>
      <c r="C947" s="137"/>
      <c r="D947" s="142"/>
      <c r="E947" s="143"/>
      <c r="F947" s="143"/>
      <c r="G947" s="346"/>
      <c r="H947" s="145"/>
      <c r="I947" s="449">
        <f t="shared" si="91"/>
        <v>0</v>
      </c>
      <c r="J947" s="414" t="str">
        <f t="shared" si="92"/>
        <v/>
      </c>
      <c r="K947" s="414" t="str">
        <f t="shared" si="93"/>
        <v/>
      </c>
      <c r="L947" s="414" t="str">
        <f t="shared" si="94"/>
        <v/>
      </c>
      <c r="M947" s="414" t="str">
        <f t="shared" si="95"/>
        <v/>
      </c>
    </row>
    <row r="948" spans="1:13">
      <c r="A948" s="175"/>
      <c r="B948" s="152"/>
      <c r="C948" s="137"/>
      <c r="D948" s="142"/>
      <c r="E948" s="143"/>
      <c r="F948" s="143"/>
      <c r="G948" s="346"/>
      <c r="H948" s="145"/>
      <c r="I948" s="449">
        <f t="shared" si="91"/>
        <v>0</v>
      </c>
      <c r="J948" s="414" t="str">
        <f t="shared" si="92"/>
        <v/>
      </c>
      <c r="K948" s="414" t="str">
        <f t="shared" si="93"/>
        <v/>
      </c>
      <c r="L948" s="414" t="str">
        <f t="shared" si="94"/>
        <v/>
      </c>
      <c r="M948" s="414" t="str">
        <f t="shared" si="95"/>
        <v/>
      </c>
    </row>
    <row r="949" spans="1:13">
      <c r="A949" s="175"/>
      <c r="B949" s="152"/>
      <c r="C949" s="137"/>
      <c r="D949" s="142"/>
      <c r="E949" s="143"/>
      <c r="F949" s="143"/>
      <c r="G949" s="346"/>
      <c r="H949" s="145"/>
      <c r="I949" s="449">
        <f t="shared" si="91"/>
        <v>0</v>
      </c>
      <c r="J949" s="414" t="str">
        <f t="shared" si="92"/>
        <v/>
      </c>
      <c r="K949" s="414" t="str">
        <f t="shared" si="93"/>
        <v/>
      </c>
      <c r="L949" s="414" t="str">
        <f t="shared" si="94"/>
        <v/>
      </c>
      <c r="M949" s="414" t="str">
        <f t="shared" si="95"/>
        <v/>
      </c>
    </row>
    <row r="950" spans="1:13">
      <c r="A950" s="175"/>
      <c r="B950" s="152"/>
      <c r="C950" s="137"/>
      <c r="D950" s="142"/>
      <c r="E950" s="143"/>
      <c r="F950" s="143"/>
      <c r="G950" s="346"/>
      <c r="H950" s="145"/>
      <c r="I950" s="449">
        <f t="shared" si="91"/>
        <v>0</v>
      </c>
      <c r="J950" s="414" t="str">
        <f t="shared" si="92"/>
        <v/>
      </c>
      <c r="K950" s="414" t="str">
        <f t="shared" si="93"/>
        <v/>
      </c>
      <c r="L950" s="414" t="str">
        <f t="shared" si="94"/>
        <v/>
      </c>
      <c r="M950" s="414" t="str">
        <f t="shared" si="95"/>
        <v/>
      </c>
    </row>
    <row r="951" spans="1:13">
      <c r="A951" s="175"/>
      <c r="B951" s="152"/>
      <c r="C951" s="137"/>
      <c r="D951" s="142"/>
      <c r="E951" s="143"/>
      <c r="F951" s="143"/>
      <c r="G951" s="346"/>
      <c r="H951" s="145"/>
      <c r="I951" s="449">
        <f t="shared" si="91"/>
        <v>0</v>
      </c>
      <c r="J951" s="414" t="str">
        <f t="shared" si="92"/>
        <v/>
      </c>
      <c r="K951" s="414" t="str">
        <f t="shared" si="93"/>
        <v/>
      </c>
      <c r="L951" s="414" t="str">
        <f t="shared" si="94"/>
        <v/>
      </c>
      <c r="M951" s="414" t="str">
        <f t="shared" si="95"/>
        <v/>
      </c>
    </row>
    <row r="952" spans="1:13">
      <c r="A952" s="175"/>
      <c r="B952" s="152"/>
      <c r="C952" s="137"/>
      <c r="D952" s="142"/>
      <c r="E952" s="143"/>
      <c r="F952" s="143"/>
      <c r="G952" s="346"/>
      <c r="H952" s="145"/>
      <c r="I952" s="449">
        <f t="shared" si="91"/>
        <v>0</v>
      </c>
      <c r="J952" s="414" t="str">
        <f t="shared" si="92"/>
        <v/>
      </c>
      <c r="K952" s="414" t="str">
        <f t="shared" si="93"/>
        <v/>
      </c>
      <c r="L952" s="414" t="str">
        <f t="shared" si="94"/>
        <v/>
      </c>
      <c r="M952" s="414" t="str">
        <f t="shared" si="95"/>
        <v/>
      </c>
    </row>
    <row r="953" spans="1:13">
      <c r="A953" s="175"/>
      <c r="B953" s="152"/>
      <c r="C953" s="137"/>
      <c r="D953" s="142"/>
      <c r="E953" s="143"/>
      <c r="F953" s="143"/>
      <c r="G953" s="346"/>
      <c r="H953" s="145"/>
      <c r="I953" s="449">
        <f t="shared" si="91"/>
        <v>0</v>
      </c>
      <c r="J953" s="414" t="str">
        <f t="shared" si="92"/>
        <v/>
      </c>
      <c r="K953" s="414" t="str">
        <f t="shared" si="93"/>
        <v/>
      </c>
      <c r="L953" s="414" t="str">
        <f t="shared" si="94"/>
        <v/>
      </c>
      <c r="M953" s="414" t="str">
        <f t="shared" si="95"/>
        <v/>
      </c>
    </row>
    <row r="954" spans="1:13">
      <c r="A954" s="175"/>
      <c r="B954" s="152"/>
      <c r="C954" s="137"/>
      <c r="D954" s="142"/>
      <c r="E954" s="143"/>
      <c r="F954" s="143"/>
      <c r="G954" s="346"/>
      <c r="H954" s="145"/>
      <c r="I954" s="449">
        <f t="shared" si="91"/>
        <v>0</v>
      </c>
      <c r="J954" s="414" t="str">
        <f t="shared" si="92"/>
        <v/>
      </c>
      <c r="K954" s="414" t="str">
        <f t="shared" si="93"/>
        <v/>
      </c>
      <c r="L954" s="414" t="str">
        <f t="shared" si="94"/>
        <v/>
      </c>
      <c r="M954" s="414" t="str">
        <f t="shared" si="95"/>
        <v/>
      </c>
    </row>
    <row r="955" spans="1:13">
      <c r="A955" s="175"/>
      <c r="B955" s="152"/>
      <c r="C955" s="137"/>
      <c r="D955" s="142"/>
      <c r="E955" s="143"/>
      <c r="F955" s="143"/>
      <c r="G955" s="346"/>
      <c r="H955" s="145"/>
      <c r="I955" s="449">
        <f t="shared" ref="I955:I1018" si="96">IF(ISTEXT(A955)=TRUE,G955,0)</f>
        <v>0</v>
      </c>
      <c r="J955" s="414" t="str">
        <f t="shared" si="92"/>
        <v/>
      </c>
      <c r="K955" s="414" t="str">
        <f t="shared" si="93"/>
        <v/>
      </c>
      <c r="L955" s="414" t="str">
        <f t="shared" si="94"/>
        <v/>
      </c>
      <c r="M955" s="414" t="str">
        <f t="shared" si="95"/>
        <v/>
      </c>
    </row>
    <row r="956" spans="1:13">
      <c r="A956" s="175"/>
      <c r="B956" s="152"/>
      <c r="C956" s="137"/>
      <c r="D956" s="142"/>
      <c r="E956" s="143"/>
      <c r="F956" s="143"/>
      <c r="G956" s="346"/>
      <c r="H956" s="145"/>
      <c r="I956" s="449">
        <f t="shared" si="96"/>
        <v>0</v>
      </c>
      <c r="J956" s="414" t="str">
        <f t="shared" si="92"/>
        <v/>
      </c>
      <c r="K956" s="414" t="str">
        <f t="shared" si="93"/>
        <v/>
      </c>
      <c r="L956" s="414" t="str">
        <f t="shared" si="94"/>
        <v/>
      </c>
      <c r="M956" s="414" t="str">
        <f t="shared" si="95"/>
        <v/>
      </c>
    </row>
    <row r="957" spans="1:13">
      <c r="A957" s="175"/>
      <c r="B957" s="152"/>
      <c r="C957" s="137"/>
      <c r="D957" s="142"/>
      <c r="E957" s="143"/>
      <c r="F957" s="143"/>
      <c r="G957" s="346"/>
      <c r="H957" s="145"/>
      <c r="I957" s="449">
        <f t="shared" si="96"/>
        <v>0</v>
      </c>
      <c r="J957" s="414" t="str">
        <f t="shared" si="92"/>
        <v/>
      </c>
      <c r="K957" s="414" t="str">
        <f t="shared" si="93"/>
        <v/>
      </c>
      <c r="L957" s="414" t="str">
        <f t="shared" si="94"/>
        <v/>
      </c>
      <c r="M957" s="414" t="str">
        <f t="shared" si="95"/>
        <v/>
      </c>
    </row>
    <row r="958" spans="1:13">
      <c r="A958" s="175"/>
      <c r="B958" s="152"/>
      <c r="C958" s="137"/>
      <c r="D958" s="142"/>
      <c r="E958" s="143"/>
      <c r="F958" s="143"/>
      <c r="G958" s="346"/>
      <c r="H958" s="145"/>
      <c r="I958" s="449">
        <f t="shared" si="96"/>
        <v>0</v>
      </c>
      <c r="J958" s="414" t="str">
        <f t="shared" ref="J958:J1021" si="97">IF($B958="F",$G958,"")</f>
        <v/>
      </c>
      <c r="K958" s="414" t="str">
        <f t="shared" ref="K958:K1021" si="98">IF($B958="V",$G958,"")</f>
        <v/>
      </c>
      <c r="L958" s="414" t="str">
        <f t="shared" ref="L958:L1021" si="99">IF($B958="A",$G958,"")</f>
        <v/>
      </c>
      <c r="M958" s="414" t="str">
        <f t="shared" ref="M958:M1021" si="100">IF($B958="G",$G958,"")</f>
        <v/>
      </c>
    </row>
    <row r="959" spans="1:13">
      <c r="A959" s="175"/>
      <c r="B959" s="152"/>
      <c r="C959" s="137"/>
      <c r="D959" s="142"/>
      <c r="E959" s="143"/>
      <c r="F959" s="143"/>
      <c r="G959" s="346"/>
      <c r="H959" s="145"/>
      <c r="I959" s="449">
        <f t="shared" si="96"/>
        <v>0</v>
      </c>
      <c r="J959" s="414" t="str">
        <f t="shared" si="97"/>
        <v/>
      </c>
      <c r="K959" s="414" t="str">
        <f t="shared" si="98"/>
        <v/>
      </c>
      <c r="L959" s="414" t="str">
        <f t="shared" si="99"/>
        <v/>
      </c>
      <c r="M959" s="414" t="str">
        <f t="shared" si="100"/>
        <v/>
      </c>
    </row>
    <row r="960" spans="1:13">
      <c r="A960" s="175"/>
      <c r="B960" s="152"/>
      <c r="C960" s="137"/>
      <c r="D960" s="142"/>
      <c r="E960" s="143"/>
      <c r="F960" s="143"/>
      <c r="G960" s="346"/>
      <c r="H960" s="145"/>
      <c r="I960" s="449">
        <f t="shared" si="96"/>
        <v>0</v>
      </c>
      <c r="J960" s="414" t="str">
        <f t="shared" si="97"/>
        <v/>
      </c>
      <c r="K960" s="414" t="str">
        <f t="shared" si="98"/>
        <v/>
      </c>
      <c r="L960" s="414" t="str">
        <f t="shared" si="99"/>
        <v/>
      </c>
      <c r="M960" s="414" t="str">
        <f t="shared" si="100"/>
        <v/>
      </c>
    </row>
    <row r="961" spans="1:13">
      <c r="A961" s="175"/>
      <c r="B961" s="152"/>
      <c r="C961" s="137"/>
      <c r="D961" s="142"/>
      <c r="E961" s="143"/>
      <c r="F961" s="143"/>
      <c r="G961" s="346"/>
      <c r="H961" s="145"/>
      <c r="I961" s="449">
        <f t="shared" si="96"/>
        <v>0</v>
      </c>
      <c r="J961" s="414" t="str">
        <f t="shared" si="97"/>
        <v/>
      </c>
      <c r="K961" s="414" t="str">
        <f t="shared" si="98"/>
        <v/>
      </c>
      <c r="L961" s="414" t="str">
        <f t="shared" si="99"/>
        <v/>
      </c>
      <c r="M961" s="414" t="str">
        <f t="shared" si="100"/>
        <v/>
      </c>
    </row>
    <row r="962" spans="1:13">
      <c r="A962" s="175"/>
      <c r="B962" s="152"/>
      <c r="C962" s="137"/>
      <c r="D962" s="142"/>
      <c r="E962" s="143"/>
      <c r="F962" s="143"/>
      <c r="G962" s="346"/>
      <c r="H962" s="145"/>
      <c r="I962" s="449">
        <f t="shared" si="96"/>
        <v>0</v>
      </c>
      <c r="J962" s="414" t="str">
        <f t="shared" si="97"/>
        <v/>
      </c>
      <c r="K962" s="414" t="str">
        <f t="shared" si="98"/>
        <v/>
      </c>
      <c r="L962" s="414" t="str">
        <f t="shared" si="99"/>
        <v/>
      </c>
      <c r="M962" s="414" t="str">
        <f t="shared" si="100"/>
        <v/>
      </c>
    </row>
    <row r="963" spans="1:13">
      <c r="A963" s="175"/>
      <c r="B963" s="152"/>
      <c r="C963" s="137"/>
      <c r="D963" s="142"/>
      <c r="E963" s="143"/>
      <c r="F963" s="143"/>
      <c r="G963" s="346"/>
      <c r="H963" s="145"/>
      <c r="I963" s="449">
        <f t="shared" si="96"/>
        <v>0</v>
      </c>
      <c r="J963" s="414" t="str">
        <f t="shared" si="97"/>
        <v/>
      </c>
      <c r="K963" s="414" t="str">
        <f t="shared" si="98"/>
        <v/>
      </c>
      <c r="L963" s="414" t="str">
        <f t="shared" si="99"/>
        <v/>
      </c>
      <c r="M963" s="414" t="str">
        <f t="shared" si="100"/>
        <v/>
      </c>
    </row>
    <row r="964" spans="1:13">
      <c r="A964" s="175"/>
      <c r="B964" s="152"/>
      <c r="C964" s="137"/>
      <c r="D964" s="142"/>
      <c r="E964" s="143"/>
      <c r="F964" s="143"/>
      <c r="G964" s="346"/>
      <c r="H964" s="145"/>
      <c r="I964" s="449">
        <f t="shared" si="96"/>
        <v>0</v>
      </c>
      <c r="J964" s="414" t="str">
        <f t="shared" si="97"/>
        <v/>
      </c>
      <c r="K964" s="414" t="str">
        <f t="shared" si="98"/>
        <v/>
      </c>
      <c r="L964" s="414" t="str">
        <f t="shared" si="99"/>
        <v/>
      </c>
      <c r="M964" s="414" t="str">
        <f t="shared" si="100"/>
        <v/>
      </c>
    </row>
    <row r="965" spans="1:13">
      <c r="A965" s="175"/>
      <c r="B965" s="152"/>
      <c r="C965" s="137"/>
      <c r="D965" s="142"/>
      <c r="E965" s="143"/>
      <c r="F965" s="143"/>
      <c r="G965" s="346"/>
      <c r="H965" s="145"/>
      <c r="I965" s="449">
        <f t="shared" si="96"/>
        <v>0</v>
      </c>
      <c r="J965" s="414" t="str">
        <f t="shared" si="97"/>
        <v/>
      </c>
      <c r="K965" s="414" t="str">
        <f t="shared" si="98"/>
        <v/>
      </c>
      <c r="L965" s="414" t="str">
        <f t="shared" si="99"/>
        <v/>
      </c>
      <c r="M965" s="414" t="str">
        <f t="shared" si="100"/>
        <v/>
      </c>
    </row>
    <row r="966" spans="1:13">
      <c r="A966" s="175"/>
      <c r="B966" s="152"/>
      <c r="C966" s="137"/>
      <c r="D966" s="142"/>
      <c r="E966" s="143"/>
      <c r="F966" s="143"/>
      <c r="G966" s="346"/>
      <c r="H966" s="145"/>
      <c r="I966" s="449">
        <f t="shared" si="96"/>
        <v>0</v>
      </c>
      <c r="J966" s="414" t="str">
        <f t="shared" si="97"/>
        <v/>
      </c>
      <c r="K966" s="414" t="str">
        <f t="shared" si="98"/>
        <v/>
      </c>
      <c r="L966" s="414" t="str">
        <f t="shared" si="99"/>
        <v/>
      </c>
      <c r="M966" s="414" t="str">
        <f t="shared" si="100"/>
        <v/>
      </c>
    </row>
    <row r="967" spans="1:13">
      <c r="A967" s="175"/>
      <c r="B967" s="152"/>
      <c r="C967" s="137"/>
      <c r="D967" s="142"/>
      <c r="E967" s="143"/>
      <c r="F967" s="143"/>
      <c r="G967" s="346"/>
      <c r="H967" s="145"/>
      <c r="I967" s="449">
        <f t="shared" si="96"/>
        <v>0</v>
      </c>
      <c r="J967" s="414" t="str">
        <f t="shared" si="97"/>
        <v/>
      </c>
      <c r="K967" s="414" t="str">
        <f t="shared" si="98"/>
        <v/>
      </c>
      <c r="L967" s="414" t="str">
        <f t="shared" si="99"/>
        <v/>
      </c>
      <c r="M967" s="414" t="str">
        <f t="shared" si="100"/>
        <v/>
      </c>
    </row>
    <row r="968" spans="1:13">
      <c r="A968" s="175"/>
      <c r="B968" s="152"/>
      <c r="C968" s="137"/>
      <c r="D968" s="142"/>
      <c r="E968" s="143"/>
      <c r="F968" s="143"/>
      <c r="G968" s="346"/>
      <c r="H968" s="145"/>
      <c r="I968" s="449">
        <f t="shared" si="96"/>
        <v>0</v>
      </c>
      <c r="J968" s="414" t="str">
        <f t="shared" si="97"/>
        <v/>
      </c>
      <c r="K968" s="414" t="str">
        <f t="shared" si="98"/>
        <v/>
      </c>
      <c r="L968" s="414" t="str">
        <f t="shared" si="99"/>
        <v/>
      </c>
      <c r="M968" s="414" t="str">
        <f t="shared" si="100"/>
        <v/>
      </c>
    </row>
    <row r="969" spans="1:13">
      <c r="A969" s="175"/>
      <c r="B969" s="152"/>
      <c r="C969" s="137"/>
      <c r="D969" s="142"/>
      <c r="E969" s="143"/>
      <c r="F969" s="143"/>
      <c r="G969" s="346"/>
      <c r="H969" s="145"/>
      <c r="I969" s="449">
        <f t="shared" si="96"/>
        <v>0</v>
      </c>
      <c r="J969" s="414" t="str">
        <f t="shared" si="97"/>
        <v/>
      </c>
      <c r="K969" s="414" t="str">
        <f t="shared" si="98"/>
        <v/>
      </c>
      <c r="L969" s="414" t="str">
        <f t="shared" si="99"/>
        <v/>
      </c>
      <c r="M969" s="414" t="str">
        <f t="shared" si="100"/>
        <v/>
      </c>
    </row>
    <row r="970" spans="1:13">
      <c r="A970" s="175"/>
      <c r="B970" s="152"/>
      <c r="C970" s="137"/>
      <c r="D970" s="142"/>
      <c r="E970" s="143"/>
      <c r="F970" s="143"/>
      <c r="G970" s="346"/>
      <c r="H970" s="145"/>
      <c r="I970" s="449">
        <f t="shared" si="96"/>
        <v>0</v>
      </c>
      <c r="J970" s="414" t="str">
        <f t="shared" si="97"/>
        <v/>
      </c>
      <c r="K970" s="414" t="str">
        <f t="shared" si="98"/>
        <v/>
      </c>
      <c r="L970" s="414" t="str">
        <f t="shared" si="99"/>
        <v/>
      </c>
      <c r="M970" s="414" t="str">
        <f t="shared" si="100"/>
        <v/>
      </c>
    </row>
    <row r="971" spans="1:13">
      <c r="A971" s="175"/>
      <c r="B971" s="152"/>
      <c r="C971" s="137"/>
      <c r="D971" s="142"/>
      <c r="E971" s="143"/>
      <c r="F971" s="143"/>
      <c r="G971" s="346"/>
      <c r="H971" s="145"/>
      <c r="I971" s="449">
        <f t="shared" si="96"/>
        <v>0</v>
      </c>
      <c r="J971" s="414" t="str">
        <f t="shared" si="97"/>
        <v/>
      </c>
      <c r="K971" s="414" t="str">
        <f t="shared" si="98"/>
        <v/>
      </c>
      <c r="L971" s="414" t="str">
        <f t="shared" si="99"/>
        <v/>
      </c>
      <c r="M971" s="414" t="str">
        <f t="shared" si="100"/>
        <v/>
      </c>
    </row>
    <row r="972" spans="1:13">
      <c r="A972" s="175"/>
      <c r="B972" s="152"/>
      <c r="C972" s="137"/>
      <c r="D972" s="142"/>
      <c r="E972" s="143"/>
      <c r="F972" s="143"/>
      <c r="G972" s="346"/>
      <c r="H972" s="145"/>
      <c r="I972" s="449">
        <f t="shared" si="96"/>
        <v>0</v>
      </c>
      <c r="J972" s="414" t="str">
        <f t="shared" si="97"/>
        <v/>
      </c>
      <c r="K972" s="414" t="str">
        <f t="shared" si="98"/>
        <v/>
      </c>
      <c r="L972" s="414" t="str">
        <f t="shared" si="99"/>
        <v/>
      </c>
      <c r="M972" s="414" t="str">
        <f t="shared" si="100"/>
        <v/>
      </c>
    </row>
    <row r="973" spans="1:13">
      <c r="A973" s="175"/>
      <c r="B973" s="152"/>
      <c r="C973" s="137"/>
      <c r="D973" s="142"/>
      <c r="E973" s="143"/>
      <c r="F973" s="143"/>
      <c r="G973" s="346"/>
      <c r="H973" s="145"/>
      <c r="I973" s="449">
        <f t="shared" si="96"/>
        <v>0</v>
      </c>
      <c r="J973" s="414" t="str">
        <f t="shared" si="97"/>
        <v/>
      </c>
      <c r="K973" s="414" t="str">
        <f t="shared" si="98"/>
        <v/>
      </c>
      <c r="L973" s="414" t="str">
        <f t="shared" si="99"/>
        <v/>
      </c>
      <c r="M973" s="414" t="str">
        <f t="shared" si="100"/>
        <v/>
      </c>
    </row>
    <row r="974" spans="1:13">
      <c r="A974" s="175"/>
      <c r="B974" s="152"/>
      <c r="C974" s="137"/>
      <c r="D974" s="142"/>
      <c r="E974" s="143"/>
      <c r="F974" s="143"/>
      <c r="G974" s="346"/>
      <c r="H974" s="145"/>
      <c r="I974" s="449">
        <f t="shared" si="96"/>
        <v>0</v>
      </c>
      <c r="J974" s="414" t="str">
        <f t="shared" si="97"/>
        <v/>
      </c>
      <c r="K974" s="414" t="str">
        <f t="shared" si="98"/>
        <v/>
      </c>
      <c r="L974" s="414" t="str">
        <f t="shared" si="99"/>
        <v/>
      </c>
      <c r="M974" s="414" t="str">
        <f t="shared" si="100"/>
        <v/>
      </c>
    </row>
    <row r="975" spans="1:13">
      <c r="A975" s="175"/>
      <c r="B975" s="152"/>
      <c r="C975" s="137"/>
      <c r="D975" s="142"/>
      <c r="E975" s="143"/>
      <c r="F975" s="143"/>
      <c r="G975" s="346"/>
      <c r="H975" s="145"/>
      <c r="I975" s="449">
        <f t="shared" si="96"/>
        <v>0</v>
      </c>
      <c r="J975" s="414" t="str">
        <f t="shared" si="97"/>
        <v/>
      </c>
      <c r="K975" s="414" t="str">
        <f t="shared" si="98"/>
        <v/>
      </c>
      <c r="L975" s="414" t="str">
        <f t="shared" si="99"/>
        <v/>
      </c>
      <c r="M975" s="414" t="str">
        <f t="shared" si="100"/>
        <v/>
      </c>
    </row>
    <row r="976" spans="1:13">
      <c r="A976" s="175"/>
      <c r="B976" s="152"/>
      <c r="C976" s="137"/>
      <c r="D976" s="142"/>
      <c r="E976" s="143"/>
      <c r="F976" s="143"/>
      <c r="G976" s="346"/>
      <c r="H976" s="145"/>
      <c r="I976" s="449">
        <f t="shared" si="96"/>
        <v>0</v>
      </c>
      <c r="J976" s="414" t="str">
        <f t="shared" si="97"/>
        <v/>
      </c>
      <c r="K976" s="414" t="str">
        <f t="shared" si="98"/>
        <v/>
      </c>
      <c r="L976" s="414" t="str">
        <f t="shared" si="99"/>
        <v/>
      </c>
      <c r="M976" s="414" t="str">
        <f t="shared" si="100"/>
        <v/>
      </c>
    </row>
    <row r="977" spans="1:13">
      <c r="A977" s="175"/>
      <c r="B977" s="152"/>
      <c r="C977" s="137"/>
      <c r="D977" s="142"/>
      <c r="E977" s="143"/>
      <c r="F977" s="143"/>
      <c r="G977" s="346"/>
      <c r="H977" s="145"/>
      <c r="I977" s="449">
        <f t="shared" si="96"/>
        <v>0</v>
      </c>
      <c r="J977" s="414" t="str">
        <f t="shared" si="97"/>
        <v/>
      </c>
      <c r="K977" s="414" t="str">
        <f t="shared" si="98"/>
        <v/>
      </c>
      <c r="L977" s="414" t="str">
        <f t="shared" si="99"/>
        <v/>
      </c>
      <c r="M977" s="414" t="str">
        <f t="shared" si="100"/>
        <v/>
      </c>
    </row>
    <row r="978" spans="1:13">
      <c r="A978" s="175"/>
      <c r="B978" s="152"/>
      <c r="C978" s="137"/>
      <c r="D978" s="142"/>
      <c r="E978" s="143"/>
      <c r="F978" s="143"/>
      <c r="G978" s="346"/>
      <c r="H978" s="145"/>
      <c r="I978" s="449">
        <f t="shared" si="96"/>
        <v>0</v>
      </c>
      <c r="J978" s="414" t="str">
        <f t="shared" si="97"/>
        <v/>
      </c>
      <c r="K978" s="414" t="str">
        <f t="shared" si="98"/>
        <v/>
      </c>
      <c r="L978" s="414" t="str">
        <f t="shared" si="99"/>
        <v/>
      </c>
      <c r="M978" s="414" t="str">
        <f t="shared" si="100"/>
        <v/>
      </c>
    </row>
    <row r="979" spans="1:13">
      <c r="A979" s="175"/>
      <c r="B979" s="152"/>
      <c r="C979" s="137"/>
      <c r="D979" s="142"/>
      <c r="E979" s="143"/>
      <c r="F979" s="143"/>
      <c r="G979" s="346"/>
      <c r="H979" s="145"/>
      <c r="I979" s="449">
        <f t="shared" si="96"/>
        <v>0</v>
      </c>
      <c r="J979" s="414" t="str">
        <f t="shared" si="97"/>
        <v/>
      </c>
      <c r="K979" s="414" t="str">
        <f t="shared" si="98"/>
        <v/>
      </c>
      <c r="L979" s="414" t="str">
        <f t="shared" si="99"/>
        <v/>
      </c>
      <c r="M979" s="414" t="str">
        <f t="shared" si="100"/>
        <v/>
      </c>
    </row>
    <row r="980" spans="1:13">
      <c r="A980" s="175"/>
      <c r="B980" s="152"/>
      <c r="C980" s="137"/>
      <c r="D980" s="142"/>
      <c r="E980" s="143"/>
      <c r="F980" s="143"/>
      <c r="G980" s="346"/>
      <c r="H980" s="145"/>
      <c r="I980" s="449">
        <f t="shared" si="96"/>
        <v>0</v>
      </c>
      <c r="J980" s="414" t="str">
        <f t="shared" si="97"/>
        <v/>
      </c>
      <c r="K980" s="414" t="str">
        <f t="shared" si="98"/>
        <v/>
      </c>
      <c r="L980" s="414" t="str">
        <f t="shared" si="99"/>
        <v/>
      </c>
      <c r="M980" s="414" t="str">
        <f t="shared" si="100"/>
        <v/>
      </c>
    </row>
    <row r="981" spans="1:13">
      <c r="A981" s="175"/>
      <c r="B981" s="152"/>
      <c r="C981" s="137"/>
      <c r="D981" s="142"/>
      <c r="E981" s="143"/>
      <c r="F981" s="143"/>
      <c r="G981" s="346"/>
      <c r="H981" s="145"/>
      <c r="I981" s="449">
        <f t="shared" si="96"/>
        <v>0</v>
      </c>
      <c r="J981" s="414" t="str">
        <f t="shared" si="97"/>
        <v/>
      </c>
      <c r="K981" s="414" t="str">
        <f t="shared" si="98"/>
        <v/>
      </c>
      <c r="L981" s="414" t="str">
        <f t="shared" si="99"/>
        <v/>
      </c>
      <c r="M981" s="414" t="str">
        <f t="shared" si="100"/>
        <v/>
      </c>
    </row>
    <row r="982" spans="1:13">
      <c r="A982" s="175"/>
      <c r="B982" s="152"/>
      <c r="C982" s="137"/>
      <c r="D982" s="142"/>
      <c r="E982" s="143"/>
      <c r="F982" s="143"/>
      <c r="G982" s="346"/>
      <c r="H982" s="145"/>
      <c r="I982" s="449">
        <f t="shared" si="96"/>
        <v>0</v>
      </c>
      <c r="J982" s="414" t="str">
        <f t="shared" si="97"/>
        <v/>
      </c>
      <c r="K982" s="414" t="str">
        <f t="shared" si="98"/>
        <v/>
      </c>
      <c r="L982" s="414" t="str">
        <f t="shared" si="99"/>
        <v/>
      </c>
      <c r="M982" s="414" t="str">
        <f t="shared" si="100"/>
        <v/>
      </c>
    </row>
    <row r="983" spans="1:13">
      <c r="A983" s="175"/>
      <c r="B983" s="152"/>
      <c r="C983" s="137"/>
      <c r="D983" s="142"/>
      <c r="E983" s="143"/>
      <c r="F983" s="143"/>
      <c r="G983" s="346"/>
      <c r="H983" s="145"/>
      <c r="I983" s="449">
        <f t="shared" si="96"/>
        <v>0</v>
      </c>
      <c r="J983" s="414" t="str">
        <f t="shared" si="97"/>
        <v/>
      </c>
      <c r="K983" s="414" t="str">
        <f t="shared" si="98"/>
        <v/>
      </c>
      <c r="L983" s="414" t="str">
        <f t="shared" si="99"/>
        <v/>
      </c>
      <c r="M983" s="414" t="str">
        <f t="shared" si="100"/>
        <v/>
      </c>
    </row>
    <row r="984" spans="1:13">
      <c r="A984" s="175"/>
      <c r="B984" s="152"/>
      <c r="C984" s="137"/>
      <c r="D984" s="142"/>
      <c r="E984" s="143"/>
      <c r="F984" s="143"/>
      <c r="G984" s="346"/>
      <c r="H984" s="145"/>
      <c r="I984" s="449">
        <f t="shared" si="96"/>
        <v>0</v>
      </c>
      <c r="J984" s="414" t="str">
        <f t="shared" si="97"/>
        <v/>
      </c>
      <c r="K984" s="414" t="str">
        <f t="shared" si="98"/>
        <v/>
      </c>
      <c r="L984" s="414" t="str">
        <f t="shared" si="99"/>
        <v/>
      </c>
      <c r="M984" s="414" t="str">
        <f t="shared" si="100"/>
        <v/>
      </c>
    </row>
    <row r="985" spans="1:13">
      <c r="A985" s="175"/>
      <c r="B985" s="152"/>
      <c r="C985" s="137"/>
      <c r="D985" s="142"/>
      <c r="E985" s="143"/>
      <c r="F985" s="143"/>
      <c r="G985" s="346"/>
      <c r="H985" s="145"/>
      <c r="I985" s="449">
        <f t="shared" si="96"/>
        <v>0</v>
      </c>
      <c r="J985" s="414" t="str">
        <f t="shared" si="97"/>
        <v/>
      </c>
      <c r="K985" s="414" t="str">
        <f t="shared" si="98"/>
        <v/>
      </c>
      <c r="L985" s="414" t="str">
        <f t="shared" si="99"/>
        <v/>
      </c>
      <c r="M985" s="414" t="str">
        <f t="shared" si="100"/>
        <v/>
      </c>
    </row>
    <row r="986" spans="1:13">
      <c r="A986" s="175"/>
      <c r="B986" s="152"/>
      <c r="C986" s="137"/>
      <c r="D986" s="142"/>
      <c r="E986" s="143"/>
      <c r="F986" s="143"/>
      <c r="G986" s="346"/>
      <c r="H986" s="145"/>
      <c r="I986" s="449">
        <f t="shared" si="96"/>
        <v>0</v>
      </c>
      <c r="J986" s="414" t="str">
        <f t="shared" si="97"/>
        <v/>
      </c>
      <c r="K986" s="414" t="str">
        <f t="shared" si="98"/>
        <v/>
      </c>
      <c r="L986" s="414" t="str">
        <f t="shared" si="99"/>
        <v/>
      </c>
      <c r="M986" s="414" t="str">
        <f t="shared" si="100"/>
        <v/>
      </c>
    </row>
    <row r="987" spans="1:13">
      <c r="A987" s="175"/>
      <c r="B987" s="152"/>
      <c r="C987" s="137"/>
      <c r="D987" s="142"/>
      <c r="E987" s="143"/>
      <c r="F987" s="143"/>
      <c r="G987" s="346"/>
      <c r="H987" s="145"/>
      <c r="I987" s="449">
        <f t="shared" si="96"/>
        <v>0</v>
      </c>
      <c r="J987" s="414" t="str">
        <f t="shared" si="97"/>
        <v/>
      </c>
      <c r="K987" s="414" t="str">
        <f t="shared" si="98"/>
        <v/>
      </c>
      <c r="L987" s="414" t="str">
        <f t="shared" si="99"/>
        <v/>
      </c>
      <c r="M987" s="414" t="str">
        <f t="shared" si="100"/>
        <v/>
      </c>
    </row>
    <row r="988" spans="1:13">
      <c r="A988" s="175"/>
      <c r="B988" s="152"/>
      <c r="C988" s="137"/>
      <c r="D988" s="142"/>
      <c r="E988" s="143"/>
      <c r="F988" s="143"/>
      <c r="G988" s="346"/>
      <c r="H988" s="145"/>
      <c r="I988" s="449">
        <f t="shared" si="96"/>
        <v>0</v>
      </c>
      <c r="J988" s="414" t="str">
        <f t="shared" si="97"/>
        <v/>
      </c>
      <c r="K988" s="414" t="str">
        <f t="shared" si="98"/>
        <v/>
      </c>
      <c r="L988" s="414" t="str">
        <f t="shared" si="99"/>
        <v/>
      </c>
      <c r="M988" s="414" t="str">
        <f t="shared" si="100"/>
        <v/>
      </c>
    </row>
    <row r="989" spans="1:13">
      <c r="A989" s="175"/>
      <c r="B989" s="152"/>
      <c r="C989" s="137"/>
      <c r="D989" s="142"/>
      <c r="E989" s="143"/>
      <c r="F989" s="143"/>
      <c r="G989" s="346"/>
      <c r="H989" s="145"/>
      <c r="I989" s="449">
        <f t="shared" si="96"/>
        <v>0</v>
      </c>
      <c r="J989" s="414" t="str">
        <f t="shared" si="97"/>
        <v/>
      </c>
      <c r="K989" s="414" t="str">
        <f t="shared" si="98"/>
        <v/>
      </c>
      <c r="L989" s="414" t="str">
        <f t="shared" si="99"/>
        <v/>
      </c>
      <c r="M989" s="414" t="str">
        <f t="shared" si="100"/>
        <v/>
      </c>
    </row>
    <row r="990" spans="1:13">
      <c r="A990" s="175"/>
      <c r="B990" s="152"/>
      <c r="C990" s="137"/>
      <c r="D990" s="142"/>
      <c r="E990" s="143"/>
      <c r="F990" s="143"/>
      <c r="G990" s="346"/>
      <c r="H990" s="145"/>
      <c r="I990" s="449">
        <f t="shared" si="96"/>
        <v>0</v>
      </c>
      <c r="J990" s="414" t="str">
        <f t="shared" si="97"/>
        <v/>
      </c>
      <c r="K990" s="414" t="str">
        <f t="shared" si="98"/>
        <v/>
      </c>
      <c r="L990" s="414" t="str">
        <f t="shared" si="99"/>
        <v/>
      </c>
      <c r="M990" s="414" t="str">
        <f t="shared" si="100"/>
        <v/>
      </c>
    </row>
    <row r="991" spans="1:13">
      <c r="A991" s="175"/>
      <c r="B991" s="152"/>
      <c r="C991" s="137"/>
      <c r="D991" s="142"/>
      <c r="E991" s="143"/>
      <c r="F991" s="143"/>
      <c r="G991" s="346"/>
      <c r="H991" s="145"/>
      <c r="I991" s="449">
        <f t="shared" si="96"/>
        <v>0</v>
      </c>
      <c r="J991" s="414" t="str">
        <f t="shared" si="97"/>
        <v/>
      </c>
      <c r="K991" s="414" t="str">
        <f t="shared" si="98"/>
        <v/>
      </c>
      <c r="L991" s="414" t="str">
        <f t="shared" si="99"/>
        <v/>
      </c>
      <c r="M991" s="414" t="str">
        <f t="shared" si="100"/>
        <v/>
      </c>
    </row>
    <row r="992" spans="1:13">
      <c r="A992" s="175"/>
      <c r="B992" s="152"/>
      <c r="C992" s="137"/>
      <c r="D992" s="142"/>
      <c r="E992" s="143"/>
      <c r="F992" s="143"/>
      <c r="G992" s="346"/>
      <c r="H992" s="145"/>
      <c r="I992" s="449">
        <f t="shared" si="96"/>
        <v>0</v>
      </c>
      <c r="J992" s="414" t="str">
        <f t="shared" si="97"/>
        <v/>
      </c>
      <c r="K992" s="414" t="str">
        <f t="shared" si="98"/>
        <v/>
      </c>
      <c r="L992" s="414" t="str">
        <f t="shared" si="99"/>
        <v/>
      </c>
      <c r="M992" s="414" t="str">
        <f t="shared" si="100"/>
        <v/>
      </c>
    </row>
    <row r="993" spans="1:13">
      <c r="A993" s="175"/>
      <c r="B993" s="152"/>
      <c r="C993" s="137"/>
      <c r="D993" s="142"/>
      <c r="E993" s="143"/>
      <c r="F993" s="143"/>
      <c r="G993" s="346"/>
      <c r="H993" s="145"/>
      <c r="I993" s="449">
        <f t="shared" si="96"/>
        <v>0</v>
      </c>
      <c r="J993" s="414" t="str">
        <f t="shared" si="97"/>
        <v/>
      </c>
      <c r="K993" s="414" t="str">
        <f t="shared" si="98"/>
        <v/>
      </c>
      <c r="L993" s="414" t="str">
        <f t="shared" si="99"/>
        <v/>
      </c>
      <c r="M993" s="414" t="str">
        <f t="shared" si="100"/>
        <v/>
      </c>
    </row>
    <row r="994" spans="1:13">
      <c r="A994" s="175"/>
      <c r="B994" s="152"/>
      <c r="C994" s="137"/>
      <c r="D994" s="142"/>
      <c r="E994" s="143"/>
      <c r="F994" s="143"/>
      <c r="G994" s="346"/>
      <c r="H994" s="145"/>
      <c r="I994" s="449">
        <f t="shared" si="96"/>
        <v>0</v>
      </c>
      <c r="J994" s="414" t="str">
        <f t="shared" si="97"/>
        <v/>
      </c>
      <c r="K994" s="414" t="str">
        <f t="shared" si="98"/>
        <v/>
      </c>
      <c r="L994" s="414" t="str">
        <f t="shared" si="99"/>
        <v/>
      </c>
      <c r="M994" s="414" t="str">
        <f t="shared" si="100"/>
        <v/>
      </c>
    </row>
    <row r="995" spans="1:13">
      <c r="A995" s="175"/>
      <c r="B995" s="152"/>
      <c r="C995" s="137"/>
      <c r="D995" s="142"/>
      <c r="E995" s="143"/>
      <c r="F995" s="143"/>
      <c r="G995" s="346"/>
      <c r="H995" s="145"/>
      <c r="I995" s="449">
        <f t="shared" si="96"/>
        <v>0</v>
      </c>
      <c r="J995" s="414" t="str">
        <f t="shared" si="97"/>
        <v/>
      </c>
      <c r="K995" s="414" t="str">
        <f t="shared" si="98"/>
        <v/>
      </c>
      <c r="L995" s="414" t="str">
        <f t="shared" si="99"/>
        <v/>
      </c>
      <c r="M995" s="414" t="str">
        <f t="shared" si="100"/>
        <v/>
      </c>
    </row>
    <row r="996" spans="1:13">
      <c r="A996" s="175"/>
      <c r="B996" s="152"/>
      <c r="C996" s="137"/>
      <c r="D996" s="142"/>
      <c r="E996" s="143"/>
      <c r="F996" s="143"/>
      <c r="G996" s="346"/>
      <c r="H996" s="145"/>
      <c r="I996" s="449">
        <f t="shared" si="96"/>
        <v>0</v>
      </c>
      <c r="J996" s="414" t="str">
        <f t="shared" si="97"/>
        <v/>
      </c>
      <c r="K996" s="414" t="str">
        <f t="shared" si="98"/>
        <v/>
      </c>
      <c r="L996" s="414" t="str">
        <f t="shared" si="99"/>
        <v/>
      </c>
      <c r="M996" s="414" t="str">
        <f t="shared" si="100"/>
        <v/>
      </c>
    </row>
    <row r="997" spans="1:13">
      <c r="A997" s="175"/>
      <c r="B997" s="152"/>
      <c r="C997" s="137"/>
      <c r="D997" s="142"/>
      <c r="E997" s="143"/>
      <c r="F997" s="143"/>
      <c r="G997" s="346"/>
      <c r="H997" s="145"/>
      <c r="I997" s="449">
        <f t="shared" si="96"/>
        <v>0</v>
      </c>
      <c r="J997" s="414" t="str">
        <f t="shared" si="97"/>
        <v/>
      </c>
      <c r="K997" s="414" t="str">
        <f t="shared" si="98"/>
        <v/>
      </c>
      <c r="L997" s="414" t="str">
        <f t="shared" si="99"/>
        <v/>
      </c>
      <c r="M997" s="414" t="str">
        <f t="shared" si="100"/>
        <v/>
      </c>
    </row>
    <row r="998" spans="1:13">
      <c r="A998" s="175"/>
      <c r="B998" s="152"/>
      <c r="C998" s="137"/>
      <c r="D998" s="142"/>
      <c r="E998" s="143"/>
      <c r="F998" s="143"/>
      <c r="G998" s="346"/>
      <c r="H998" s="145"/>
      <c r="I998" s="449">
        <f t="shared" si="96"/>
        <v>0</v>
      </c>
      <c r="J998" s="414" t="str">
        <f t="shared" si="97"/>
        <v/>
      </c>
      <c r="K998" s="414" t="str">
        <f t="shared" si="98"/>
        <v/>
      </c>
      <c r="L998" s="414" t="str">
        <f t="shared" si="99"/>
        <v/>
      </c>
      <c r="M998" s="414" t="str">
        <f t="shared" si="100"/>
        <v/>
      </c>
    </row>
    <row r="999" spans="1:13">
      <c r="A999" s="175"/>
      <c r="B999" s="152"/>
      <c r="C999" s="137"/>
      <c r="D999" s="142"/>
      <c r="E999" s="143"/>
      <c r="F999" s="143"/>
      <c r="G999" s="346"/>
      <c r="H999" s="145"/>
      <c r="I999" s="449">
        <f t="shared" si="96"/>
        <v>0</v>
      </c>
      <c r="J999" s="414" t="str">
        <f t="shared" si="97"/>
        <v/>
      </c>
      <c r="K999" s="414" t="str">
        <f t="shared" si="98"/>
        <v/>
      </c>
      <c r="L999" s="414" t="str">
        <f t="shared" si="99"/>
        <v/>
      </c>
      <c r="M999" s="414" t="str">
        <f t="shared" si="100"/>
        <v/>
      </c>
    </row>
    <row r="1000" spans="1:13">
      <c r="A1000" s="175"/>
      <c r="B1000" s="152"/>
      <c r="C1000" s="137"/>
      <c r="D1000" s="142"/>
      <c r="E1000" s="143"/>
      <c r="F1000" s="143"/>
      <c r="G1000" s="346"/>
      <c r="H1000" s="145"/>
      <c r="I1000" s="449">
        <f t="shared" si="96"/>
        <v>0</v>
      </c>
      <c r="J1000" s="414" t="str">
        <f t="shared" si="97"/>
        <v/>
      </c>
      <c r="K1000" s="414" t="str">
        <f t="shared" si="98"/>
        <v/>
      </c>
      <c r="L1000" s="414" t="str">
        <f t="shared" si="99"/>
        <v/>
      </c>
      <c r="M1000" s="414" t="str">
        <f t="shared" si="100"/>
        <v/>
      </c>
    </row>
    <row r="1001" spans="1:13">
      <c r="A1001" s="175"/>
      <c r="B1001" s="152"/>
      <c r="C1001" s="137"/>
      <c r="D1001" s="142"/>
      <c r="E1001" s="143"/>
      <c r="F1001" s="143"/>
      <c r="G1001" s="346"/>
      <c r="H1001" s="145"/>
      <c r="I1001" s="449">
        <f t="shared" si="96"/>
        <v>0</v>
      </c>
      <c r="J1001" s="414" t="str">
        <f t="shared" si="97"/>
        <v/>
      </c>
      <c r="K1001" s="414" t="str">
        <f t="shared" si="98"/>
        <v/>
      </c>
      <c r="L1001" s="414" t="str">
        <f t="shared" si="99"/>
        <v/>
      </c>
      <c r="M1001" s="414" t="str">
        <f t="shared" si="100"/>
        <v/>
      </c>
    </row>
    <row r="1002" spans="1:13">
      <c r="A1002" s="175"/>
      <c r="B1002" s="152"/>
      <c r="C1002" s="137"/>
      <c r="D1002" s="142"/>
      <c r="E1002" s="143"/>
      <c r="F1002" s="143"/>
      <c r="G1002" s="346"/>
      <c r="H1002" s="145"/>
      <c r="I1002" s="449">
        <f t="shared" si="96"/>
        <v>0</v>
      </c>
      <c r="J1002" s="414" t="str">
        <f t="shared" si="97"/>
        <v/>
      </c>
      <c r="K1002" s="414" t="str">
        <f t="shared" si="98"/>
        <v/>
      </c>
      <c r="L1002" s="414" t="str">
        <f t="shared" si="99"/>
        <v/>
      </c>
      <c r="M1002" s="414" t="str">
        <f t="shared" si="100"/>
        <v/>
      </c>
    </row>
    <row r="1003" spans="1:13">
      <c r="A1003" s="175"/>
      <c r="B1003" s="152"/>
      <c r="C1003" s="137"/>
      <c r="D1003" s="142"/>
      <c r="E1003" s="143"/>
      <c r="F1003" s="143"/>
      <c r="G1003" s="346"/>
      <c r="H1003" s="145"/>
      <c r="I1003" s="449">
        <f t="shared" si="96"/>
        <v>0</v>
      </c>
      <c r="J1003" s="414" t="str">
        <f t="shared" si="97"/>
        <v/>
      </c>
      <c r="K1003" s="414" t="str">
        <f t="shared" si="98"/>
        <v/>
      </c>
      <c r="L1003" s="414" t="str">
        <f t="shared" si="99"/>
        <v/>
      </c>
      <c r="M1003" s="414" t="str">
        <f t="shared" si="100"/>
        <v/>
      </c>
    </row>
    <row r="1004" spans="1:13">
      <c r="A1004" s="175"/>
      <c r="B1004" s="152"/>
      <c r="C1004" s="137"/>
      <c r="D1004" s="142"/>
      <c r="E1004" s="143"/>
      <c r="F1004" s="143"/>
      <c r="G1004" s="346"/>
      <c r="H1004" s="145"/>
      <c r="I1004" s="449">
        <f t="shared" si="96"/>
        <v>0</v>
      </c>
      <c r="J1004" s="414" t="str">
        <f t="shared" si="97"/>
        <v/>
      </c>
      <c r="K1004" s="414" t="str">
        <f t="shared" si="98"/>
        <v/>
      </c>
      <c r="L1004" s="414" t="str">
        <f t="shared" si="99"/>
        <v/>
      </c>
      <c r="M1004" s="414" t="str">
        <f t="shared" si="100"/>
        <v/>
      </c>
    </row>
    <row r="1005" spans="1:13">
      <c r="A1005" s="175"/>
      <c r="B1005" s="152"/>
      <c r="C1005" s="137"/>
      <c r="D1005" s="142"/>
      <c r="E1005" s="143"/>
      <c r="F1005" s="143"/>
      <c r="G1005" s="346"/>
      <c r="H1005" s="145"/>
      <c r="I1005" s="449">
        <f t="shared" si="96"/>
        <v>0</v>
      </c>
      <c r="J1005" s="414" t="str">
        <f t="shared" si="97"/>
        <v/>
      </c>
      <c r="K1005" s="414" t="str">
        <f t="shared" si="98"/>
        <v/>
      </c>
      <c r="L1005" s="414" t="str">
        <f t="shared" si="99"/>
        <v/>
      </c>
      <c r="M1005" s="414" t="str">
        <f t="shared" si="100"/>
        <v/>
      </c>
    </row>
    <row r="1006" spans="1:13">
      <c r="A1006" s="175"/>
      <c r="B1006" s="152"/>
      <c r="C1006" s="137"/>
      <c r="D1006" s="142"/>
      <c r="E1006" s="143"/>
      <c r="F1006" s="143"/>
      <c r="G1006" s="346"/>
      <c r="H1006" s="145"/>
      <c r="I1006" s="449">
        <f t="shared" si="96"/>
        <v>0</v>
      </c>
      <c r="J1006" s="414" t="str">
        <f t="shared" si="97"/>
        <v/>
      </c>
      <c r="K1006" s="414" t="str">
        <f t="shared" si="98"/>
        <v/>
      </c>
      <c r="L1006" s="414" t="str">
        <f t="shared" si="99"/>
        <v/>
      </c>
      <c r="M1006" s="414" t="str">
        <f t="shared" si="100"/>
        <v/>
      </c>
    </row>
    <row r="1007" spans="1:13">
      <c r="A1007" s="175"/>
      <c r="B1007" s="152"/>
      <c r="C1007" s="137"/>
      <c r="D1007" s="142"/>
      <c r="E1007" s="143"/>
      <c r="F1007" s="143"/>
      <c r="G1007" s="346"/>
      <c r="H1007" s="145"/>
      <c r="I1007" s="449">
        <f t="shared" si="96"/>
        <v>0</v>
      </c>
      <c r="J1007" s="414" t="str">
        <f t="shared" si="97"/>
        <v/>
      </c>
      <c r="K1007" s="414" t="str">
        <f t="shared" si="98"/>
        <v/>
      </c>
      <c r="L1007" s="414" t="str">
        <f t="shared" si="99"/>
        <v/>
      </c>
      <c r="M1007" s="414" t="str">
        <f t="shared" si="100"/>
        <v/>
      </c>
    </row>
    <row r="1008" spans="1:13">
      <c r="A1008" s="175"/>
      <c r="B1008" s="152"/>
      <c r="C1008" s="137"/>
      <c r="D1008" s="142"/>
      <c r="E1008" s="143"/>
      <c r="F1008" s="143"/>
      <c r="G1008" s="346"/>
      <c r="H1008" s="145"/>
      <c r="I1008" s="449">
        <f t="shared" si="96"/>
        <v>0</v>
      </c>
      <c r="J1008" s="414" t="str">
        <f t="shared" si="97"/>
        <v/>
      </c>
      <c r="K1008" s="414" t="str">
        <f t="shared" si="98"/>
        <v/>
      </c>
      <c r="L1008" s="414" t="str">
        <f t="shared" si="99"/>
        <v/>
      </c>
      <c r="M1008" s="414" t="str">
        <f t="shared" si="100"/>
        <v/>
      </c>
    </row>
    <row r="1009" spans="1:13">
      <c r="A1009" s="175"/>
      <c r="B1009" s="152"/>
      <c r="C1009" s="137"/>
      <c r="D1009" s="142"/>
      <c r="E1009" s="143"/>
      <c r="F1009" s="143"/>
      <c r="G1009" s="346"/>
      <c r="H1009" s="145"/>
      <c r="I1009" s="449">
        <f t="shared" si="96"/>
        <v>0</v>
      </c>
      <c r="J1009" s="414" t="str">
        <f t="shared" si="97"/>
        <v/>
      </c>
      <c r="K1009" s="414" t="str">
        <f t="shared" si="98"/>
        <v/>
      </c>
      <c r="L1009" s="414" t="str">
        <f t="shared" si="99"/>
        <v/>
      </c>
      <c r="M1009" s="414" t="str">
        <f t="shared" si="100"/>
        <v/>
      </c>
    </row>
    <row r="1010" spans="1:13">
      <c r="A1010" s="175"/>
      <c r="B1010" s="152"/>
      <c r="C1010" s="137"/>
      <c r="D1010" s="142"/>
      <c r="E1010" s="143"/>
      <c r="F1010" s="143"/>
      <c r="G1010" s="346"/>
      <c r="H1010" s="145"/>
      <c r="I1010" s="449">
        <f t="shared" si="96"/>
        <v>0</v>
      </c>
      <c r="J1010" s="414" t="str">
        <f t="shared" si="97"/>
        <v/>
      </c>
      <c r="K1010" s="414" t="str">
        <f t="shared" si="98"/>
        <v/>
      </c>
      <c r="L1010" s="414" t="str">
        <f t="shared" si="99"/>
        <v/>
      </c>
      <c r="M1010" s="414" t="str">
        <f t="shared" si="100"/>
        <v/>
      </c>
    </row>
    <row r="1011" spans="1:13">
      <c r="A1011" s="175"/>
      <c r="B1011" s="152"/>
      <c r="C1011" s="137"/>
      <c r="D1011" s="142"/>
      <c r="E1011" s="143"/>
      <c r="F1011" s="143"/>
      <c r="G1011" s="346"/>
      <c r="H1011" s="145"/>
      <c r="I1011" s="449">
        <f t="shared" si="96"/>
        <v>0</v>
      </c>
      <c r="J1011" s="414" t="str">
        <f t="shared" si="97"/>
        <v/>
      </c>
      <c r="K1011" s="414" t="str">
        <f t="shared" si="98"/>
        <v/>
      </c>
      <c r="L1011" s="414" t="str">
        <f t="shared" si="99"/>
        <v/>
      </c>
      <c r="M1011" s="414" t="str">
        <f t="shared" si="100"/>
        <v/>
      </c>
    </row>
    <row r="1012" spans="1:13">
      <c r="A1012" s="175"/>
      <c r="B1012" s="152"/>
      <c r="C1012" s="137"/>
      <c r="D1012" s="142"/>
      <c r="E1012" s="143"/>
      <c r="F1012" s="143"/>
      <c r="G1012" s="346"/>
      <c r="H1012" s="145"/>
      <c r="I1012" s="449">
        <f t="shared" si="96"/>
        <v>0</v>
      </c>
      <c r="J1012" s="414" t="str">
        <f t="shared" si="97"/>
        <v/>
      </c>
      <c r="K1012" s="414" t="str">
        <f t="shared" si="98"/>
        <v/>
      </c>
      <c r="L1012" s="414" t="str">
        <f t="shared" si="99"/>
        <v/>
      </c>
      <c r="M1012" s="414" t="str">
        <f t="shared" si="100"/>
        <v/>
      </c>
    </row>
    <row r="1013" spans="1:13">
      <c r="A1013" s="175"/>
      <c r="B1013" s="152"/>
      <c r="C1013" s="137"/>
      <c r="D1013" s="142"/>
      <c r="E1013" s="143"/>
      <c r="F1013" s="143"/>
      <c r="G1013" s="346"/>
      <c r="H1013" s="145"/>
      <c r="I1013" s="449">
        <f t="shared" si="96"/>
        <v>0</v>
      </c>
      <c r="J1013" s="414" t="str">
        <f t="shared" si="97"/>
        <v/>
      </c>
      <c r="K1013" s="414" t="str">
        <f t="shared" si="98"/>
        <v/>
      </c>
      <c r="L1013" s="414" t="str">
        <f t="shared" si="99"/>
        <v/>
      </c>
      <c r="M1013" s="414" t="str">
        <f t="shared" si="100"/>
        <v/>
      </c>
    </row>
    <row r="1014" spans="1:13">
      <c r="A1014" s="175"/>
      <c r="B1014" s="152"/>
      <c r="C1014" s="137"/>
      <c r="D1014" s="142"/>
      <c r="E1014" s="143"/>
      <c r="F1014" s="143"/>
      <c r="G1014" s="346"/>
      <c r="H1014" s="145"/>
      <c r="I1014" s="449">
        <f t="shared" si="96"/>
        <v>0</v>
      </c>
      <c r="J1014" s="414" t="str">
        <f t="shared" si="97"/>
        <v/>
      </c>
      <c r="K1014" s="414" t="str">
        <f t="shared" si="98"/>
        <v/>
      </c>
      <c r="L1014" s="414" t="str">
        <f t="shared" si="99"/>
        <v/>
      </c>
      <c r="M1014" s="414" t="str">
        <f t="shared" si="100"/>
        <v/>
      </c>
    </row>
    <row r="1015" spans="1:13">
      <c r="A1015" s="175"/>
      <c r="B1015" s="152"/>
      <c r="C1015" s="137"/>
      <c r="D1015" s="142"/>
      <c r="E1015" s="143"/>
      <c r="F1015" s="143"/>
      <c r="G1015" s="346"/>
      <c r="H1015" s="145"/>
      <c r="I1015" s="449">
        <f t="shared" si="96"/>
        <v>0</v>
      </c>
      <c r="J1015" s="414" t="str">
        <f t="shared" si="97"/>
        <v/>
      </c>
      <c r="K1015" s="414" t="str">
        <f t="shared" si="98"/>
        <v/>
      </c>
      <c r="L1015" s="414" t="str">
        <f t="shared" si="99"/>
        <v/>
      </c>
      <c r="M1015" s="414" t="str">
        <f t="shared" si="100"/>
        <v/>
      </c>
    </row>
    <row r="1016" spans="1:13">
      <c r="A1016" s="175"/>
      <c r="B1016" s="152"/>
      <c r="C1016" s="137"/>
      <c r="D1016" s="142"/>
      <c r="E1016" s="143"/>
      <c r="F1016" s="143"/>
      <c r="G1016" s="346"/>
      <c r="H1016" s="145"/>
      <c r="I1016" s="449">
        <f t="shared" si="96"/>
        <v>0</v>
      </c>
      <c r="J1016" s="414" t="str">
        <f t="shared" si="97"/>
        <v/>
      </c>
      <c r="K1016" s="414" t="str">
        <f t="shared" si="98"/>
        <v/>
      </c>
      <c r="L1016" s="414" t="str">
        <f t="shared" si="99"/>
        <v/>
      </c>
      <c r="M1016" s="414" t="str">
        <f t="shared" si="100"/>
        <v/>
      </c>
    </row>
    <row r="1017" spans="1:13">
      <c r="A1017" s="175"/>
      <c r="B1017" s="152"/>
      <c r="C1017" s="137"/>
      <c r="D1017" s="142"/>
      <c r="E1017" s="143"/>
      <c r="F1017" s="143"/>
      <c r="G1017" s="346"/>
      <c r="H1017" s="145"/>
      <c r="I1017" s="449">
        <f t="shared" si="96"/>
        <v>0</v>
      </c>
      <c r="J1017" s="414" t="str">
        <f t="shared" si="97"/>
        <v/>
      </c>
      <c r="K1017" s="414" t="str">
        <f t="shared" si="98"/>
        <v/>
      </c>
      <c r="L1017" s="414" t="str">
        <f t="shared" si="99"/>
        <v/>
      </c>
      <c r="M1017" s="414" t="str">
        <f t="shared" si="100"/>
        <v/>
      </c>
    </row>
    <row r="1018" spans="1:13">
      <c r="A1018" s="175"/>
      <c r="B1018" s="152"/>
      <c r="C1018" s="137"/>
      <c r="D1018" s="142"/>
      <c r="E1018" s="143"/>
      <c r="F1018" s="143"/>
      <c r="G1018" s="346"/>
      <c r="H1018" s="145"/>
      <c r="I1018" s="449">
        <f t="shared" si="96"/>
        <v>0</v>
      </c>
      <c r="J1018" s="414" t="str">
        <f t="shared" si="97"/>
        <v/>
      </c>
      <c r="K1018" s="414" t="str">
        <f t="shared" si="98"/>
        <v/>
      </c>
      <c r="L1018" s="414" t="str">
        <f t="shared" si="99"/>
        <v/>
      </c>
      <c r="M1018" s="414" t="str">
        <f t="shared" si="100"/>
        <v/>
      </c>
    </row>
    <row r="1019" spans="1:13">
      <c r="A1019" s="175"/>
      <c r="B1019" s="152"/>
      <c r="C1019" s="137"/>
      <c r="D1019" s="142"/>
      <c r="E1019" s="143"/>
      <c r="F1019" s="143"/>
      <c r="G1019" s="346"/>
      <c r="H1019" s="145"/>
      <c r="I1019" s="449">
        <f t="shared" ref="I1019:I1082" si="101">IF(ISTEXT(A1019)=TRUE,G1019,0)</f>
        <v>0</v>
      </c>
      <c r="J1019" s="414" t="str">
        <f t="shared" si="97"/>
        <v/>
      </c>
      <c r="K1019" s="414" t="str">
        <f t="shared" si="98"/>
        <v/>
      </c>
      <c r="L1019" s="414" t="str">
        <f t="shared" si="99"/>
        <v/>
      </c>
      <c r="M1019" s="414" t="str">
        <f t="shared" si="100"/>
        <v/>
      </c>
    </row>
    <row r="1020" spans="1:13">
      <c r="A1020" s="175"/>
      <c r="B1020" s="152"/>
      <c r="C1020" s="137"/>
      <c r="D1020" s="142"/>
      <c r="E1020" s="143"/>
      <c r="F1020" s="143"/>
      <c r="G1020" s="346"/>
      <c r="H1020" s="145"/>
      <c r="I1020" s="449">
        <f t="shared" si="101"/>
        <v>0</v>
      </c>
      <c r="J1020" s="414" t="str">
        <f t="shared" si="97"/>
        <v/>
      </c>
      <c r="K1020" s="414" t="str">
        <f t="shared" si="98"/>
        <v/>
      </c>
      <c r="L1020" s="414" t="str">
        <f t="shared" si="99"/>
        <v/>
      </c>
      <c r="M1020" s="414" t="str">
        <f t="shared" si="100"/>
        <v/>
      </c>
    </row>
    <row r="1021" spans="1:13">
      <c r="A1021" s="175"/>
      <c r="B1021" s="152"/>
      <c r="C1021" s="137"/>
      <c r="D1021" s="142"/>
      <c r="E1021" s="143"/>
      <c r="F1021" s="143"/>
      <c r="G1021" s="346"/>
      <c r="H1021" s="145"/>
      <c r="I1021" s="449">
        <f t="shared" si="101"/>
        <v>0</v>
      </c>
      <c r="J1021" s="414" t="str">
        <f t="shared" si="97"/>
        <v/>
      </c>
      <c r="K1021" s="414" t="str">
        <f t="shared" si="98"/>
        <v/>
      </c>
      <c r="L1021" s="414" t="str">
        <f t="shared" si="99"/>
        <v/>
      </c>
      <c r="M1021" s="414" t="str">
        <f t="shared" si="100"/>
        <v/>
      </c>
    </row>
    <row r="1022" spans="1:13">
      <c r="A1022" s="175"/>
      <c r="B1022" s="152"/>
      <c r="C1022" s="137"/>
      <c r="D1022" s="142"/>
      <c r="E1022" s="143"/>
      <c r="F1022" s="143"/>
      <c r="G1022" s="346"/>
      <c r="H1022" s="145"/>
      <c r="I1022" s="449">
        <f t="shared" si="101"/>
        <v>0</v>
      </c>
      <c r="J1022" s="414" t="str">
        <f t="shared" ref="J1022:J1085" si="102">IF($B1022="F",$G1022,"")</f>
        <v/>
      </c>
      <c r="K1022" s="414" t="str">
        <f t="shared" ref="K1022:K1085" si="103">IF($B1022="V",$G1022,"")</f>
        <v/>
      </c>
      <c r="L1022" s="414" t="str">
        <f t="shared" ref="L1022:L1085" si="104">IF($B1022="A",$G1022,"")</f>
        <v/>
      </c>
      <c r="M1022" s="414" t="str">
        <f t="shared" ref="M1022:M1085" si="105">IF($B1022="G",$G1022,"")</f>
        <v/>
      </c>
    </row>
    <row r="1023" spans="1:13">
      <c r="A1023" s="175"/>
      <c r="B1023" s="152"/>
      <c r="C1023" s="137"/>
      <c r="D1023" s="142"/>
      <c r="E1023" s="143"/>
      <c r="F1023" s="143"/>
      <c r="G1023" s="346"/>
      <c r="H1023" s="145"/>
      <c r="I1023" s="449">
        <f t="shared" si="101"/>
        <v>0</v>
      </c>
      <c r="J1023" s="414" t="str">
        <f t="shared" si="102"/>
        <v/>
      </c>
      <c r="K1023" s="414" t="str">
        <f t="shared" si="103"/>
        <v/>
      </c>
      <c r="L1023" s="414" t="str">
        <f t="shared" si="104"/>
        <v/>
      </c>
      <c r="M1023" s="414" t="str">
        <f t="shared" si="105"/>
        <v/>
      </c>
    </row>
    <row r="1024" spans="1:13">
      <c r="A1024" s="175"/>
      <c r="B1024" s="152"/>
      <c r="C1024" s="137"/>
      <c r="D1024" s="142"/>
      <c r="E1024" s="143"/>
      <c r="F1024" s="143"/>
      <c r="G1024" s="346"/>
      <c r="H1024" s="145"/>
      <c r="I1024" s="449">
        <f t="shared" si="101"/>
        <v>0</v>
      </c>
      <c r="J1024" s="414" t="str">
        <f t="shared" si="102"/>
        <v/>
      </c>
      <c r="K1024" s="414" t="str">
        <f t="shared" si="103"/>
        <v/>
      </c>
      <c r="L1024" s="414" t="str">
        <f t="shared" si="104"/>
        <v/>
      </c>
      <c r="M1024" s="414" t="str">
        <f t="shared" si="105"/>
        <v/>
      </c>
    </row>
    <row r="1025" spans="1:13">
      <c r="A1025" s="175"/>
      <c r="B1025" s="152"/>
      <c r="C1025" s="137"/>
      <c r="D1025" s="142"/>
      <c r="E1025" s="143"/>
      <c r="F1025" s="143"/>
      <c r="G1025" s="346"/>
      <c r="H1025" s="145"/>
      <c r="I1025" s="449">
        <f t="shared" si="101"/>
        <v>0</v>
      </c>
      <c r="J1025" s="414" t="str">
        <f t="shared" si="102"/>
        <v/>
      </c>
      <c r="K1025" s="414" t="str">
        <f t="shared" si="103"/>
        <v/>
      </c>
      <c r="L1025" s="414" t="str">
        <f t="shared" si="104"/>
        <v/>
      </c>
      <c r="M1025" s="414" t="str">
        <f t="shared" si="105"/>
        <v/>
      </c>
    </row>
    <row r="1026" spans="1:13">
      <c r="A1026" s="175"/>
      <c r="B1026" s="152"/>
      <c r="C1026" s="137"/>
      <c r="D1026" s="142"/>
      <c r="E1026" s="143"/>
      <c r="F1026" s="143"/>
      <c r="G1026" s="346"/>
      <c r="H1026" s="145"/>
      <c r="I1026" s="449">
        <f t="shared" si="101"/>
        <v>0</v>
      </c>
      <c r="J1026" s="414" t="str">
        <f t="shared" si="102"/>
        <v/>
      </c>
      <c r="K1026" s="414" t="str">
        <f t="shared" si="103"/>
        <v/>
      </c>
      <c r="L1026" s="414" t="str">
        <f t="shared" si="104"/>
        <v/>
      </c>
      <c r="M1026" s="414" t="str">
        <f t="shared" si="105"/>
        <v/>
      </c>
    </row>
    <row r="1027" spans="1:13">
      <c r="A1027" s="175"/>
      <c r="B1027" s="152"/>
      <c r="C1027" s="137"/>
      <c r="D1027" s="142"/>
      <c r="E1027" s="143"/>
      <c r="F1027" s="143"/>
      <c r="G1027" s="346"/>
      <c r="H1027" s="145"/>
      <c r="I1027" s="449">
        <f t="shared" si="101"/>
        <v>0</v>
      </c>
      <c r="J1027" s="414" t="str">
        <f t="shared" si="102"/>
        <v/>
      </c>
      <c r="K1027" s="414" t="str">
        <f t="shared" si="103"/>
        <v/>
      </c>
      <c r="L1027" s="414" t="str">
        <f t="shared" si="104"/>
        <v/>
      </c>
      <c r="M1027" s="414" t="str">
        <f t="shared" si="105"/>
        <v/>
      </c>
    </row>
    <row r="1028" spans="1:13">
      <c r="A1028" s="175"/>
      <c r="B1028" s="152"/>
      <c r="C1028" s="137"/>
      <c r="D1028" s="142"/>
      <c r="E1028" s="143"/>
      <c r="F1028" s="143"/>
      <c r="G1028" s="346"/>
      <c r="H1028" s="145"/>
      <c r="I1028" s="449">
        <f t="shared" si="101"/>
        <v>0</v>
      </c>
      <c r="J1028" s="414" t="str">
        <f t="shared" si="102"/>
        <v/>
      </c>
      <c r="K1028" s="414" t="str">
        <f t="shared" si="103"/>
        <v/>
      </c>
      <c r="L1028" s="414" t="str">
        <f t="shared" si="104"/>
        <v/>
      </c>
      <c r="M1028" s="414" t="str">
        <f t="shared" si="105"/>
        <v/>
      </c>
    </row>
    <row r="1029" spans="1:13">
      <c r="A1029" s="175"/>
      <c r="B1029" s="152"/>
      <c r="C1029" s="137"/>
      <c r="D1029" s="142"/>
      <c r="E1029" s="143"/>
      <c r="F1029" s="143"/>
      <c r="G1029" s="346"/>
      <c r="H1029" s="145"/>
      <c r="I1029" s="449">
        <f t="shared" si="101"/>
        <v>0</v>
      </c>
      <c r="J1029" s="414" t="str">
        <f t="shared" si="102"/>
        <v/>
      </c>
      <c r="K1029" s="414" t="str">
        <f t="shared" si="103"/>
        <v/>
      </c>
      <c r="L1029" s="414" t="str">
        <f t="shared" si="104"/>
        <v/>
      </c>
      <c r="M1029" s="414" t="str">
        <f t="shared" si="105"/>
        <v/>
      </c>
    </row>
    <row r="1030" spans="1:13">
      <c r="A1030" s="175"/>
      <c r="B1030" s="152"/>
      <c r="C1030" s="137"/>
      <c r="D1030" s="142"/>
      <c r="E1030" s="143"/>
      <c r="F1030" s="143"/>
      <c r="G1030" s="346"/>
      <c r="H1030" s="145"/>
      <c r="I1030" s="449">
        <f t="shared" si="101"/>
        <v>0</v>
      </c>
      <c r="J1030" s="414" t="str">
        <f t="shared" si="102"/>
        <v/>
      </c>
      <c r="K1030" s="414" t="str">
        <f t="shared" si="103"/>
        <v/>
      </c>
      <c r="L1030" s="414" t="str">
        <f t="shared" si="104"/>
        <v/>
      </c>
      <c r="M1030" s="414" t="str">
        <f t="shared" si="105"/>
        <v/>
      </c>
    </row>
    <row r="1031" spans="1:13">
      <c r="A1031" s="175"/>
      <c r="B1031" s="152"/>
      <c r="C1031" s="137"/>
      <c r="D1031" s="142"/>
      <c r="E1031" s="143"/>
      <c r="F1031" s="143"/>
      <c r="G1031" s="346"/>
      <c r="H1031" s="145"/>
      <c r="I1031" s="449">
        <f t="shared" si="101"/>
        <v>0</v>
      </c>
      <c r="J1031" s="414" t="str">
        <f t="shared" si="102"/>
        <v/>
      </c>
      <c r="K1031" s="414" t="str">
        <f t="shared" si="103"/>
        <v/>
      </c>
      <c r="L1031" s="414" t="str">
        <f t="shared" si="104"/>
        <v/>
      </c>
      <c r="M1031" s="414" t="str">
        <f t="shared" si="105"/>
        <v/>
      </c>
    </row>
    <row r="1032" spans="1:13">
      <c r="A1032" s="175"/>
      <c r="B1032" s="152"/>
      <c r="C1032" s="137"/>
      <c r="D1032" s="142"/>
      <c r="E1032" s="143"/>
      <c r="F1032" s="143"/>
      <c r="G1032" s="346"/>
      <c r="H1032" s="145"/>
      <c r="I1032" s="449">
        <f t="shared" si="101"/>
        <v>0</v>
      </c>
      <c r="J1032" s="414" t="str">
        <f t="shared" si="102"/>
        <v/>
      </c>
      <c r="K1032" s="414" t="str">
        <f t="shared" si="103"/>
        <v/>
      </c>
      <c r="L1032" s="414" t="str">
        <f t="shared" si="104"/>
        <v/>
      </c>
      <c r="M1032" s="414" t="str">
        <f t="shared" si="105"/>
        <v/>
      </c>
    </row>
    <row r="1033" spans="1:13">
      <c r="A1033" s="175"/>
      <c r="B1033" s="152"/>
      <c r="C1033" s="137"/>
      <c r="D1033" s="142"/>
      <c r="E1033" s="143"/>
      <c r="F1033" s="143"/>
      <c r="G1033" s="346"/>
      <c r="H1033" s="145"/>
      <c r="I1033" s="449">
        <f t="shared" si="101"/>
        <v>0</v>
      </c>
      <c r="J1033" s="414" t="str">
        <f t="shared" si="102"/>
        <v/>
      </c>
      <c r="K1033" s="414" t="str">
        <f t="shared" si="103"/>
        <v/>
      </c>
      <c r="L1033" s="414" t="str">
        <f t="shared" si="104"/>
        <v/>
      </c>
      <c r="M1033" s="414" t="str">
        <f t="shared" si="105"/>
        <v/>
      </c>
    </row>
    <row r="1034" spans="1:13">
      <c r="A1034" s="175"/>
      <c r="B1034" s="152"/>
      <c r="C1034" s="137"/>
      <c r="D1034" s="142"/>
      <c r="E1034" s="143"/>
      <c r="F1034" s="143"/>
      <c r="G1034" s="346"/>
      <c r="H1034" s="145"/>
      <c r="I1034" s="449">
        <f t="shared" si="101"/>
        <v>0</v>
      </c>
      <c r="J1034" s="414" t="str">
        <f t="shared" si="102"/>
        <v/>
      </c>
      <c r="K1034" s="414" t="str">
        <f t="shared" si="103"/>
        <v/>
      </c>
      <c r="L1034" s="414" t="str">
        <f t="shared" si="104"/>
        <v/>
      </c>
      <c r="M1034" s="414" t="str">
        <f t="shared" si="105"/>
        <v/>
      </c>
    </row>
    <row r="1035" spans="1:13">
      <c r="A1035" s="175"/>
      <c r="B1035" s="152"/>
      <c r="C1035" s="137"/>
      <c r="D1035" s="142"/>
      <c r="E1035" s="143"/>
      <c r="F1035" s="143"/>
      <c r="G1035" s="346"/>
      <c r="H1035" s="145"/>
      <c r="I1035" s="449">
        <f t="shared" si="101"/>
        <v>0</v>
      </c>
      <c r="J1035" s="414" t="str">
        <f t="shared" si="102"/>
        <v/>
      </c>
      <c r="K1035" s="414" t="str">
        <f t="shared" si="103"/>
        <v/>
      </c>
      <c r="L1035" s="414" t="str">
        <f t="shared" si="104"/>
        <v/>
      </c>
      <c r="M1035" s="414" t="str">
        <f t="shared" si="105"/>
        <v/>
      </c>
    </row>
    <row r="1036" spans="1:13">
      <c r="A1036" s="175"/>
      <c r="B1036" s="152"/>
      <c r="C1036" s="137"/>
      <c r="D1036" s="142"/>
      <c r="E1036" s="143"/>
      <c r="F1036" s="143"/>
      <c r="G1036" s="346"/>
      <c r="H1036" s="145"/>
      <c r="I1036" s="449">
        <f t="shared" si="101"/>
        <v>0</v>
      </c>
      <c r="J1036" s="414" t="str">
        <f t="shared" si="102"/>
        <v/>
      </c>
      <c r="K1036" s="414" t="str">
        <f t="shared" si="103"/>
        <v/>
      </c>
      <c r="L1036" s="414" t="str">
        <f t="shared" si="104"/>
        <v/>
      </c>
      <c r="M1036" s="414" t="str">
        <f t="shared" si="105"/>
        <v/>
      </c>
    </row>
    <row r="1037" spans="1:13">
      <c r="A1037" s="175"/>
      <c r="B1037" s="152"/>
      <c r="C1037" s="137"/>
      <c r="D1037" s="142"/>
      <c r="E1037" s="143"/>
      <c r="F1037" s="143"/>
      <c r="G1037" s="346"/>
      <c r="H1037" s="145"/>
      <c r="I1037" s="449">
        <f t="shared" si="101"/>
        <v>0</v>
      </c>
      <c r="J1037" s="414" t="str">
        <f t="shared" si="102"/>
        <v/>
      </c>
      <c r="K1037" s="414" t="str">
        <f t="shared" si="103"/>
        <v/>
      </c>
      <c r="L1037" s="414" t="str">
        <f t="shared" si="104"/>
        <v/>
      </c>
      <c r="M1037" s="414" t="str">
        <f t="shared" si="105"/>
        <v/>
      </c>
    </row>
    <row r="1038" spans="1:13">
      <c r="A1038" s="175"/>
      <c r="B1038" s="152"/>
      <c r="C1038" s="137"/>
      <c r="D1038" s="142"/>
      <c r="E1038" s="143"/>
      <c r="F1038" s="143"/>
      <c r="G1038" s="346"/>
      <c r="H1038" s="145"/>
      <c r="I1038" s="449">
        <f t="shared" si="101"/>
        <v>0</v>
      </c>
      <c r="J1038" s="414" t="str">
        <f t="shared" si="102"/>
        <v/>
      </c>
      <c r="K1038" s="414" t="str">
        <f t="shared" si="103"/>
        <v/>
      </c>
      <c r="L1038" s="414" t="str">
        <f t="shared" si="104"/>
        <v/>
      </c>
      <c r="M1038" s="414" t="str">
        <f t="shared" si="105"/>
        <v/>
      </c>
    </row>
    <row r="1039" spans="1:13">
      <c r="A1039" s="175"/>
      <c r="B1039" s="152"/>
      <c r="C1039" s="137"/>
      <c r="D1039" s="142"/>
      <c r="E1039" s="143"/>
      <c r="F1039" s="143"/>
      <c r="G1039" s="346"/>
      <c r="H1039" s="145"/>
      <c r="I1039" s="449">
        <f t="shared" si="101"/>
        <v>0</v>
      </c>
      <c r="J1039" s="414" t="str">
        <f t="shared" si="102"/>
        <v/>
      </c>
      <c r="K1039" s="414" t="str">
        <f t="shared" si="103"/>
        <v/>
      </c>
      <c r="L1039" s="414" t="str">
        <f t="shared" si="104"/>
        <v/>
      </c>
      <c r="M1039" s="414" t="str">
        <f t="shared" si="105"/>
        <v/>
      </c>
    </row>
    <row r="1040" spans="1:13">
      <c r="A1040" s="175"/>
      <c r="B1040" s="152"/>
      <c r="C1040" s="137"/>
      <c r="D1040" s="142"/>
      <c r="E1040" s="143"/>
      <c r="F1040" s="143"/>
      <c r="G1040" s="346"/>
      <c r="H1040" s="145"/>
      <c r="I1040" s="449">
        <f t="shared" si="101"/>
        <v>0</v>
      </c>
      <c r="J1040" s="414" t="str">
        <f t="shared" si="102"/>
        <v/>
      </c>
      <c r="K1040" s="414" t="str">
        <f t="shared" si="103"/>
        <v/>
      </c>
      <c r="L1040" s="414" t="str">
        <f t="shared" si="104"/>
        <v/>
      </c>
      <c r="M1040" s="414" t="str">
        <f t="shared" si="105"/>
        <v/>
      </c>
    </row>
    <row r="1041" spans="1:13">
      <c r="A1041" s="175"/>
      <c r="B1041" s="152"/>
      <c r="C1041" s="137"/>
      <c r="D1041" s="142"/>
      <c r="E1041" s="143"/>
      <c r="F1041" s="143"/>
      <c r="G1041" s="346"/>
      <c r="H1041" s="145"/>
      <c r="I1041" s="449">
        <f t="shared" si="101"/>
        <v>0</v>
      </c>
      <c r="J1041" s="414" t="str">
        <f t="shared" si="102"/>
        <v/>
      </c>
      <c r="K1041" s="414" t="str">
        <f t="shared" si="103"/>
        <v/>
      </c>
      <c r="L1041" s="414" t="str">
        <f t="shared" si="104"/>
        <v/>
      </c>
      <c r="M1041" s="414" t="str">
        <f t="shared" si="105"/>
        <v/>
      </c>
    </row>
    <row r="1042" spans="1:13">
      <c r="A1042" s="175"/>
      <c r="B1042" s="152"/>
      <c r="C1042" s="137"/>
      <c r="D1042" s="142"/>
      <c r="E1042" s="143"/>
      <c r="F1042" s="143"/>
      <c r="G1042" s="346"/>
      <c r="H1042" s="145"/>
      <c r="I1042" s="449">
        <f t="shared" si="101"/>
        <v>0</v>
      </c>
      <c r="J1042" s="414" t="str">
        <f t="shared" si="102"/>
        <v/>
      </c>
      <c r="K1042" s="414" t="str">
        <f t="shared" si="103"/>
        <v/>
      </c>
      <c r="L1042" s="414" t="str">
        <f t="shared" si="104"/>
        <v/>
      </c>
      <c r="M1042" s="414" t="str">
        <f t="shared" si="105"/>
        <v/>
      </c>
    </row>
    <row r="1043" spans="1:13">
      <c r="A1043" s="175"/>
      <c r="B1043" s="152"/>
      <c r="C1043" s="137"/>
      <c r="D1043" s="142"/>
      <c r="E1043" s="143"/>
      <c r="F1043" s="143"/>
      <c r="G1043" s="346"/>
      <c r="H1043" s="145"/>
      <c r="I1043" s="449">
        <f t="shared" si="101"/>
        <v>0</v>
      </c>
      <c r="J1043" s="414" t="str">
        <f t="shared" si="102"/>
        <v/>
      </c>
      <c r="K1043" s="414" t="str">
        <f t="shared" si="103"/>
        <v/>
      </c>
      <c r="L1043" s="414" t="str">
        <f t="shared" si="104"/>
        <v/>
      </c>
      <c r="M1043" s="414" t="str">
        <f t="shared" si="105"/>
        <v/>
      </c>
    </row>
    <row r="1044" spans="1:13">
      <c r="A1044" s="175"/>
      <c r="B1044" s="152"/>
      <c r="C1044" s="137"/>
      <c r="D1044" s="142"/>
      <c r="E1044" s="143"/>
      <c r="F1044" s="143"/>
      <c r="G1044" s="346"/>
      <c r="H1044" s="145"/>
      <c r="I1044" s="449">
        <f t="shared" si="101"/>
        <v>0</v>
      </c>
      <c r="J1044" s="414" t="str">
        <f t="shared" si="102"/>
        <v/>
      </c>
      <c r="K1044" s="414" t="str">
        <f t="shared" si="103"/>
        <v/>
      </c>
      <c r="L1044" s="414" t="str">
        <f t="shared" si="104"/>
        <v/>
      </c>
      <c r="M1044" s="414" t="str">
        <f t="shared" si="105"/>
        <v/>
      </c>
    </row>
    <row r="1045" spans="1:13">
      <c r="A1045" s="175"/>
      <c r="B1045" s="152"/>
      <c r="C1045" s="137"/>
      <c r="D1045" s="142"/>
      <c r="E1045" s="143"/>
      <c r="F1045" s="143"/>
      <c r="G1045" s="346"/>
      <c r="H1045" s="145"/>
      <c r="I1045" s="449">
        <f t="shared" si="101"/>
        <v>0</v>
      </c>
      <c r="J1045" s="414" t="str">
        <f t="shared" si="102"/>
        <v/>
      </c>
      <c r="K1045" s="414" t="str">
        <f t="shared" si="103"/>
        <v/>
      </c>
      <c r="L1045" s="414" t="str">
        <f t="shared" si="104"/>
        <v/>
      </c>
      <c r="M1045" s="414" t="str">
        <f t="shared" si="105"/>
        <v/>
      </c>
    </row>
    <row r="1046" spans="1:13">
      <c r="A1046" s="175"/>
      <c r="B1046" s="152"/>
      <c r="C1046" s="137"/>
      <c r="D1046" s="142"/>
      <c r="E1046" s="143"/>
      <c r="F1046" s="143"/>
      <c r="G1046" s="346"/>
      <c r="H1046" s="145"/>
      <c r="I1046" s="449">
        <f t="shared" si="101"/>
        <v>0</v>
      </c>
      <c r="J1046" s="414" t="str">
        <f t="shared" si="102"/>
        <v/>
      </c>
      <c r="K1046" s="414" t="str">
        <f t="shared" si="103"/>
        <v/>
      </c>
      <c r="L1046" s="414" t="str">
        <f t="shared" si="104"/>
        <v/>
      </c>
      <c r="M1046" s="414" t="str">
        <f t="shared" si="105"/>
        <v/>
      </c>
    </row>
    <row r="1047" spans="1:13">
      <c r="A1047" s="175"/>
      <c r="B1047" s="152"/>
      <c r="C1047" s="137"/>
      <c r="D1047" s="142"/>
      <c r="E1047" s="143"/>
      <c r="F1047" s="143"/>
      <c r="G1047" s="346"/>
      <c r="H1047" s="145"/>
      <c r="I1047" s="449">
        <f t="shared" si="101"/>
        <v>0</v>
      </c>
      <c r="J1047" s="414" t="str">
        <f t="shared" si="102"/>
        <v/>
      </c>
      <c r="K1047" s="414" t="str">
        <f t="shared" si="103"/>
        <v/>
      </c>
      <c r="L1047" s="414" t="str">
        <f t="shared" si="104"/>
        <v/>
      </c>
      <c r="M1047" s="414" t="str">
        <f t="shared" si="105"/>
        <v/>
      </c>
    </row>
    <row r="1048" spans="1:13">
      <c r="A1048" s="175"/>
      <c r="B1048" s="152"/>
      <c r="C1048" s="137"/>
      <c r="D1048" s="142"/>
      <c r="E1048" s="143"/>
      <c r="F1048" s="143"/>
      <c r="G1048" s="346"/>
      <c r="H1048" s="145"/>
      <c r="I1048" s="449">
        <f t="shared" si="101"/>
        <v>0</v>
      </c>
      <c r="J1048" s="414" t="str">
        <f t="shared" si="102"/>
        <v/>
      </c>
      <c r="K1048" s="414" t="str">
        <f t="shared" si="103"/>
        <v/>
      </c>
      <c r="L1048" s="414" t="str">
        <f t="shared" si="104"/>
        <v/>
      </c>
      <c r="M1048" s="414" t="str">
        <f t="shared" si="105"/>
        <v/>
      </c>
    </row>
    <row r="1049" spans="1:13">
      <c r="A1049" s="175"/>
      <c r="B1049" s="152"/>
      <c r="C1049" s="137"/>
      <c r="D1049" s="142"/>
      <c r="E1049" s="143"/>
      <c r="F1049" s="143"/>
      <c r="G1049" s="346"/>
      <c r="H1049" s="145"/>
      <c r="I1049" s="449">
        <f t="shared" si="101"/>
        <v>0</v>
      </c>
      <c r="J1049" s="414" t="str">
        <f t="shared" si="102"/>
        <v/>
      </c>
      <c r="K1049" s="414" t="str">
        <f t="shared" si="103"/>
        <v/>
      </c>
      <c r="L1049" s="414" t="str">
        <f t="shared" si="104"/>
        <v/>
      </c>
      <c r="M1049" s="414" t="str">
        <f t="shared" si="105"/>
        <v/>
      </c>
    </row>
    <row r="1050" spans="1:13">
      <c r="A1050" s="175"/>
      <c r="B1050" s="152"/>
      <c r="C1050" s="137"/>
      <c r="D1050" s="142"/>
      <c r="E1050" s="143"/>
      <c r="F1050" s="143"/>
      <c r="G1050" s="346"/>
      <c r="H1050" s="145"/>
      <c r="I1050" s="449">
        <f t="shared" si="101"/>
        <v>0</v>
      </c>
      <c r="J1050" s="414" t="str">
        <f t="shared" si="102"/>
        <v/>
      </c>
      <c r="K1050" s="414" t="str">
        <f t="shared" si="103"/>
        <v/>
      </c>
      <c r="L1050" s="414" t="str">
        <f t="shared" si="104"/>
        <v/>
      </c>
      <c r="M1050" s="414" t="str">
        <f t="shared" si="105"/>
        <v/>
      </c>
    </row>
    <row r="1051" spans="1:13">
      <c r="A1051" s="175"/>
      <c r="B1051" s="152"/>
      <c r="C1051" s="137"/>
      <c r="D1051" s="142"/>
      <c r="E1051" s="143"/>
      <c r="F1051" s="143"/>
      <c r="G1051" s="346"/>
      <c r="H1051" s="145"/>
      <c r="I1051" s="449">
        <f t="shared" si="101"/>
        <v>0</v>
      </c>
      <c r="J1051" s="414" t="str">
        <f t="shared" si="102"/>
        <v/>
      </c>
      <c r="K1051" s="414" t="str">
        <f t="shared" si="103"/>
        <v/>
      </c>
      <c r="L1051" s="414" t="str">
        <f t="shared" si="104"/>
        <v/>
      </c>
      <c r="M1051" s="414" t="str">
        <f t="shared" si="105"/>
        <v/>
      </c>
    </row>
    <row r="1052" spans="1:13">
      <c r="A1052" s="175"/>
      <c r="B1052" s="152"/>
      <c r="C1052" s="137"/>
      <c r="D1052" s="142"/>
      <c r="E1052" s="143"/>
      <c r="F1052" s="143"/>
      <c r="G1052" s="346"/>
      <c r="H1052" s="145"/>
      <c r="I1052" s="449">
        <f t="shared" si="101"/>
        <v>0</v>
      </c>
      <c r="J1052" s="414" t="str">
        <f t="shared" si="102"/>
        <v/>
      </c>
      <c r="K1052" s="414" t="str">
        <f t="shared" si="103"/>
        <v/>
      </c>
      <c r="L1052" s="414" t="str">
        <f t="shared" si="104"/>
        <v/>
      </c>
      <c r="M1052" s="414" t="str">
        <f t="shared" si="105"/>
        <v/>
      </c>
    </row>
    <row r="1053" spans="1:13">
      <c r="A1053" s="175"/>
      <c r="B1053" s="152"/>
      <c r="C1053" s="137"/>
      <c r="D1053" s="142"/>
      <c r="E1053" s="143"/>
      <c r="F1053" s="143"/>
      <c r="G1053" s="346"/>
      <c r="H1053" s="145"/>
      <c r="I1053" s="449">
        <f t="shared" si="101"/>
        <v>0</v>
      </c>
      <c r="J1053" s="414" t="str">
        <f t="shared" si="102"/>
        <v/>
      </c>
      <c r="K1053" s="414" t="str">
        <f t="shared" si="103"/>
        <v/>
      </c>
      <c r="L1053" s="414" t="str">
        <f t="shared" si="104"/>
        <v/>
      </c>
      <c r="M1053" s="414" t="str">
        <f t="shared" si="105"/>
        <v/>
      </c>
    </row>
    <row r="1054" spans="1:13">
      <c r="A1054" s="175"/>
      <c r="B1054" s="152"/>
      <c r="C1054" s="137"/>
      <c r="D1054" s="142"/>
      <c r="E1054" s="143"/>
      <c r="F1054" s="143"/>
      <c r="G1054" s="346"/>
      <c r="H1054" s="145"/>
      <c r="I1054" s="449">
        <f t="shared" si="101"/>
        <v>0</v>
      </c>
      <c r="J1054" s="414" t="str">
        <f t="shared" si="102"/>
        <v/>
      </c>
      <c r="K1054" s="414" t="str">
        <f t="shared" si="103"/>
        <v/>
      </c>
      <c r="L1054" s="414" t="str">
        <f t="shared" si="104"/>
        <v/>
      </c>
      <c r="M1054" s="414" t="str">
        <f t="shared" si="105"/>
        <v/>
      </c>
    </row>
    <row r="1055" spans="1:13">
      <c r="A1055" s="175"/>
      <c r="B1055" s="152"/>
      <c r="C1055" s="137"/>
      <c r="D1055" s="142"/>
      <c r="E1055" s="143"/>
      <c r="F1055" s="143"/>
      <c r="G1055" s="346"/>
      <c r="H1055" s="145"/>
      <c r="I1055" s="449">
        <f t="shared" si="101"/>
        <v>0</v>
      </c>
      <c r="J1055" s="414" t="str">
        <f t="shared" si="102"/>
        <v/>
      </c>
      <c r="K1055" s="414" t="str">
        <f t="shared" si="103"/>
        <v/>
      </c>
      <c r="L1055" s="414" t="str">
        <f t="shared" si="104"/>
        <v/>
      </c>
      <c r="M1055" s="414" t="str">
        <f t="shared" si="105"/>
        <v/>
      </c>
    </row>
    <row r="1056" spans="1:13">
      <c r="A1056" s="175"/>
      <c r="B1056" s="152"/>
      <c r="C1056" s="137"/>
      <c r="D1056" s="142"/>
      <c r="E1056" s="143"/>
      <c r="F1056" s="143"/>
      <c r="G1056" s="346"/>
      <c r="H1056" s="145"/>
      <c r="I1056" s="449">
        <f t="shared" si="101"/>
        <v>0</v>
      </c>
      <c r="J1056" s="414" t="str">
        <f t="shared" si="102"/>
        <v/>
      </c>
      <c r="K1056" s="414" t="str">
        <f t="shared" si="103"/>
        <v/>
      </c>
      <c r="L1056" s="414" t="str">
        <f t="shared" si="104"/>
        <v/>
      </c>
      <c r="M1056" s="414" t="str">
        <f t="shared" si="105"/>
        <v/>
      </c>
    </row>
    <row r="1057" spans="1:13">
      <c r="A1057" s="175"/>
      <c r="B1057" s="152"/>
      <c r="C1057" s="137"/>
      <c r="D1057" s="142"/>
      <c r="E1057" s="143"/>
      <c r="F1057" s="143"/>
      <c r="G1057" s="346"/>
      <c r="H1057" s="145"/>
      <c r="I1057" s="449">
        <f t="shared" si="101"/>
        <v>0</v>
      </c>
      <c r="J1057" s="414" t="str">
        <f t="shared" si="102"/>
        <v/>
      </c>
      <c r="K1057" s="414" t="str">
        <f t="shared" si="103"/>
        <v/>
      </c>
      <c r="L1057" s="414" t="str">
        <f t="shared" si="104"/>
        <v/>
      </c>
      <c r="M1057" s="414" t="str">
        <f t="shared" si="105"/>
        <v/>
      </c>
    </row>
    <row r="1058" spans="1:13">
      <c r="A1058" s="175"/>
      <c r="B1058" s="152"/>
      <c r="C1058" s="137"/>
      <c r="D1058" s="142"/>
      <c r="E1058" s="143"/>
      <c r="F1058" s="143"/>
      <c r="G1058" s="346"/>
      <c r="H1058" s="145"/>
      <c r="I1058" s="449">
        <f t="shared" si="101"/>
        <v>0</v>
      </c>
      <c r="J1058" s="414" t="str">
        <f t="shared" si="102"/>
        <v/>
      </c>
      <c r="K1058" s="414" t="str">
        <f t="shared" si="103"/>
        <v/>
      </c>
      <c r="L1058" s="414" t="str">
        <f t="shared" si="104"/>
        <v/>
      </c>
      <c r="M1058" s="414" t="str">
        <f t="shared" si="105"/>
        <v/>
      </c>
    </row>
    <row r="1059" spans="1:13">
      <c r="A1059" s="175"/>
      <c r="B1059" s="152"/>
      <c r="C1059" s="137"/>
      <c r="D1059" s="142"/>
      <c r="E1059" s="143"/>
      <c r="F1059" s="143"/>
      <c r="G1059" s="346"/>
      <c r="H1059" s="145"/>
      <c r="I1059" s="449">
        <f t="shared" si="101"/>
        <v>0</v>
      </c>
      <c r="J1059" s="414" t="str">
        <f t="shared" si="102"/>
        <v/>
      </c>
      <c r="K1059" s="414" t="str">
        <f t="shared" si="103"/>
        <v/>
      </c>
      <c r="L1059" s="414" t="str">
        <f t="shared" si="104"/>
        <v/>
      </c>
      <c r="M1059" s="414" t="str">
        <f t="shared" si="105"/>
        <v/>
      </c>
    </row>
    <row r="1060" spans="1:13">
      <c r="A1060" s="175"/>
      <c r="B1060" s="152"/>
      <c r="C1060" s="137"/>
      <c r="D1060" s="142"/>
      <c r="E1060" s="143"/>
      <c r="F1060" s="143"/>
      <c r="G1060" s="346"/>
      <c r="H1060" s="145"/>
      <c r="I1060" s="449">
        <f t="shared" si="101"/>
        <v>0</v>
      </c>
      <c r="J1060" s="414" t="str">
        <f t="shared" si="102"/>
        <v/>
      </c>
      <c r="K1060" s="414" t="str">
        <f t="shared" si="103"/>
        <v/>
      </c>
      <c r="L1060" s="414" t="str">
        <f t="shared" si="104"/>
        <v/>
      </c>
      <c r="M1060" s="414" t="str">
        <f t="shared" si="105"/>
        <v/>
      </c>
    </row>
    <row r="1061" spans="1:13">
      <c r="A1061" s="175"/>
      <c r="B1061" s="152"/>
      <c r="C1061" s="137"/>
      <c r="D1061" s="142"/>
      <c r="E1061" s="143"/>
      <c r="F1061" s="143"/>
      <c r="G1061" s="346"/>
      <c r="H1061" s="145"/>
      <c r="I1061" s="449">
        <f t="shared" si="101"/>
        <v>0</v>
      </c>
      <c r="J1061" s="414" t="str">
        <f t="shared" si="102"/>
        <v/>
      </c>
      <c r="K1061" s="414" t="str">
        <f t="shared" si="103"/>
        <v/>
      </c>
      <c r="L1061" s="414" t="str">
        <f t="shared" si="104"/>
        <v/>
      </c>
      <c r="M1061" s="414" t="str">
        <f t="shared" si="105"/>
        <v/>
      </c>
    </row>
    <row r="1062" spans="1:13">
      <c r="A1062" s="175"/>
      <c r="B1062" s="152"/>
      <c r="C1062" s="137"/>
      <c r="D1062" s="142"/>
      <c r="E1062" s="143"/>
      <c r="F1062" s="143"/>
      <c r="G1062" s="346"/>
      <c r="H1062" s="145"/>
      <c r="I1062" s="449">
        <f t="shared" si="101"/>
        <v>0</v>
      </c>
      <c r="J1062" s="414" t="str">
        <f t="shared" si="102"/>
        <v/>
      </c>
      <c r="K1062" s="414" t="str">
        <f t="shared" si="103"/>
        <v/>
      </c>
      <c r="L1062" s="414" t="str">
        <f t="shared" si="104"/>
        <v/>
      </c>
      <c r="M1062" s="414" t="str">
        <f t="shared" si="105"/>
        <v/>
      </c>
    </row>
    <row r="1063" spans="1:13">
      <c r="A1063" s="175"/>
      <c r="B1063" s="152"/>
      <c r="C1063" s="137"/>
      <c r="D1063" s="142"/>
      <c r="E1063" s="143"/>
      <c r="F1063" s="143"/>
      <c r="G1063" s="346"/>
      <c r="H1063" s="145"/>
      <c r="I1063" s="449">
        <f t="shared" si="101"/>
        <v>0</v>
      </c>
      <c r="J1063" s="414" t="str">
        <f t="shared" si="102"/>
        <v/>
      </c>
      <c r="K1063" s="414" t="str">
        <f t="shared" si="103"/>
        <v/>
      </c>
      <c r="L1063" s="414" t="str">
        <f t="shared" si="104"/>
        <v/>
      </c>
      <c r="M1063" s="414" t="str">
        <f t="shared" si="105"/>
        <v/>
      </c>
    </row>
    <row r="1064" spans="1:13">
      <c r="A1064" s="175"/>
      <c r="B1064" s="152"/>
      <c r="C1064" s="137"/>
      <c r="D1064" s="142"/>
      <c r="E1064" s="143"/>
      <c r="F1064" s="143"/>
      <c r="G1064" s="346"/>
      <c r="H1064" s="145"/>
      <c r="I1064" s="449">
        <f t="shared" si="101"/>
        <v>0</v>
      </c>
      <c r="J1064" s="414" t="str">
        <f t="shared" si="102"/>
        <v/>
      </c>
      <c r="K1064" s="414" t="str">
        <f t="shared" si="103"/>
        <v/>
      </c>
      <c r="L1064" s="414" t="str">
        <f t="shared" si="104"/>
        <v/>
      </c>
      <c r="M1064" s="414" t="str">
        <f t="shared" si="105"/>
        <v/>
      </c>
    </row>
    <row r="1065" spans="1:13">
      <c r="A1065" s="175"/>
      <c r="B1065" s="152"/>
      <c r="C1065" s="137"/>
      <c r="D1065" s="142"/>
      <c r="E1065" s="143"/>
      <c r="F1065" s="143"/>
      <c r="G1065" s="346"/>
      <c r="H1065" s="145"/>
      <c r="I1065" s="449">
        <f t="shared" si="101"/>
        <v>0</v>
      </c>
      <c r="J1065" s="414" t="str">
        <f t="shared" si="102"/>
        <v/>
      </c>
      <c r="K1065" s="414" t="str">
        <f t="shared" si="103"/>
        <v/>
      </c>
      <c r="L1065" s="414" t="str">
        <f t="shared" si="104"/>
        <v/>
      </c>
      <c r="M1065" s="414" t="str">
        <f t="shared" si="105"/>
        <v/>
      </c>
    </row>
    <row r="1066" spans="1:13">
      <c r="A1066" s="175"/>
      <c r="B1066" s="152"/>
      <c r="C1066" s="137"/>
      <c r="D1066" s="142"/>
      <c r="E1066" s="143"/>
      <c r="F1066" s="143"/>
      <c r="G1066" s="346"/>
      <c r="H1066" s="145"/>
      <c r="I1066" s="449">
        <f t="shared" si="101"/>
        <v>0</v>
      </c>
      <c r="J1066" s="414" t="str">
        <f t="shared" si="102"/>
        <v/>
      </c>
      <c r="K1066" s="414" t="str">
        <f t="shared" si="103"/>
        <v/>
      </c>
      <c r="L1066" s="414" t="str">
        <f t="shared" si="104"/>
        <v/>
      </c>
      <c r="M1066" s="414" t="str">
        <f t="shared" si="105"/>
        <v/>
      </c>
    </row>
    <row r="1067" spans="1:13">
      <c r="A1067" s="175"/>
      <c r="B1067" s="152"/>
      <c r="C1067" s="137"/>
      <c r="D1067" s="142"/>
      <c r="E1067" s="143"/>
      <c r="F1067" s="143"/>
      <c r="G1067" s="346"/>
      <c r="H1067" s="145"/>
      <c r="I1067" s="449">
        <f t="shared" si="101"/>
        <v>0</v>
      </c>
      <c r="J1067" s="414" t="str">
        <f t="shared" si="102"/>
        <v/>
      </c>
      <c r="K1067" s="414" t="str">
        <f t="shared" si="103"/>
        <v/>
      </c>
      <c r="L1067" s="414" t="str">
        <f t="shared" si="104"/>
        <v/>
      </c>
      <c r="M1067" s="414" t="str">
        <f t="shared" si="105"/>
        <v/>
      </c>
    </row>
    <row r="1068" spans="1:13">
      <c r="A1068" s="175"/>
      <c r="B1068" s="152"/>
      <c r="C1068" s="137"/>
      <c r="D1068" s="142"/>
      <c r="E1068" s="143"/>
      <c r="F1068" s="143"/>
      <c r="G1068" s="346"/>
      <c r="H1068" s="145"/>
      <c r="I1068" s="449">
        <f t="shared" si="101"/>
        <v>0</v>
      </c>
      <c r="J1068" s="414" t="str">
        <f t="shared" si="102"/>
        <v/>
      </c>
      <c r="K1068" s="414" t="str">
        <f t="shared" si="103"/>
        <v/>
      </c>
      <c r="L1068" s="414" t="str">
        <f t="shared" si="104"/>
        <v/>
      </c>
      <c r="M1068" s="414" t="str">
        <f t="shared" si="105"/>
        <v/>
      </c>
    </row>
    <row r="1069" spans="1:13">
      <c r="A1069" s="175"/>
      <c r="B1069" s="152"/>
      <c r="C1069" s="137"/>
      <c r="D1069" s="142"/>
      <c r="E1069" s="143"/>
      <c r="F1069" s="143"/>
      <c r="G1069" s="346"/>
      <c r="H1069" s="145"/>
      <c r="I1069" s="449">
        <f t="shared" si="101"/>
        <v>0</v>
      </c>
      <c r="J1069" s="414" t="str">
        <f t="shared" si="102"/>
        <v/>
      </c>
      <c r="K1069" s="414" t="str">
        <f t="shared" si="103"/>
        <v/>
      </c>
      <c r="L1069" s="414" t="str">
        <f t="shared" si="104"/>
        <v/>
      </c>
      <c r="M1069" s="414" t="str">
        <f t="shared" si="105"/>
        <v/>
      </c>
    </row>
    <row r="1070" spans="1:13">
      <c r="A1070" s="175"/>
      <c r="B1070" s="152"/>
      <c r="C1070" s="137"/>
      <c r="D1070" s="142"/>
      <c r="E1070" s="143"/>
      <c r="F1070" s="143"/>
      <c r="G1070" s="346"/>
      <c r="H1070" s="145"/>
      <c r="I1070" s="449">
        <f t="shared" si="101"/>
        <v>0</v>
      </c>
      <c r="J1070" s="414" t="str">
        <f t="shared" si="102"/>
        <v/>
      </c>
      <c r="K1070" s="414" t="str">
        <f t="shared" si="103"/>
        <v/>
      </c>
      <c r="L1070" s="414" t="str">
        <f t="shared" si="104"/>
        <v/>
      </c>
      <c r="M1070" s="414" t="str">
        <f t="shared" si="105"/>
        <v/>
      </c>
    </row>
    <row r="1071" spans="1:13">
      <c r="A1071" s="175"/>
      <c r="B1071" s="152"/>
      <c r="C1071" s="137"/>
      <c r="D1071" s="142"/>
      <c r="E1071" s="143"/>
      <c r="F1071" s="143"/>
      <c r="G1071" s="346"/>
      <c r="H1071" s="145"/>
      <c r="I1071" s="449">
        <f t="shared" si="101"/>
        <v>0</v>
      </c>
      <c r="J1071" s="414" t="str">
        <f t="shared" si="102"/>
        <v/>
      </c>
      <c r="K1071" s="414" t="str">
        <f t="shared" si="103"/>
        <v/>
      </c>
      <c r="L1071" s="414" t="str">
        <f t="shared" si="104"/>
        <v/>
      </c>
      <c r="M1071" s="414" t="str">
        <f t="shared" si="105"/>
        <v/>
      </c>
    </row>
    <row r="1072" spans="1:13">
      <c r="A1072" s="175"/>
      <c r="B1072" s="152"/>
      <c r="C1072" s="137"/>
      <c r="D1072" s="142"/>
      <c r="E1072" s="143"/>
      <c r="F1072" s="143"/>
      <c r="G1072" s="346"/>
      <c r="H1072" s="145"/>
      <c r="I1072" s="449">
        <f t="shared" si="101"/>
        <v>0</v>
      </c>
      <c r="J1072" s="414" t="str">
        <f t="shared" si="102"/>
        <v/>
      </c>
      <c r="K1072" s="414" t="str">
        <f t="shared" si="103"/>
        <v/>
      </c>
      <c r="L1072" s="414" t="str">
        <f t="shared" si="104"/>
        <v/>
      </c>
      <c r="M1072" s="414" t="str">
        <f t="shared" si="105"/>
        <v/>
      </c>
    </row>
    <row r="1073" spans="1:13">
      <c r="A1073" s="175"/>
      <c r="B1073" s="152"/>
      <c r="C1073" s="137"/>
      <c r="D1073" s="142"/>
      <c r="E1073" s="143"/>
      <c r="F1073" s="143"/>
      <c r="G1073" s="346"/>
      <c r="H1073" s="145"/>
      <c r="I1073" s="449">
        <f t="shared" si="101"/>
        <v>0</v>
      </c>
      <c r="J1073" s="414" t="str">
        <f t="shared" si="102"/>
        <v/>
      </c>
      <c r="K1073" s="414" t="str">
        <f t="shared" si="103"/>
        <v/>
      </c>
      <c r="L1073" s="414" t="str">
        <f t="shared" si="104"/>
        <v/>
      </c>
      <c r="M1073" s="414" t="str">
        <f t="shared" si="105"/>
        <v/>
      </c>
    </row>
    <row r="1074" spans="1:13">
      <c r="A1074" s="175"/>
      <c r="B1074" s="152"/>
      <c r="C1074" s="137"/>
      <c r="D1074" s="142"/>
      <c r="E1074" s="143"/>
      <c r="F1074" s="143"/>
      <c r="G1074" s="346"/>
      <c r="H1074" s="145"/>
      <c r="I1074" s="449">
        <f t="shared" si="101"/>
        <v>0</v>
      </c>
      <c r="J1074" s="414" t="str">
        <f t="shared" si="102"/>
        <v/>
      </c>
      <c r="K1074" s="414" t="str">
        <f t="shared" si="103"/>
        <v/>
      </c>
      <c r="L1074" s="414" t="str">
        <f t="shared" si="104"/>
        <v/>
      </c>
      <c r="M1074" s="414" t="str">
        <f t="shared" si="105"/>
        <v/>
      </c>
    </row>
    <row r="1075" spans="1:13">
      <c r="A1075" s="175"/>
      <c r="B1075" s="152"/>
      <c r="C1075" s="137"/>
      <c r="D1075" s="142"/>
      <c r="E1075" s="143"/>
      <c r="F1075" s="143"/>
      <c r="G1075" s="346"/>
      <c r="H1075" s="145"/>
      <c r="I1075" s="449">
        <f t="shared" si="101"/>
        <v>0</v>
      </c>
      <c r="J1075" s="414" t="str">
        <f t="shared" si="102"/>
        <v/>
      </c>
      <c r="K1075" s="414" t="str">
        <f t="shared" si="103"/>
        <v/>
      </c>
      <c r="L1075" s="414" t="str">
        <f t="shared" si="104"/>
        <v/>
      </c>
      <c r="M1075" s="414" t="str">
        <f t="shared" si="105"/>
        <v/>
      </c>
    </row>
    <row r="1076" spans="1:13">
      <c r="A1076" s="175"/>
      <c r="B1076" s="152"/>
      <c r="C1076" s="137"/>
      <c r="D1076" s="142"/>
      <c r="E1076" s="143"/>
      <c r="F1076" s="143"/>
      <c r="G1076" s="346"/>
      <c r="H1076" s="145"/>
      <c r="I1076" s="449">
        <f t="shared" si="101"/>
        <v>0</v>
      </c>
      <c r="J1076" s="414" t="str">
        <f t="shared" si="102"/>
        <v/>
      </c>
      <c r="K1076" s="414" t="str">
        <f t="shared" si="103"/>
        <v/>
      </c>
      <c r="L1076" s="414" t="str">
        <f t="shared" si="104"/>
        <v/>
      </c>
      <c r="M1076" s="414" t="str">
        <f t="shared" si="105"/>
        <v/>
      </c>
    </row>
    <row r="1077" spans="1:13">
      <c r="A1077" s="175"/>
      <c r="B1077" s="152"/>
      <c r="C1077" s="137"/>
      <c r="D1077" s="142"/>
      <c r="E1077" s="143"/>
      <c r="F1077" s="143"/>
      <c r="G1077" s="346"/>
      <c r="H1077" s="145"/>
      <c r="I1077" s="449">
        <f t="shared" si="101"/>
        <v>0</v>
      </c>
      <c r="J1077" s="414" t="str">
        <f t="shared" si="102"/>
        <v/>
      </c>
      <c r="K1077" s="414" t="str">
        <f t="shared" si="103"/>
        <v/>
      </c>
      <c r="L1077" s="414" t="str">
        <f t="shared" si="104"/>
        <v/>
      </c>
      <c r="M1077" s="414" t="str">
        <f t="shared" si="105"/>
        <v/>
      </c>
    </row>
    <row r="1078" spans="1:13">
      <c r="A1078" s="175"/>
      <c r="B1078" s="152"/>
      <c r="C1078" s="137"/>
      <c r="D1078" s="142"/>
      <c r="E1078" s="143"/>
      <c r="F1078" s="143"/>
      <c r="G1078" s="346"/>
      <c r="H1078" s="145"/>
      <c r="I1078" s="449">
        <f t="shared" si="101"/>
        <v>0</v>
      </c>
      <c r="J1078" s="414" t="str">
        <f t="shared" si="102"/>
        <v/>
      </c>
      <c r="K1078" s="414" t="str">
        <f t="shared" si="103"/>
        <v/>
      </c>
      <c r="L1078" s="414" t="str">
        <f t="shared" si="104"/>
        <v/>
      </c>
      <c r="M1078" s="414" t="str">
        <f t="shared" si="105"/>
        <v/>
      </c>
    </row>
    <row r="1079" spans="1:13">
      <c r="A1079" s="175"/>
      <c r="B1079" s="152"/>
      <c r="C1079" s="137"/>
      <c r="D1079" s="142"/>
      <c r="E1079" s="143"/>
      <c r="F1079" s="143"/>
      <c r="G1079" s="346"/>
      <c r="H1079" s="145"/>
      <c r="I1079" s="449">
        <f t="shared" si="101"/>
        <v>0</v>
      </c>
      <c r="J1079" s="414" t="str">
        <f t="shared" si="102"/>
        <v/>
      </c>
      <c r="K1079" s="414" t="str">
        <f t="shared" si="103"/>
        <v/>
      </c>
      <c r="L1079" s="414" t="str">
        <f t="shared" si="104"/>
        <v/>
      </c>
      <c r="M1079" s="414" t="str">
        <f t="shared" si="105"/>
        <v/>
      </c>
    </row>
    <row r="1080" spans="1:13">
      <c r="A1080" s="175"/>
      <c r="B1080" s="152"/>
      <c r="C1080" s="137"/>
      <c r="D1080" s="142"/>
      <c r="E1080" s="143"/>
      <c r="F1080" s="143"/>
      <c r="G1080" s="346"/>
      <c r="H1080" s="145"/>
      <c r="I1080" s="449">
        <f t="shared" si="101"/>
        <v>0</v>
      </c>
      <c r="J1080" s="414" t="str">
        <f t="shared" si="102"/>
        <v/>
      </c>
      <c r="K1080" s="414" t="str">
        <f t="shared" si="103"/>
        <v/>
      </c>
      <c r="L1080" s="414" t="str">
        <f t="shared" si="104"/>
        <v/>
      </c>
      <c r="M1080" s="414" t="str">
        <f t="shared" si="105"/>
        <v/>
      </c>
    </row>
    <row r="1081" spans="1:13">
      <c r="A1081" s="175"/>
      <c r="B1081" s="152"/>
      <c r="C1081" s="137"/>
      <c r="D1081" s="142"/>
      <c r="E1081" s="143"/>
      <c r="F1081" s="143"/>
      <c r="G1081" s="346"/>
      <c r="H1081" s="145"/>
      <c r="I1081" s="449">
        <f t="shared" si="101"/>
        <v>0</v>
      </c>
      <c r="J1081" s="414" t="str">
        <f t="shared" si="102"/>
        <v/>
      </c>
      <c r="K1081" s="414" t="str">
        <f t="shared" si="103"/>
        <v/>
      </c>
      <c r="L1081" s="414" t="str">
        <f t="shared" si="104"/>
        <v/>
      </c>
      <c r="M1081" s="414" t="str">
        <f t="shared" si="105"/>
        <v/>
      </c>
    </row>
    <row r="1082" spans="1:13">
      <c r="A1082" s="175"/>
      <c r="B1082" s="152"/>
      <c r="C1082" s="137"/>
      <c r="D1082" s="142"/>
      <c r="E1082" s="143"/>
      <c r="F1082" s="143"/>
      <c r="G1082" s="346"/>
      <c r="H1082" s="145"/>
      <c r="I1082" s="449">
        <f t="shared" si="101"/>
        <v>0</v>
      </c>
      <c r="J1082" s="414" t="str">
        <f t="shared" si="102"/>
        <v/>
      </c>
      <c r="K1082" s="414" t="str">
        <f t="shared" si="103"/>
        <v/>
      </c>
      <c r="L1082" s="414" t="str">
        <f t="shared" si="104"/>
        <v/>
      </c>
      <c r="M1082" s="414" t="str">
        <f t="shared" si="105"/>
        <v/>
      </c>
    </row>
    <row r="1083" spans="1:13">
      <c r="A1083" s="175"/>
      <c r="B1083" s="152"/>
      <c r="C1083" s="137"/>
      <c r="D1083" s="142"/>
      <c r="E1083" s="143"/>
      <c r="F1083" s="143"/>
      <c r="G1083" s="346"/>
      <c r="H1083" s="145"/>
      <c r="I1083" s="449">
        <f t="shared" ref="I1083:I1146" si="106">IF(ISTEXT(A1083)=TRUE,G1083,0)</f>
        <v>0</v>
      </c>
      <c r="J1083" s="414" t="str">
        <f t="shared" si="102"/>
        <v/>
      </c>
      <c r="K1083" s="414" t="str">
        <f t="shared" si="103"/>
        <v/>
      </c>
      <c r="L1083" s="414" t="str">
        <f t="shared" si="104"/>
        <v/>
      </c>
      <c r="M1083" s="414" t="str">
        <f t="shared" si="105"/>
        <v/>
      </c>
    </row>
    <row r="1084" spans="1:13">
      <c r="A1084" s="175"/>
      <c r="B1084" s="152"/>
      <c r="C1084" s="137"/>
      <c r="D1084" s="142"/>
      <c r="E1084" s="143"/>
      <c r="F1084" s="143"/>
      <c r="G1084" s="346"/>
      <c r="H1084" s="145"/>
      <c r="I1084" s="449">
        <f t="shared" si="106"/>
        <v>0</v>
      </c>
      <c r="J1084" s="414" t="str">
        <f t="shared" si="102"/>
        <v/>
      </c>
      <c r="K1084" s="414" t="str">
        <f t="shared" si="103"/>
        <v/>
      </c>
      <c r="L1084" s="414" t="str">
        <f t="shared" si="104"/>
        <v/>
      </c>
      <c r="M1084" s="414" t="str">
        <f t="shared" si="105"/>
        <v/>
      </c>
    </row>
    <row r="1085" spans="1:13">
      <c r="A1085" s="175"/>
      <c r="B1085" s="152"/>
      <c r="C1085" s="137"/>
      <c r="D1085" s="142"/>
      <c r="E1085" s="143"/>
      <c r="F1085" s="143"/>
      <c r="G1085" s="346"/>
      <c r="H1085" s="145"/>
      <c r="I1085" s="449">
        <f t="shared" si="106"/>
        <v>0</v>
      </c>
      <c r="J1085" s="414" t="str">
        <f t="shared" si="102"/>
        <v/>
      </c>
      <c r="K1085" s="414" t="str">
        <f t="shared" si="103"/>
        <v/>
      </c>
      <c r="L1085" s="414" t="str">
        <f t="shared" si="104"/>
        <v/>
      </c>
      <c r="M1085" s="414" t="str">
        <f t="shared" si="105"/>
        <v/>
      </c>
    </row>
    <row r="1086" spans="1:13">
      <c r="A1086" s="175"/>
      <c r="B1086" s="152"/>
      <c r="C1086" s="137"/>
      <c r="D1086" s="142"/>
      <c r="E1086" s="143"/>
      <c r="F1086" s="143"/>
      <c r="G1086" s="346"/>
      <c r="H1086" s="145"/>
      <c r="I1086" s="449">
        <f t="shared" si="106"/>
        <v>0</v>
      </c>
      <c r="J1086" s="414" t="str">
        <f t="shared" ref="J1086:J1149" si="107">IF($B1086="F",$G1086,"")</f>
        <v/>
      </c>
      <c r="K1086" s="414" t="str">
        <f t="shared" ref="K1086:K1149" si="108">IF($B1086="V",$G1086,"")</f>
        <v/>
      </c>
      <c r="L1086" s="414" t="str">
        <f t="shared" ref="L1086:L1149" si="109">IF($B1086="A",$G1086,"")</f>
        <v/>
      </c>
      <c r="M1086" s="414" t="str">
        <f t="shared" ref="M1086:M1149" si="110">IF($B1086="G",$G1086,"")</f>
        <v/>
      </c>
    </row>
    <row r="1087" spans="1:13">
      <c r="A1087" s="175"/>
      <c r="B1087" s="152"/>
      <c r="C1087" s="137"/>
      <c r="D1087" s="142"/>
      <c r="E1087" s="143"/>
      <c r="F1087" s="143"/>
      <c r="G1087" s="346"/>
      <c r="H1087" s="145"/>
      <c r="I1087" s="449">
        <f t="shared" si="106"/>
        <v>0</v>
      </c>
      <c r="J1087" s="414" t="str">
        <f t="shared" si="107"/>
        <v/>
      </c>
      <c r="K1087" s="414" t="str">
        <f t="shared" si="108"/>
        <v/>
      </c>
      <c r="L1087" s="414" t="str">
        <f t="shared" si="109"/>
        <v/>
      </c>
      <c r="M1087" s="414" t="str">
        <f t="shared" si="110"/>
        <v/>
      </c>
    </row>
    <row r="1088" spans="1:13">
      <c r="A1088" s="175"/>
      <c r="B1088" s="152"/>
      <c r="C1088" s="137"/>
      <c r="D1088" s="142"/>
      <c r="E1088" s="143"/>
      <c r="F1088" s="143"/>
      <c r="G1088" s="346"/>
      <c r="H1088" s="145"/>
      <c r="I1088" s="449">
        <f t="shared" si="106"/>
        <v>0</v>
      </c>
      <c r="J1088" s="414" t="str">
        <f t="shared" si="107"/>
        <v/>
      </c>
      <c r="K1088" s="414" t="str">
        <f t="shared" si="108"/>
        <v/>
      </c>
      <c r="L1088" s="414" t="str">
        <f t="shared" si="109"/>
        <v/>
      </c>
      <c r="M1088" s="414" t="str">
        <f t="shared" si="110"/>
        <v/>
      </c>
    </row>
    <row r="1089" spans="1:13">
      <c r="A1089" s="175"/>
      <c r="B1089" s="152"/>
      <c r="C1089" s="137"/>
      <c r="D1089" s="142"/>
      <c r="E1089" s="143"/>
      <c r="F1089" s="143"/>
      <c r="G1089" s="346"/>
      <c r="H1089" s="145"/>
      <c r="I1089" s="449">
        <f t="shared" si="106"/>
        <v>0</v>
      </c>
      <c r="J1089" s="414" t="str">
        <f t="shared" si="107"/>
        <v/>
      </c>
      <c r="K1089" s="414" t="str">
        <f t="shared" si="108"/>
        <v/>
      </c>
      <c r="L1089" s="414" t="str">
        <f t="shared" si="109"/>
        <v/>
      </c>
      <c r="M1089" s="414" t="str">
        <f t="shared" si="110"/>
        <v/>
      </c>
    </row>
    <row r="1090" spans="1:13">
      <c r="A1090" s="175"/>
      <c r="B1090" s="152"/>
      <c r="C1090" s="137"/>
      <c r="D1090" s="142"/>
      <c r="E1090" s="143"/>
      <c r="F1090" s="143"/>
      <c r="G1090" s="346"/>
      <c r="H1090" s="145"/>
      <c r="I1090" s="449">
        <f t="shared" si="106"/>
        <v>0</v>
      </c>
      <c r="J1090" s="414" t="str">
        <f t="shared" si="107"/>
        <v/>
      </c>
      <c r="K1090" s="414" t="str">
        <f t="shared" si="108"/>
        <v/>
      </c>
      <c r="L1090" s="414" t="str">
        <f t="shared" si="109"/>
        <v/>
      </c>
      <c r="M1090" s="414" t="str">
        <f t="shared" si="110"/>
        <v/>
      </c>
    </row>
    <row r="1091" spans="1:13">
      <c r="A1091" s="175"/>
      <c r="B1091" s="152"/>
      <c r="C1091" s="137"/>
      <c r="D1091" s="142"/>
      <c r="E1091" s="143"/>
      <c r="F1091" s="143"/>
      <c r="G1091" s="346"/>
      <c r="H1091" s="145"/>
      <c r="I1091" s="449">
        <f t="shared" si="106"/>
        <v>0</v>
      </c>
      <c r="J1091" s="414" t="str">
        <f t="shared" si="107"/>
        <v/>
      </c>
      <c r="K1091" s="414" t="str">
        <f t="shared" si="108"/>
        <v/>
      </c>
      <c r="L1091" s="414" t="str">
        <f t="shared" si="109"/>
        <v/>
      </c>
      <c r="M1091" s="414" t="str">
        <f t="shared" si="110"/>
        <v/>
      </c>
    </row>
    <row r="1092" spans="1:13">
      <c r="A1092" s="175"/>
      <c r="B1092" s="152"/>
      <c r="C1092" s="137"/>
      <c r="D1092" s="142"/>
      <c r="E1092" s="143"/>
      <c r="F1092" s="143"/>
      <c r="G1092" s="346"/>
      <c r="H1092" s="145"/>
      <c r="I1092" s="449">
        <f t="shared" si="106"/>
        <v>0</v>
      </c>
      <c r="J1092" s="414" t="str">
        <f t="shared" si="107"/>
        <v/>
      </c>
      <c r="K1092" s="414" t="str">
        <f t="shared" si="108"/>
        <v/>
      </c>
      <c r="L1092" s="414" t="str">
        <f t="shared" si="109"/>
        <v/>
      </c>
      <c r="M1092" s="414" t="str">
        <f t="shared" si="110"/>
        <v/>
      </c>
    </row>
    <row r="1093" spans="1:13">
      <c r="A1093" s="175"/>
      <c r="B1093" s="152"/>
      <c r="C1093" s="137"/>
      <c r="D1093" s="142"/>
      <c r="E1093" s="143"/>
      <c r="F1093" s="143"/>
      <c r="G1093" s="346"/>
      <c r="H1093" s="145"/>
      <c r="I1093" s="449">
        <f t="shared" si="106"/>
        <v>0</v>
      </c>
      <c r="J1093" s="414" t="str">
        <f t="shared" si="107"/>
        <v/>
      </c>
      <c r="K1093" s="414" t="str">
        <f t="shared" si="108"/>
        <v/>
      </c>
      <c r="L1093" s="414" t="str">
        <f t="shared" si="109"/>
        <v/>
      </c>
      <c r="M1093" s="414" t="str">
        <f t="shared" si="110"/>
        <v/>
      </c>
    </row>
    <row r="1094" spans="1:13">
      <c r="A1094" s="175"/>
      <c r="B1094" s="152"/>
      <c r="C1094" s="137"/>
      <c r="D1094" s="142"/>
      <c r="E1094" s="143"/>
      <c r="F1094" s="143"/>
      <c r="G1094" s="346"/>
      <c r="H1094" s="145"/>
      <c r="I1094" s="449">
        <f t="shared" si="106"/>
        <v>0</v>
      </c>
      <c r="J1094" s="414" t="str">
        <f t="shared" si="107"/>
        <v/>
      </c>
      <c r="K1094" s="414" t="str">
        <f t="shared" si="108"/>
        <v/>
      </c>
      <c r="L1094" s="414" t="str">
        <f t="shared" si="109"/>
        <v/>
      </c>
      <c r="M1094" s="414" t="str">
        <f t="shared" si="110"/>
        <v/>
      </c>
    </row>
    <row r="1095" spans="1:13">
      <c r="A1095" s="175"/>
      <c r="B1095" s="152"/>
      <c r="C1095" s="137"/>
      <c r="D1095" s="142"/>
      <c r="E1095" s="143"/>
      <c r="F1095" s="143"/>
      <c r="G1095" s="346"/>
      <c r="H1095" s="145"/>
      <c r="I1095" s="449">
        <f t="shared" si="106"/>
        <v>0</v>
      </c>
      <c r="J1095" s="414" t="str">
        <f t="shared" si="107"/>
        <v/>
      </c>
      <c r="K1095" s="414" t="str">
        <f t="shared" si="108"/>
        <v/>
      </c>
      <c r="L1095" s="414" t="str">
        <f t="shared" si="109"/>
        <v/>
      </c>
      <c r="M1095" s="414" t="str">
        <f t="shared" si="110"/>
        <v/>
      </c>
    </row>
    <row r="1096" spans="1:13">
      <c r="A1096" s="175"/>
      <c r="B1096" s="152"/>
      <c r="C1096" s="137"/>
      <c r="D1096" s="142"/>
      <c r="E1096" s="143"/>
      <c r="F1096" s="143"/>
      <c r="G1096" s="346"/>
      <c r="H1096" s="145"/>
      <c r="I1096" s="449">
        <f t="shared" si="106"/>
        <v>0</v>
      </c>
      <c r="J1096" s="414" t="str">
        <f t="shared" si="107"/>
        <v/>
      </c>
      <c r="K1096" s="414" t="str">
        <f t="shared" si="108"/>
        <v/>
      </c>
      <c r="L1096" s="414" t="str">
        <f t="shared" si="109"/>
        <v/>
      </c>
      <c r="M1096" s="414" t="str">
        <f t="shared" si="110"/>
        <v/>
      </c>
    </row>
    <row r="1097" spans="1:13">
      <c r="A1097" s="175"/>
      <c r="B1097" s="152"/>
      <c r="C1097" s="137"/>
      <c r="D1097" s="142"/>
      <c r="E1097" s="143"/>
      <c r="F1097" s="143"/>
      <c r="G1097" s="346"/>
      <c r="H1097" s="145"/>
      <c r="I1097" s="449">
        <f t="shared" si="106"/>
        <v>0</v>
      </c>
      <c r="J1097" s="414" t="str">
        <f t="shared" si="107"/>
        <v/>
      </c>
      <c r="K1097" s="414" t="str">
        <f t="shared" si="108"/>
        <v/>
      </c>
      <c r="L1097" s="414" t="str">
        <f t="shared" si="109"/>
        <v/>
      </c>
      <c r="M1097" s="414" t="str">
        <f t="shared" si="110"/>
        <v/>
      </c>
    </row>
    <row r="1098" spans="1:13">
      <c r="A1098" s="175"/>
      <c r="B1098" s="152"/>
      <c r="C1098" s="137"/>
      <c r="D1098" s="142"/>
      <c r="E1098" s="143"/>
      <c r="F1098" s="143"/>
      <c r="G1098" s="346"/>
      <c r="H1098" s="145"/>
      <c r="I1098" s="449">
        <f t="shared" si="106"/>
        <v>0</v>
      </c>
      <c r="J1098" s="414" t="str">
        <f t="shared" si="107"/>
        <v/>
      </c>
      <c r="K1098" s="414" t="str">
        <f t="shared" si="108"/>
        <v/>
      </c>
      <c r="L1098" s="414" t="str">
        <f t="shared" si="109"/>
        <v/>
      </c>
      <c r="M1098" s="414" t="str">
        <f t="shared" si="110"/>
        <v/>
      </c>
    </row>
    <row r="1099" spans="1:13">
      <c r="A1099" s="175"/>
      <c r="B1099" s="152"/>
      <c r="C1099" s="137"/>
      <c r="D1099" s="142"/>
      <c r="E1099" s="143"/>
      <c r="F1099" s="143"/>
      <c r="G1099" s="346"/>
      <c r="H1099" s="145"/>
      <c r="I1099" s="449">
        <f t="shared" si="106"/>
        <v>0</v>
      </c>
      <c r="J1099" s="414" t="str">
        <f t="shared" si="107"/>
        <v/>
      </c>
      <c r="K1099" s="414" t="str">
        <f t="shared" si="108"/>
        <v/>
      </c>
      <c r="L1099" s="414" t="str">
        <f t="shared" si="109"/>
        <v/>
      </c>
      <c r="M1099" s="414" t="str">
        <f t="shared" si="110"/>
        <v/>
      </c>
    </row>
    <row r="1100" spans="1:13">
      <c r="A1100" s="175"/>
      <c r="B1100" s="152"/>
      <c r="C1100" s="137"/>
      <c r="D1100" s="142"/>
      <c r="E1100" s="143"/>
      <c r="F1100" s="143"/>
      <c r="G1100" s="346"/>
      <c r="H1100" s="145"/>
      <c r="I1100" s="449">
        <f t="shared" si="106"/>
        <v>0</v>
      </c>
      <c r="J1100" s="414" t="str">
        <f t="shared" si="107"/>
        <v/>
      </c>
      <c r="K1100" s="414" t="str">
        <f t="shared" si="108"/>
        <v/>
      </c>
      <c r="L1100" s="414" t="str">
        <f t="shared" si="109"/>
        <v/>
      </c>
      <c r="M1100" s="414" t="str">
        <f t="shared" si="110"/>
        <v/>
      </c>
    </row>
    <row r="1101" spans="1:13">
      <c r="A1101" s="175"/>
      <c r="B1101" s="152"/>
      <c r="C1101" s="137"/>
      <c r="D1101" s="142"/>
      <c r="E1101" s="143"/>
      <c r="F1101" s="143"/>
      <c r="G1101" s="346"/>
      <c r="H1101" s="145"/>
      <c r="I1101" s="449">
        <f t="shared" si="106"/>
        <v>0</v>
      </c>
      <c r="J1101" s="414" t="str">
        <f t="shared" si="107"/>
        <v/>
      </c>
      <c r="K1101" s="414" t="str">
        <f t="shared" si="108"/>
        <v/>
      </c>
      <c r="L1101" s="414" t="str">
        <f t="shared" si="109"/>
        <v/>
      </c>
      <c r="M1101" s="414" t="str">
        <f t="shared" si="110"/>
        <v/>
      </c>
    </row>
    <row r="1102" spans="1:13">
      <c r="A1102" s="175"/>
      <c r="B1102" s="152"/>
      <c r="C1102" s="137"/>
      <c r="D1102" s="142"/>
      <c r="E1102" s="143"/>
      <c r="F1102" s="143"/>
      <c r="G1102" s="346"/>
      <c r="H1102" s="145"/>
      <c r="I1102" s="449">
        <f t="shared" si="106"/>
        <v>0</v>
      </c>
      <c r="J1102" s="414" t="str">
        <f t="shared" si="107"/>
        <v/>
      </c>
      <c r="K1102" s="414" t="str">
        <f t="shared" si="108"/>
        <v/>
      </c>
      <c r="L1102" s="414" t="str">
        <f t="shared" si="109"/>
        <v/>
      </c>
      <c r="M1102" s="414" t="str">
        <f t="shared" si="110"/>
        <v/>
      </c>
    </row>
    <row r="1103" spans="1:13">
      <c r="A1103" s="175"/>
      <c r="B1103" s="152"/>
      <c r="C1103" s="137"/>
      <c r="D1103" s="142"/>
      <c r="E1103" s="143"/>
      <c r="F1103" s="143"/>
      <c r="G1103" s="346"/>
      <c r="H1103" s="145"/>
      <c r="I1103" s="449">
        <f t="shared" si="106"/>
        <v>0</v>
      </c>
      <c r="J1103" s="414" t="str">
        <f t="shared" si="107"/>
        <v/>
      </c>
      <c r="K1103" s="414" t="str">
        <f t="shared" si="108"/>
        <v/>
      </c>
      <c r="L1103" s="414" t="str">
        <f t="shared" si="109"/>
        <v/>
      </c>
      <c r="M1103" s="414" t="str">
        <f t="shared" si="110"/>
        <v/>
      </c>
    </row>
    <row r="1104" spans="1:13">
      <c r="A1104" s="175"/>
      <c r="B1104" s="152"/>
      <c r="C1104" s="137"/>
      <c r="D1104" s="142"/>
      <c r="E1104" s="143"/>
      <c r="F1104" s="143"/>
      <c r="G1104" s="346"/>
      <c r="H1104" s="145"/>
      <c r="I1104" s="449">
        <f t="shared" si="106"/>
        <v>0</v>
      </c>
      <c r="J1104" s="414" t="str">
        <f t="shared" si="107"/>
        <v/>
      </c>
      <c r="K1104" s="414" t="str">
        <f t="shared" si="108"/>
        <v/>
      </c>
      <c r="L1104" s="414" t="str">
        <f t="shared" si="109"/>
        <v/>
      </c>
      <c r="M1104" s="414" t="str">
        <f t="shared" si="110"/>
        <v/>
      </c>
    </row>
    <row r="1105" spans="1:13">
      <c r="A1105" s="175"/>
      <c r="B1105" s="152"/>
      <c r="C1105" s="137"/>
      <c r="D1105" s="142"/>
      <c r="E1105" s="143"/>
      <c r="F1105" s="143"/>
      <c r="G1105" s="346"/>
      <c r="H1105" s="145"/>
      <c r="I1105" s="449">
        <f t="shared" si="106"/>
        <v>0</v>
      </c>
      <c r="J1105" s="414" t="str">
        <f t="shared" si="107"/>
        <v/>
      </c>
      <c r="K1105" s="414" t="str">
        <f t="shared" si="108"/>
        <v/>
      </c>
      <c r="L1105" s="414" t="str">
        <f t="shared" si="109"/>
        <v/>
      </c>
      <c r="M1105" s="414" t="str">
        <f t="shared" si="110"/>
        <v/>
      </c>
    </row>
    <row r="1106" spans="1:13">
      <c r="A1106" s="175"/>
      <c r="B1106" s="152"/>
      <c r="C1106" s="137"/>
      <c r="D1106" s="142"/>
      <c r="E1106" s="143"/>
      <c r="F1106" s="143"/>
      <c r="G1106" s="346"/>
      <c r="H1106" s="145"/>
      <c r="I1106" s="449">
        <f t="shared" si="106"/>
        <v>0</v>
      </c>
      <c r="J1106" s="414" t="str">
        <f t="shared" si="107"/>
        <v/>
      </c>
      <c r="K1106" s="414" t="str">
        <f t="shared" si="108"/>
        <v/>
      </c>
      <c r="L1106" s="414" t="str">
        <f t="shared" si="109"/>
        <v/>
      </c>
      <c r="M1106" s="414" t="str">
        <f t="shared" si="110"/>
        <v/>
      </c>
    </row>
    <row r="1107" spans="1:13">
      <c r="A1107" s="175"/>
      <c r="B1107" s="152"/>
      <c r="C1107" s="137"/>
      <c r="D1107" s="142"/>
      <c r="E1107" s="143"/>
      <c r="F1107" s="143"/>
      <c r="G1107" s="346"/>
      <c r="H1107" s="145"/>
      <c r="I1107" s="449">
        <f t="shared" si="106"/>
        <v>0</v>
      </c>
      <c r="J1107" s="414" t="str">
        <f t="shared" si="107"/>
        <v/>
      </c>
      <c r="K1107" s="414" t="str">
        <f t="shared" si="108"/>
        <v/>
      </c>
      <c r="L1107" s="414" t="str">
        <f t="shared" si="109"/>
        <v/>
      </c>
      <c r="M1107" s="414" t="str">
        <f t="shared" si="110"/>
        <v/>
      </c>
    </row>
    <row r="1108" spans="1:13">
      <c r="A1108" s="175"/>
      <c r="B1108" s="152"/>
      <c r="C1108" s="137"/>
      <c r="D1108" s="142"/>
      <c r="E1108" s="143"/>
      <c r="F1108" s="143"/>
      <c r="G1108" s="346"/>
      <c r="H1108" s="145"/>
      <c r="I1108" s="449">
        <f t="shared" si="106"/>
        <v>0</v>
      </c>
      <c r="J1108" s="414" t="str">
        <f t="shared" si="107"/>
        <v/>
      </c>
      <c r="K1108" s="414" t="str">
        <f t="shared" si="108"/>
        <v/>
      </c>
      <c r="L1108" s="414" t="str">
        <f t="shared" si="109"/>
        <v/>
      </c>
      <c r="M1108" s="414" t="str">
        <f t="shared" si="110"/>
        <v/>
      </c>
    </row>
    <row r="1109" spans="1:13">
      <c r="A1109" s="175"/>
      <c r="B1109" s="152"/>
      <c r="C1109" s="137"/>
      <c r="D1109" s="142"/>
      <c r="E1109" s="143"/>
      <c r="F1109" s="143"/>
      <c r="G1109" s="346"/>
      <c r="H1109" s="145"/>
      <c r="I1109" s="449">
        <f t="shared" si="106"/>
        <v>0</v>
      </c>
      <c r="J1109" s="414" t="str">
        <f t="shared" si="107"/>
        <v/>
      </c>
      <c r="K1109" s="414" t="str">
        <f t="shared" si="108"/>
        <v/>
      </c>
      <c r="L1109" s="414" t="str">
        <f t="shared" si="109"/>
        <v/>
      </c>
      <c r="M1109" s="414" t="str">
        <f t="shared" si="110"/>
        <v/>
      </c>
    </row>
    <row r="1110" spans="1:13">
      <c r="A1110" s="175"/>
      <c r="B1110" s="152"/>
      <c r="C1110" s="137"/>
      <c r="D1110" s="142"/>
      <c r="E1110" s="143"/>
      <c r="F1110" s="143"/>
      <c r="G1110" s="346"/>
      <c r="H1110" s="145"/>
      <c r="I1110" s="449">
        <f t="shared" si="106"/>
        <v>0</v>
      </c>
      <c r="J1110" s="414" t="str">
        <f t="shared" si="107"/>
        <v/>
      </c>
      <c r="K1110" s="414" t="str">
        <f t="shared" si="108"/>
        <v/>
      </c>
      <c r="L1110" s="414" t="str">
        <f t="shared" si="109"/>
        <v/>
      </c>
      <c r="M1110" s="414" t="str">
        <f t="shared" si="110"/>
        <v/>
      </c>
    </row>
    <row r="1111" spans="1:13">
      <c r="A1111" s="175"/>
      <c r="B1111" s="152"/>
      <c r="C1111" s="137"/>
      <c r="D1111" s="142"/>
      <c r="E1111" s="143"/>
      <c r="F1111" s="143"/>
      <c r="G1111" s="346"/>
      <c r="H1111" s="145"/>
      <c r="I1111" s="449">
        <f t="shared" si="106"/>
        <v>0</v>
      </c>
      <c r="J1111" s="414" t="str">
        <f t="shared" si="107"/>
        <v/>
      </c>
      <c r="K1111" s="414" t="str">
        <f t="shared" si="108"/>
        <v/>
      </c>
      <c r="L1111" s="414" t="str">
        <f t="shared" si="109"/>
        <v/>
      </c>
      <c r="M1111" s="414" t="str">
        <f t="shared" si="110"/>
        <v/>
      </c>
    </row>
    <row r="1112" spans="1:13">
      <c r="A1112" s="175"/>
      <c r="B1112" s="152"/>
      <c r="C1112" s="137"/>
      <c r="D1112" s="142"/>
      <c r="E1112" s="143"/>
      <c r="F1112" s="143"/>
      <c r="G1112" s="346"/>
      <c r="H1112" s="145"/>
      <c r="I1112" s="449">
        <f t="shared" si="106"/>
        <v>0</v>
      </c>
      <c r="J1112" s="414" t="str">
        <f t="shared" si="107"/>
        <v/>
      </c>
      <c r="K1112" s="414" t="str">
        <f t="shared" si="108"/>
        <v/>
      </c>
      <c r="L1112" s="414" t="str">
        <f t="shared" si="109"/>
        <v/>
      </c>
      <c r="M1112" s="414" t="str">
        <f t="shared" si="110"/>
        <v/>
      </c>
    </row>
    <row r="1113" spans="1:13">
      <c r="A1113" s="175"/>
      <c r="B1113" s="152"/>
      <c r="C1113" s="137"/>
      <c r="D1113" s="142"/>
      <c r="E1113" s="143"/>
      <c r="F1113" s="143"/>
      <c r="G1113" s="346"/>
      <c r="H1113" s="145"/>
      <c r="I1113" s="449">
        <f t="shared" si="106"/>
        <v>0</v>
      </c>
      <c r="J1113" s="414" t="str">
        <f t="shared" si="107"/>
        <v/>
      </c>
      <c r="K1113" s="414" t="str">
        <f t="shared" si="108"/>
        <v/>
      </c>
      <c r="L1113" s="414" t="str">
        <f t="shared" si="109"/>
        <v/>
      </c>
      <c r="M1113" s="414" t="str">
        <f t="shared" si="110"/>
        <v/>
      </c>
    </row>
    <row r="1114" spans="1:13">
      <c r="A1114" s="175"/>
      <c r="B1114" s="152"/>
      <c r="C1114" s="137"/>
      <c r="D1114" s="142"/>
      <c r="E1114" s="143"/>
      <c r="F1114" s="143"/>
      <c r="G1114" s="346"/>
      <c r="H1114" s="145"/>
      <c r="I1114" s="449">
        <f t="shared" si="106"/>
        <v>0</v>
      </c>
      <c r="J1114" s="414" t="str">
        <f t="shared" si="107"/>
        <v/>
      </c>
      <c r="K1114" s="414" t="str">
        <f t="shared" si="108"/>
        <v/>
      </c>
      <c r="L1114" s="414" t="str">
        <f t="shared" si="109"/>
        <v/>
      </c>
      <c r="M1114" s="414" t="str">
        <f t="shared" si="110"/>
        <v/>
      </c>
    </row>
    <row r="1115" spans="1:13">
      <c r="A1115" s="175"/>
      <c r="B1115" s="152"/>
      <c r="C1115" s="137"/>
      <c r="D1115" s="142"/>
      <c r="E1115" s="143"/>
      <c r="F1115" s="143"/>
      <c r="G1115" s="346"/>
      <c r="H1115" s="145"/>
      <c r="I1115" s="449">
        <f t="shared" si="106"/>
        <v>0</v>
      </c>
      <c r="J1115" s="414" t="str">
        <f t="shared" si="107"/>
        <v/>
      </c>
      <c r="K1115" s="414" t="str">
        <f t="shared" si="108"/>
        <v/>
      </c>
      <c r="L1115" s="414" t="str">
        <f t="shared" si="109"/>
        <v/>
      </c>
      <c r="M1115" s="414" t="str">
        <f t="shared" si="110"/>
        <v/>
      </c>
    </row>
    <row r="1116" spans="1:13">
      <c r="A1116" s="175"/>
      <c r="B1116" s="152"/>
      <c r="C1116" s="137"/>
      <c r="D1116" s="142"/>
      <c r="E1116" s="143"/>
      <c r="F1116" s="143"/>
      <c r="G1116" s="346"/>
      <c r="H1116" s="145"/>
      <c r="I1116" s="449">
        <f t="shared" si="106"/>
        <v>0</v>
      </c>
      <c r="J1116" s="414" t="str">
        <f t="shared" si="107"/>
        <v/>
      </c>
      <c r="K1116" s="414" t="str">
        <f t="shared" si="108"/>
        <v/>
      </c>
      <c r="L1116" s="414" t="str">
        <f t="shared" si="109"/>
        <v/>
      </c>
      <c r="M1116" s="414" t="str">
        <f t="shared" si="110"/>
        <v/>
      </c>
    </row>
    <row r="1117" spans="1:13">
      <c r="A1117" s="175"/>
      <c r="B1117" s="152"/>
      <c r="C1117" s="137"/>
      <c r="D1117" s="142"/>
      <c r="E1117" s="143"/>
      <c r="F1117" s="143"/>
      <c r="G1117" s="346"/>
      <c r="H1117" s="145"/>
      <c r="I1117" s="449">
        <f t="shared" si="106"/>
        <v>0</v>
      </c>
      <c r="J1117" s="414" t="str">
        <f t="shared" si="107"/>
        <v/>
      </c>
      <c r="K1117" s="414" t="str">
        <f t="shared" si="108"/>
        <v/>
      </c>
      <c r="L1117" s="414" t="str">
        <f t="shared" si="109"/>
        <v/>
      </c>
      <c r="M1117" s="414" t="str">
        <f t="shared" si="110"/>
        <v/>
      </c>
    </row>
    <row r="1118" spans="1:13">
      <c r="A1118" s="175"/>
      <c r="B1118" s="152"/>
      <c r="C1118" s="137"/>
      <c r="D1118" s="142"/>
      <c r="E1118" s="143"/>
      <c r="F1118" s="143"/>
      <c r="G1118" s="346"/>
      <c r="H1118" s="145"/>
      <c r="I1118" s="449">
        <f t="shared" si="106"/>
        <v>0</v>
      </c>
      <c r="J1118" s="414" t="str">
        <f t="shared" si="107"/>
        <v/>
      </c>
      <c r="K1118" s="414" t="str">
        <f t="shared" si="108"/>
        <v/>
      </c>
      <c r="L1118" s="414" t="str">
        <f t="shared" si="109"/>
        <v/>
      </c>
      <c r="M1118" s="414" t="str">
        <f t="shared" si="110"/>
        <v/>
      </c>
    </row>
    <row r="1119" spans="1:13">
      <c r="A1119" s="175"/>
      <c r="B1119" s="152"/>
      <c r="C1119" s="137"/>
      <c r="D1119" s="142"/>
      <c r="E1119" s="143"/>
      <c r="F1119" s="143"/>
      <c r="G1119" s="346"/>
      <c r="H1119" s="145"/>
      <c r="I1119" s="449">
        <f t="shared" si="106"/>
        <v>0</v>
      </c>
      <c r="J1119" s="414" t="str">
        <f t="shared" si="107"/>
        <v/>
      </c>
      <c r="K1119" s="414" t="str">
        <f t="shared" si="108"/>
        <v/>
      </c>
      <c r="L1119" s="414" t="str">
        <f t="shared" si="109"/>
        <v/>
      </c>
      <c r="M1119" s="414" t="str">
        <f t="shared" si="110"/>
        <v/>
      </c>
    </row>
    <row r="1120" spans="1:13">
      <c r="A1120" s="175"/>
      <c r="B1120" s="152"/>
      <c r="C1120" s="137"/>
      <c r="D1120" s="142"/>
      <c r="E1120" s="143"/>
      <c r="F1120" s="143"/>
      <c r="G1120" s="346"/>
      <c r="H1120" s="145"/>
      <c r="I1120" s="449">
        <f t="shared" si="106"/>
        <v>0</v>
      </c>
      <c r="J1120" s="414" t="str">
        <f t="shared" si="107"/>
        <v/>
      </c>
      <c r="K1120" s="414" t="str">
        <f t="shared" si="108"/>
        <v/>
      </c>
      <c r="L1120" s="414" t="str">
        <f t="shared" si="109"/>
        <v/>
      </c>
      <c r="M1120" s="414" t="str">
        <f t="shared" si="110"/>
        <v/>
      </c>
    </row>
    <row r="1121" spans="1:13">
      <c r="A1121" s="175"/>
      <c r="B1121" s="152"/>
      <c r="C1121" s="137"/>
      <c r="D1121" s="142"/>
      <c r="E1121" s="143"/>
      <c r="F1121" s="143"/>
      <c r="G1121" s="346"/>
      <c r="H1121" s="145"/>
      <c r="I1121" s="449">
        <f t="shared" si="106"/>
        <v>0</v>
      </c>
      <c r="J1121" s="414" t="str">
        <f t="shared" si="107"/>
        <v/>
      </c>
      <c r="K1121" s="414" t="str">
        <f t="shared" si="108"/>
        <v/>
      </c>
      <c r="L1121" s="414" t="str">
        <f t="shared" si="109"/>
        <v/>
      </c>
      <c r="M1121" s="414" t="str">
        <f t="shared" si="110"/>
        <v/>
      </c>
    </row>
    <row r="1122" spans="1:13">
      <c r="A1122" s="175"/>
      <c r="B1122" s="152"/>
      <c r="C1122" s="137"/>
      <c r="D1122" s="142"/>
      <c r="E1122" s="143"/>
      <c r="F1122" s="143"/>
      <c r="G1122" s="346"/>
      <c r="H1122" s="145"/>
      <c r="I1122" s="449">
        <f t="shared" si="106"/>
        <v>0</v>
      </c>
      <c r="J1122" s="414" t="str">
        <f t="shared" si="107"/>
        <v/>
      </c>
      <c r="K1122" s="414" t="str">
        <f t="shared" si="108"/>
        <v/>
      </c>
      <c r="L1122" s="414" t="str">
        <f t="shared" si="109"/>
        <v/>
      </c>
      <c r="M1122" s="414" t="str">
        <f t="shared" si="110"/>
        <v/>
      </c>
    </row>
    <row r="1123" spans="1:13">
      <c r="A1123" s="175"/>
      <c r="B1123" s="152"/>
      <c r="C1123" s="137"/>
      <c r="D1123" s="142"/>
      <c r="E1123" s="143"/>
      <c r="F1123" s="143"/>
      <c r="G1123" s="346"/>
      <c r="H1123" s="145"/>
      <c r="I1123" s="449">
        <f t="shared" si="106"/>
        <v>0</v>
      </c>
      <c r="J1123" s="414" t="str">
        <f t="shared" si="107"/>
        <v/>
      </c>
      <c r="K1123" s="414" t="str">
        <f t="shared" si="108"/>
        <v/>
      </c>
      <c r="L1123" s="414" t="str">
        <f t="shared" si="109"/>
        <v/>
      </c>
      <c r="M1123" s="414" t="str">
        <f t="shared" si="110"/>
        <v/>
      </c>
    </row>
    <row r="1124" spans="1:13">
      <c r="A1124" s="175"/>
      <c r="B1124" s="152"/>
      <c r="C1124" s="137"/>
      <c r="D1124" s="142"/>
      <c r="E1124" s="143"/>
      <c r="F1124" s="143"/>
      <c r="G1124" s="346"/>
      <c r="H1124" s="145"/>
      <c r="I1124" s="449">
        <f t="shared" si="106"/>
        <v>0</v>
      </c>
      <c r="J1124" s="414" t="str">
        <f t="shared" si="107"/>
        <v/>
      </c>
      <c r="K1124" s="414" t="str">
        <f t="shared" si="108"/>
        <v/>
      </c>
      <c r="L1124" s="414" t="str">
        <f t="shared" si="109"/>
        <v/>
      </c>
      <c r="M1124" s="414" t="str">
        <f t="shared" si="110"/>
        <v/>
      </c>
    </row>
    <row r="1125" spans="1:13">
      <c r="A1125" s="175"/>
      <c r="B1125" s="152"/>
      <c r="C1125" s="137"/>
      <c r="D1125" s="142"/>
      <c r="E1125" s="143"/>
      <c r="F1125" s="143"/>
      <c r="G1125" s="346"/>
      <c r="H1125" s="145"/>
      <c r="I1125" s="449">
        <f t="shared" si="106"/>
        <v>0</v>
      </c>
      <c r="J1125" s="414" t="str">
        <f t="shared" si="107"/>
        <v/>
      </c>
      <c r="K1125" s="414" t="str">
        <f t="shared" si="108"/>
        <v/>
      </c>
      <c r="L1125" s="414" t="str">
        <f t="shared" si="109"/>
        <v/>
      </c>
      <c r="M1125" s="414" t="str">
        <f t="shared" si="110"/>
        <v/>
      </c>
    </row>
    <row r="1126" spans="1:13">
      <c r="A1126" s="175"/>
      <c r="B1126" s="152"/>
      <c r="C1126" s="137"/>
      <c r="D1126" s="142"/>
      <c r="E1126" s="143"/>
      <c r="F1126" s="143"/>
      <c r="G1126" s="346"/>
      <c r="H1126" s="145"/>
      <c r="I1126" s="449">
        <f t="shared" si="106"/>
        <v>0</v>
      </c>
      <c r="J1126" s="414" t="str">
        <f t="shared" si="107"/>
        <v/>
      </c>
      <c r="K1126" s="414" t="str">
        <f t="shared" si="108"/>
        <v/>
      </c>
      <c r="L1126" s="414" t="str">
        <f t="shared" si="109"/>
        <v/>
      </c>
      <c r="M1126" s="414" t="str">
        <f t="shared" si="110"/>
        <v/>
      </c>
    </row>
    <row r="1127" spans="1:13">
      <c r="A1127" s="175"/>
      <c r="B1127" s="152"/>
      <c r="C1127" s="137"/>
      <c r="D1127" s="142"/>
      <c r="E1127" s="143"/>
      <c r="F1127" s="143"/>
      <c r="G1127" s="346"/>
      <c r="H1127" s="145"/>
      <c r="I1127" s="449">
        <f t="shared" si="106"/>
        <v>0</v>
      </c>
      <c r="J1127" s="414" t="str">
        <f t="shared" si="107"/>
        <v/>
      </c>
      <c r="K1127" s="414" t="str">
        <f t="shared" si="108"/>
        <v/>
      </c>
      <c r="L1127" s="414" t="str">
        <f t="shared" si="109"/>
        <v/>
      </c>
      <c r="M1127" s="414" t="str">
        <f t="shared" si="110"/>
        <v/>
      </c>
    </row>
    <row r="1128" spans="1:13">
      <c r="A1128" s="175"/>
      <c r="B1128" s="152"/>
      <c r="C1128" s="137"/>
      <c r="D1128" s="142"/>
      <c r="E1128" s="143"/>
      <c r="F1128" s="143"/>
      <c r="G1128" s="346"/>
      <c r="H1128" s="145"/>
      <c r="I1128" s="449">
        <f t="shared" si="106"/>
        <v>0</v>
      </c>
      <c r="J1128" s="414" t="str">
        <f t="shared" si="107"/>
        <v/>
      </c>
      <c r="K1128" s="414" t="str">
        <f t="shared" si="108"/>
        <v/>
      </c>
      <c r="L1128" s="414" t="str">
        <f t="shared" si="109"/>
        <v/>
      </c>
      <c r="M1128" s="414" t="str">
        <f t="shared" si="110"/>
        <v/>
      </c>
    </row>
    <row r="1129" spans="1:13">
      <c r="A1129" s="175"/>
      <c r="B1129" s="152"/>
      <c r="C1129" s="137"/>
      <c r="D1129" s="142"/>
      <c r="E1129" s="143"/>
      <c r="F1129" s="143"/>
      <c r="G1129" s="346"/>
      <c r="H1129" s="145"/>
      <c r="I1129" s="449">
        <f t="shared" si="106"/>
        <v>0</v>
      </c>
      <c r="J1129" s="414" t="str">
        <f t="shared" si="107"/>
        <v/>
      </c>
      <c r="K1129" s="414" t="str">
        <f t="shared" si="108"/>
        <v/>
      </c>
      <c r="L1129" s="414" t="str">
        <f t="shared" si="109"/>
        <v/>
      </c>
      <c r="M1129" s="414" t="str">
        <f t="shared" si="110"/>
        <v/>
      </c>
    </row>
    <row r="1130" spans="1:13">
      <c r="A1130" s="175"/>
      <c r="B1130" s="152"/>
      <c r="C1130" s="137"/>
      <c r="D1130" s="142"/>
      <c r="E1130" s="143"/>
      <c r="F1130" s="143"/>
      <c r="G1130" s="346"/>
      <c r="H1130" s="145"/>
      <c r="I1130" s="449">
        <f t="shared" si="106"/>
        <v>0</v>
      </c>
      <c r="J1130" s="414" t="str">
        <f t="shared" si="107"/>
        <v/>
      </c>
      <c r="K1130" s="414" t="str">
        <f t="shared" si="108"/>
        <v/>
      </c>
      <c r="L1130" s="414" t="str">
        <f t="shared" si="109"/>
        <v/>
      </c>
      <c r="M1130" s="414" t="str">
        <f t="shared" si="110"/>
        <v/>
      </c>
    </row>
    <row r="1131" spans="1:13">
      <c r="A1131" s="175"/>
      <c r="B1131" s="152"/>
      <c r="C1131" s="137"/>
      <c r="D1131" s="142"/>
      <c r="E1131" s="143"/>
      <c r="F1131" s="143"/>
      <c r="G1131" s="346"/>
      <c r="H1131" s="145"/>
      <c r="I1131" s="449">
        <f t="shared" si="106"/>
        <v>0</v>
      </c>
      <c r="J1131" s="414" t="str">
        <f t="shared" si="107"/>
        <v/>
      </c>
      <c r="K1131" s="414" t="str">
        <f t="shared" si="108"/>
        <v/>
      </c>
      <c r="L1131" s="414" t="str">
        <f t="shared" si="109"/>
        <v/>
      </c>
      <c r="M1131" s="414" t="str">
        <f t="shared" si="110"/>
        <v/>
      </c>
    </row>
    <row r="1132" spans="1:13">
      <c r="A1132" s="175"/>
      <c r="B1132" s="152"/>
      <c r="C1132" s="137"/>
      <c r="D1132" s="142"/>
      <c r="E1132" s="143"/>
      <c r="F1132" s="143"/>
      <c r="G1132" s="346"/>
      <c r="H1132" s="145"/>
      <c r="I1132" s="449">
        <f t="shared" si="106"/>
        <v>0</v>
      </c>
      <c r="J1132" s="414" t="str">
        <f t="shared" si="107"/>
        <v/>
      </c>
      <c r="K1132" s="414" t="str">
        <f t="shared" si="108"/>
        <v/>
      </c>
      <c r="L1132" s="414" t="str">
        <f t="shared" si="109"/>
        <v/>
      </c>
      <c r="M1132" s="414" t="str">
        <f t="shared" si="110"/>
        <v/>
      </c>
    </row>
    <row r="1133" spans="1:13">
      <c r="A1133" s="175"/>
      <c r="B1133" s="152"/>
      <c r="C1133" s="137"/>
      <c r="D1133" s="142"/>
      <c r="E1133" s="143"/>
      <c r="F1133" s="143"/>
      <c r="G1133" s="346"/>
      <c r="H1133" s="145"/>
      <c r="I1133" s="449">
        <f t="shared" si="106"/>
        <v>0</v>
      </c>
      <c r="J1133" s="414" t="str">
        <f t="shared" si="107"/>
        <v/>
      </c>
      <c r="K1133" s="414" t="str">
        <f t="shared" si="108"/>
        <v/>
      </c>
      <c r="L1133" s="414" t="str">
        <f t="shared" si="109"/>
        <v/>
      </c>
      <c r="M1133" s="414" t="str">
        <f t="shared" si="110"/>
        <v/>
      </c>
    </row>
    <row r="1134" spans="1:13">
      <c r="A1134" s="175"/>
      <c r="B1134" s="152"/>
      <c r="C1134" s="137"/>
      <c r="D1134" s="142"/>
      <c r="E1134" s="143"/>
      <c r="F1134" s="143"/>
      <c r="G1134" s="346"/>
      <c r="H1134" s="145"/>
      <c r="I1134" s="449">
        <f t="shared" si="106"/>
        <v>0</v>
      </c>
      <c r="J1134" s="414" t="str">
        <f t="shared" si="107"/>
        <v/>
      </c>
      <c r="K1134" s="414" t="str">
        <f t="shared" si="108"/>
        <v/>
      </c>
      <c r="L1134" s="414" t="str">
        <f t="shared" si="109"/>
        <v/>
      </c>
      <c r="M1134" s="414" t="str">
        <f t="shared" si="110"/>
        <v/>
      </c>
    </row>
    <row r="1135" spans="1:13">
      <c r="A1135" s="175"/>
      <c r="B1135" s="152"/>
      <c r="C1135" s="137"/>
      <c r="D1135" s="142"/>
      <c r="E1135" s="143"/>
      <c r="F1135" s="143"/>
      <c r="G1135" s="346"/>
      <c r="H1135" s="145"/>
      <c r="I1135" s="449">
        <f t="shared" si="106"/>
        <v>0</v>
      </c>
      <c r="J1135" s="414" t="str">
        <f t="shared" si="107"/>
        <v/>
      </c>
      <c r="K1135" s="414" t="str">
        <f t="shared" si="108"/>
        <v/>
      </c>
      <c r="L1135" s="414" t="str">
        <f t="shared" si="109"/>
        <v/>
      </c>
      <c r="M1135" s="414" t="str">
        <f t="shared" si="110"/>
        <v/>
      </c>
    </row>
    <row r="1136" spans="1:13">
      <c r="A1136" s="175"/>
      <c r="B1136" s="152"/>
      <c r="C1136" s="137"/>
      <c r="D1136" s="142"/>
      <c r="E1136" s="143"/>
      <c r="F1136" s="143"/>
      <c r="G1136" s="346"/>
      <c r="H1136" s="145"/>
      <c r="I1136" s="449">
        <f t="shared" si="106"/>
        <v>0</v>
      </c>
      <c r="J1136" s="414" t="str">
        <f t="shared" si="107"/>
        <v/>
      </c>
      <c r="K1136" s="414" t="str">
        <f t="shared" si="108"/>
        <v/>
      </c>
      <c r="L1136" s="414" t="str">
        <f t="shared" si="109"/>
        <v/>
      </c>
      <c r="M1136" s="414" t="str">
        <f t="shared" si="110"/>
        <v/>
      </c>
    </row>
    <row r="1137" spans="1:13">
      <c r="A1137" s="175"/>
      <c r="B1137" s="152"/>
      <c r="C1137" s="137"/>
      <c r="D1137" s="142"/>
      <c r="E1137" s="143"/>
      <c r="F1137" s="143"/>
      <c r="G1137" s="346"/>
      <c r="H1137" s="145"/>
      <c r="I1137" s="449">
        <f t="shared" si="106"/>
        <v>0</v>
      </c>
      <c r="J1137" s="414" t="str">
        <f t="shared" si="107"/>
        <v/>
      </c>
      <c r="K1137" s="414" t="str">
        <f t="shared" si="108"/>
        <v/>
      </c>
      <c r="L1137" s="414" t="str">
        <f t="shared" si="109"/>
        <v/>
      </c>
      <c r="M1137" s="414" t="str">
        <f t="shared" si="110"/>
        <v/>
      </c>
    </row>
    <row r="1138" spans="1:13">
      <c r="A1138" s="175"/>
      <c r="B1138" s="152"/>
      <c r="C1138" s="137"/>
      <c r="D1138" s="142"/>
      <c r="E1138" s="143"/>
      <c r="F1138" s="143"/>
      <c r="G1138" s="346"/>
      <c r="H1138" s="145"/>
      <c r="I1138" s="449">
        <f t="shared" si="106"/>
        <v>0</v>
      </c>
      <c r="J1138" s="414" t="str">
        <f t="shared" si="107"/>
        <v/>
      </c>
      <c r="K1138" s="414" t="str">
        <f t="shared" si="108"/>
        <v/>
      </c>
      <c r="L1138" s="414" t="str">
        <f t="shared" si="109"/>
        <v/>
      </c>
      <c r="M1138" s="414" t="str">
        <f t="shared" si="110"/>
        <v/>
      </c>
    </row>
    <row r="1139" spans="1:13">
      <c r="A1139" s="175"/>
      <c r="B1139" s="152"/>
      <c r="C1139" s="137"/>
      <c r="D1139" s="142"/>
      <c r="E1139" s="143"/>
      <c r="F1139" s="143"/>
      <c r="G1139" s="346"/>
      <c r="H1139" s="145"/>
      <c r="I1139" s="449">
        <f t="shared" si="106"/>
        <v>0</v>
      </c>
      <c r="J1139" s="414" t="str">
        <f t="shared" si="107"/>
        <v/>
      </c>
      <c r="K1139" s="414" t="str">
        <f t="shared" si="108"/>
        <v/>
      </c>
      <c r="L1139" s="414" t="str">
        <f t="shared" si="109"/>
        <v/>
      </c>
      <c r="M1139" s="414" t="str">
        <f t="shared" si="110"/>
        <v/>
      </c>
    </row>
    <row r="1140" spans="1:13">
      <c r="A1140" s="175"/>
      <c r="B1140" s="152"/>
      <c r="C1140" s="137"/>
      <c r="D1140" s="142"/>
      <c r="E1140" s="143"/>
      <c r="F1140" s="143"/>
      <c r="G1140" s="346"/>
      <c r="H1140" s="145"/>
      <c r="I1140" s="449">
        <f t="shared" si="106"/>
        <v>0</v>
      </c>
      <c r="J1140" s="414" t="str">
        <f t="shared" si="107"/>
        <v/>
      </c>
      <c r="K1140" s="414" t="str">
        <f t="shared" si="108"/>
        <v/>
      </c>
      <c r="L1140" s="414" t="str">
        <f t="shared" si="109"/>
        <v/>
      </c>
      <c r="M1140" s="414" t="str">
        <f t="shared" si="110"/>
        <v/>
      </c>
    </row>
    <row r="1141" spans="1:13">
      <c r="A1141" s="175"/>
      <c r="B1141" s="152"/>
      <c r="C1141" s="137"/>
      <c r="D1141" s="142"/>
      <c r="E1141" s="143"/>
      <c r="F1141" s="143"/>
      <c r="G1141" s="346"/>
      <c r="H1141" s="145"/>
      <c r="I1141" s="449">
        <f t="shared" si="106"/>
        <v>0</v>
      </c>
      <c r="J1141" s="414" t="str">
        <f t="shared" si="107"/>
        <v/>
      </c>
      <c r="K1141" s="414" t="str">
        <f t="shared" si="108"/>
        <v/>
      </c>
      <c r="L1141" s="414" t="str">
        <f t="shared" si="109"/>
        <v/>
      </c>
      <c r="M1141" s="414" t="str">
        <f t="shared" si="110"/>
        <v/>
      </c>
    </row>
    <row r="1142" spans="1:13">
      <c r="A1142" s="175"/>
      <c r="B1142" s="152"/>
      <c r="C1142" s="137"/>
      <c r="D1142" s="142"/>
      <c r="E1142" s="143"/>
      <c r="F1142" s="143"/>
      <c r="G1142" s="346"/>
      <c r="H1142" s="145"/>
      <c r="I1142" s="449">
        <f t="shared" si="106"/>
        <v>0</v>
      </c>
      <c r="J1142" s="414" t="str">
        <f t="shared" si="107"/>
        <v/>
      </c>
      <c r="K1142" s="414" t="str">
        <f t="shared" si="108"/>
        <v/>
      </c>
      <c r="L1142" s="414" t="str">
        <f t="shared" si="109"/>
        <v/>
      </c>
      <c r="M1142" s="414" t="str">
        <f t="shared" si="110"/>
        <v/>
      </c>
    </row>
    <row r="1143" spans="1:13">
      <c r="A1143" s="175"/>
      <c r="B1143" s="152"/>
      <c r="C1143" s="137"/>
      <c r="D1143" s="142"/>
      <c r="E1143" s="143"/>
      <c r="F1143" s="143"/>
      <c r="G1143" s="346"/>
      <c r="H1143" s="145"/>
      <c r="I1143" s="449">
        <f t="shared" si="106"/>
        <v>0</v>
      </c>
      <c r="J1143" s="414" t="str">
        <f t="shared" si="107"/>
        <v/>
      </c>
      <c r="K1143" s="414" t="str">
        <f t="shared" si="108"/>
        <v/>
      </c>
      <c r="L1143" s="414" t="str">
        <f t="shared" si="109"/>
        <v/>
      </c>
      <c r="M1143" s="414" t="str">
        <f t="shared" si="110"/>
        <v/>
      </c>
    </row>
    <row r="1144" spans="1:13">
      <c r="A1144" s="175"/>
      <c r="B1144" s="152"/>
      <c r="C1144" s="137"/>
      <c r="D1144" s="142"/>
      <c r="E1144" s="143"/>
      <c r="F1144" s="143"/>
      <c r="G1144" s="346"/>
      <c r="H1144" s="145"/>
      <c r="I1144" s="449">
        <f t="shared" si="106"/>
        <v>0</v>
      </c>
      <c r="J1144" s="414" t="str">
        <f t="shared" si="107"/>
        <v/>
      </c>
      <c r="K1144" s="414" t="str">
        <f t="shared" si="108"/>
        <v/>
      </c>
      <c r="L1144" s="414" t="str">
        <f t="shared" si="109"/>
        <v/>
      </c>
      <c r="M1144" s="414" t="str">
        <f t="shared" si="110"/>
        <v/>
      </c>
    </row>
    <row r="1145" spans="1:13">
      <c r="A1145" s="175"/>
      <c r="B1145" s="152"/>
      <c r="C1145" s="137"/>
      <c r="D1145" s="142"/>
      <c r="E1145" s="143"/>
      <c r="F1145" s="143"/>
      <c r="G1145" s="346"/>
      <c r="H1145" s="145"/>
      <c r="I1145" s="449">
        <f t="shared" si="106"/>
        <v>0</v>
      </c>
      <c r="J1145" s="414" t="str">
        <f t="shared" si="107"/>
        <v/>
      </c>
      <c r="K1145" s="414" t="str">
        <f t="shared" si="108"/>
        <v/>
      </c>
      <c r="L1145" s="414" t="str">
        <f t="shared" si="109"/>
        <v/>
      </c>
      <c r="M1145" s="414" t="str">
        <f t="shared" si="110"/>
        <v/>
      </c>
    </row>
    <row r="1146" spans="1:13">
      <c r="A1146" s="175"/>
      <c r="B1146" s="152"/>
      <c r="C1146" s="137"/>
      <c r="D1146" s="142"/>
      <c r="E1146" s="143"/>
      <c r="F1146" s="143"/>
      <c r="G1146" s="346"/>
      <c r="H1146" s="145"/>
      <c r="I1146" s="449">
        <f t="shared" si="106"/>
        <v>0</v>
      </c>
      <c r="J1146" s="414" t="str">
        <f t="shared" si="107"/>
        <v/>
      </c>
      <c r="K1146" s="414" t="str">
        <f t="shared" si="108"/>
        <v/>
      </c>
      <c r="L1146" s="414" t="str">
        <f t="shared" si="109"/>
        <v/>
      </c>
      <c r="M1146" s="414" t="str">
        <f t="shared" si="110"/>
        <v/>
      </c>
    </row>
    <row r="1147" spans="1:13">
      <c r="A1147" s="175"/>
      <c r="B1147" s="152"/>
      <c r="C1147" s="137"/>
      <c r="D1147" s="142"/>
      <c r="E1147" s="143"/>
      <c r="F1147" s="143"/>
      <c r="G1147" s="346"/>
      <c r="H1147" s="145"/>
      <c r="I1147" s="449">
        <f t="shared" ref="I1147:I1210" si="111">IF(ISTEXT(A1147)=TRUE,G1147,0)</f>
        <v>0</v>
      </c>
      <c r="J1147" s="414" t="str">
        <f t="shared" si="107"/>
        <v/>
      </c>
      <c r="K1147" s="414" t="str">
        <f t="shared" si="108"/>
        <v/>
      </c>
      <c r="L1147" s="414" t="str">
        <f t="shared" si="109"/>
        <v/>
      </c>
      <c r="M1147" s="414" t="str">
        <f t="shared" si="110"/>
        <v/>
      </c>
    </row>
    <row r="1148" spans="1:13">
      <c r="A1148" s="175"/>
      <c r="B1148" s="152"/>
      <c r="C1148" s="137"/>
      <c r="D1148" s="142"/>
      <c r="E1148" s="143"/>
      <c r="F1148" s="143"/>
      <c r="G1148" s="346"/>
      <c r="H1148" s="145"/>
      <c r="I1148" s="449">
        <f t="shared" si="111"/>
        <v>0</v>
      </c>
      <c r="J1148" s="414" t="str">
        <f t="shared" si="107"/>
        <v/>
      </c>
      <c r="K1148" s="414" t="str">
        <f t="shared" si="108"/>
        <v/>
      </c>
      <c r="L1148" s="414" t="str">
        <f t="shared" si="109"/>
        <v/>
      </c>
      <c r="M1148" s="414" t="str">
        <f t="shared" si="110"/>
        <v/>
      </c>
    </row>
    <row r="1149" spans="1:13">
      <c r="A1149" s="175"/>
      <c r="B1149" s="152"/>
      <c r="C1149" s="137"/>
      <c r="D1149" s="142"/>
      <c r="E1149" s="143"/>
      <c r="F1149" s="143"/>
      <c r="G1149" s="346"/>
      <c r="H1149" s="145"/>
      <c r="I1149" s="449">
        <f t="shared" si="111"/>
        <v>0</v>
      </c>
      <c r="J1149" s="414" t="str">
        <f t="shared" si="107"/>
        <v/>
      </c>
      <c r="K1149" s="414" t="str">
        <f t="shared" si="108"/>
        <v/>
      </c>
      <c r="L1149" s="414" t="str">
        <f t="shared" si="109"/>
        <v/>
      </c>
      <c r="M1149" s="414" t="str">
        <f t="shared" si="110"/>
        <v/>
      </c>
    </row>
    <row r="1150" spans="1:13">
      <c r="A1150" s="175"/>
      <c r="B1150" s="152"/>
      <c r="C1150" s="137"/>
      <c r="D1150" s="142"/>
      <c r="E1150" s="143"/>
      <c r="F1150" s="143"/>
      <c r="G1150" s="346"/>
      <c r="H1150" s="145"/>
      <c r="I1150" s="449">
        <f t="shared" si="111"/>
        <v>0</v>
      </c>
      <c r="J1150" s="414" t="str">
        <f t="shared" ref="J1150:J1213" si="112">IF($B1150="F",$G1150,"")</f>
        <v/>
      </c>
      <c r="K1150" s="414" t="str">
        <f t="shared" ref="K1150:K1213" si="113">IF($B1150="V",$G1150,"")</f>
        <v/>
      </c>
      <c r="L1150" s="414" t="str">
        <f t="shared" ref="L1150:L1213" si="114">IF($B1150="A",$G1150,"")</f>
        <v/>
      </c>
      <c r="M1150" s="414" t="str">
        <f t="shared" ref="M1150:M1213" si="115">IF($B1150="G",$G1150,"")</f>
        <v/>
      </c>
    </row>
    <row r="1151" spans="1:13">
      <c r="A1151" s="175"/>
      <c r="B1151" s="152"/>
      <c r="C1151" s="137"/>
      <c r="D1151" s="142"/>
      <c r="E1151" s="143"/>
      <c r="F1151" s="143"/>
      <c r="G1151" s="346"/>
      <c r="H1151" s="145"/>
      <c r="I1151" s="449">
        <f t="shared" si="111"/>
        <v>0</v>
      </c>
      <c r="J1151" s="414" t="str">
        <f t="shared" si="112"/>
        <v/>
      </c>
      <c r="K1151" s="414" t="str">
        <f t="shared" si="113"/>
        <v/>
      </c>
      <c r="L1151" s="414" t="str">
        <f t="shared" si="114"/>
        <v/>
      </c>
      <c r="M1151" s="414" t="str">
        <f t="shared" si="115"/>
        <v/>
      </c>
    </row>
    <row r="1152" spans="1:13">
      <c r="A1152" s="175"/>
      <c r="B1152" s="152"/>
      <c r="C1152" s="137"/>
      <c r="D1152" s="142"/>
      <c r="E1152" s="143"/>
      <c r="F1152" s="143"/>
      <c r="G1152" s="346"/>
      <c r="H1152" s="145"/>
      <c r="I1152" s="449">
        <f t="shared" si="111"/>
        <v>0</v>
      </c>
      <c r="J1152" s="414" t="str">
        <f t="shared" si="112"/>
        <v/>
      </c>
      <c r="K1152" s="414" t="str">
        <f t="shared" si="113"/>
        <v/>
      </c>
      <c r="L1152" s="414" t="str">
        <f t="shared" si="114"/>
        <v/>
      </c>
      <c r="M1152" s="414" t="str">
        <f t="shared" si="115"/>
        <v/>
      </c>
    </row>
    <row r="1153" spans="1:13">
      <c r="A1153" s="175"/>
      <c r="B1153" s="152"/>
      <c r="C1153" s="137"/>
      <c r="D1153" s="142"/>
      <c r="E1153" s="143"/>
      <c r="F1153" s="143"/>
      <c r="G1153" s="346"/>
      <c r="H1153" s="145"/>
      <c r="I1153" s="449">
        <f t="shared" si="111"/>
        <v>0</v>
      </c>
      <c r="J1153" s="414" t="str">
        <f t="shared" si="112"/>
        <v/>
      </c>
      <c r="K1153" s="414" t="str">
        <f t="shared" si="113"/>
        <v/>
      </c>
      <c r="L1153" s="414" t="str">
        <f t="shared" si="114"/>
        <v/>
      </c>
      <c r="M1153" s="414" t="str">
        <f t="shared" si="115"/>
        <v/>
      </c>
    </row>
    <row r="1154" spans="1:13">
      <c r="A1154" s="175"/>
      <c r="B1154" s="152"/>
      <c r="C1154" s="137"/>
      <c r="D1154" s="142"/>
      <c r="E1154" s="143"/>
      <c r="F1154" s="143"/>
      <c r="G1154" s="346"/>
      <c r="H1154" s="145"/>
      <c r="I1154" s="449">
        <f t="shared" si="111"/>
        <v>0</v>
      </c>
      <c r="J1154" s="414" t="str">
        <f t="shared" si="112"/>
        <v/>
      </c>
      <c r="K1154" s="414" t="str">
        <f t="shared" si="113"/>
        <v/>
      </c>
      <c r="L1154" s="414" t="str">
        <f t="shared" si="114"/>
        <v/>
      </c>
      <c r="M1154" s="414" t="str">
        <f t="shared" si="115"/>
        <v/>
      </c>
    </row>
    <row r="1155" spans="1:13">
      <c r="A1155" s="175"/>
      <c r="B1155" s="152"/>
      <c r="C1155" s="137"/>
      <c r="D1155" s="142"/>
      <c r="E1155" s="143"/>
      <c r="F1155" s="143"/>
      <c r="G1155" s="346"/>
      <c r="H1155" s="145"/>
      <c r="I1155" s="449">
        <f t="shared" si="111"/>
        <v>0</v>
      </c>
      <c r="J1155" s="414" t="str">
        <f t="shared" si="112"/>
        <v/>
      </c>
      <c r="K1155" s="414" t="str">
        <f t="shared" si="113"/>
        <v/>
      </c>
      <c r="L1155" s="414" t="str">
        <f t="shared" si="114"/>
        <v/>
      </c>
      <c r="M1155" s="414" t="str">
        <f t="shared" si="115"/>
        <v/>
      </c>
    </row>
    <row r="1156" spans="1:13">
      <c r="A1156" s="175"/>
      <c r="B1156" s="152"/>
      <c r="C1156" s="137"/>
      <c r="D1156" s="142"/>
      <c r="E1156" s="143"/>
      <c r="F1156" s="143"/>
      <c r="G1156" s="346"/>
      <c r="H1156" s="145"/>
      <c r="I1156" s="449">
        <f t="shared" si="111"/>
        <v>0</v>
      </c>
      <c r="J1156" s="414" t="str">
        <f t="shared" si="112"/>
        <v/>
      </c>
      <c r="K1156" s="414" t="str">
        <f t="shared" si="113"/>
        <v/>
      </c>
      <c r="L1156" s="414" t="str">
        <f t="shared" si="114"/>
        <v/>
      </c>
      <c r="M1156" s="414" t="str">
        <f t="shared" si="115"/>
        <v/>
      </c>
    </row>
    <row r="1157" spans="1:13">
      <c r="A1157" s="175"/>
      <c r="B1157" s="152"/>
      <c r="C1157" s="137"/>
      <c r="D1157" s="142"/>
      <c r="E1157" s="143"/>
      <c r="F1157" s="143"/>
      <c r="G1157" s="346"/>
      <c r="H1157" s="145"/>
      <c r="I1157" s="449">
        <f t="shared" si="111"/>
        <v>0</v>
      </c>
      <c r="J1157" s="414" t="str">
        <f t="shared" si="112"/>
        <v/>
      </c>
      <c r="K1157" s="414" t="str">
        <f t="shared" si="113"/>
        <v/>
      </c>
      <c r="L1157" s="414" t="str">
        <f t="shared" si="114"/>
        <v/>
      </c>
      <c r="M1157" s="414" t="str">
        <f t="shared" si="115"/>
        <v/>
      </c>
    </row>
    <row r="1158" spans="1:13">
      <c r="A1158" s="175"/>
      <c r="B1158" s="152"/>
      <c r="C1158" s="137"/>
      <c r="D1158" s="142"/>
      <c r="E1158" s="143"/>
      <c r="F1158" s="143"/>
      <c r="G1158" s="346"/>
      <c r="H1158" s="145"/>
      <c r="I1158" s="449">
        <f t="shared" si="111"/>
        <v>0</v>
      </c>
      <c r="J1158" s="414" t="str">
        <f t="shared" si="112"/>
        <v/>
      </c>
      <c r="K1158" s="414" t="str">
        <f t="shared" si="113"/>
        <v/>
      </c>
      <c r="L1158" s="414" t="str">
        <f t="shared" si="114"/>
        <v/>
      </c>
      <c r="M1158" s="414" t="str">
        <f t="shared" si="115"/>
        <v/>
      </c>
    </row>
    <row r="1159" spans="1:13">
      <c r="A1159" s="175"/>
      <c r="B1159" s="152"/>
      <c r="C1159" s="137"/>
      <c r="D1159" s="142"/>
      <c r="E1159" s="143"/>
      <c r="F1159" s="143"/>
      <c r="G1159" s="346"/>
      <c r="H1159" s="145"/>
      <c r="I1159" s="449">
        <f t="shared" si="111"/>
        <v>0</v>
      </c>
      <c r="J1159" s="414" t="str">
        <f t="shared" si="112"/>
        <v/>
      </c>
      <c r="K1159" s="414" t="str">
        <f t="shared" si="113"/>
        <v/>
      </c>
      <c r="L1159" s="414" t="str">
        <f t="shared" si="114"/>
        <v/>
      </c>
      <c r="M1159" s="414" t="str">
        <f t="shared" si="115"/>
        <v/>
      </c>
    </row>
    <row r="1160" spans="1:13">
      <c r="A1160" s="175"/>
      <c r="B1160" s="152"/>
      <c r="C1160" s="137"/>
      <c r="D1160" s="142"/>
      <c r="E1160" s="143"/>
      <c r="F1160" s="143"/>
      <c r="G1160" s="346"/>
      <c r="H1160" s="145"/>
      <c r="I1160" s="449">
        <f t="shared" si="111"/>
        <v>0</v>
      </c>
      <c r="J1160" s="414" t="str">
        <f t="shared" si="112"/>
        <v/>
      </c>
      <c r="K1160" s="414" t="str">
        <f t="shared" si="113"/>
        <v/>
      </c>
      <c r="L1160" s="414" t="str">
        <f t="shared" si="114"/>
        <v/>
      </c>
      <c r="M1160" s="414" t="str">
        <f t="shared" si="115"/>
        <v/>
      </c>
    </row>
    <row r="1161" spans="1:13">
      <c r="A1161" s="175"/>
      <c r="B1161" s="152"/>
      <c r="C1161" s="137"/>
      <c r="D1161" s="142"/>
      <c r="E1161" s="143"/>
      <c r="F1161" s="143"/>
      <c r="G1161" s="346"/>
      <c r="H1161" s="145"/>
      <c r="I1161" s="449">
        <f t="shared" si="111"/>
        <v>0</v>
      </c>
      <c r="J1161" s="414" t="str">
        <f t="shared" si="112"/>
        <v/>
      </c>
      <c r="K1161" s="414" t="str">
        <f t="shared" si="113"/>
        <v/>
      </c>
      <c r="L1161" s="414" t="str">
        <f t="shared" si="114"/>
        <v/>
      </c>
      <c r="M1161" s="414" t="str">
        <f t="shared" si="115"/>
        <v/>
      </c>
    </row>
    <row r="1162" spans="1:13">
      <c r="A1162" s="175"/>
      <c r="B1162" s="152"/>
      <c r="C1162" s="137"/>
      <c r="D1162" s="142"/>
      <c r="E1162" s="143"/>
      <c r="F1162" s="143"/>
      <c r="G1162" s="346"/>
      <c r="H1162" s="145"/>
      <c r="I1162" s="449">
        <f t="shared" si="111"/>
        <v>0</v>
      </c>
      <c r="J1162" s="414" t="str">
        <f t="shared" si="112"/>
        <v/>
      </c>
      <c r="K1162" s="414" t="str">
        <f t="shared" si="113"/>
        <v/>
      </c>
      <c r="L1162" s="414" t="str">
        <f t="shared" si="114"/>
        <v/>
      </c>
      <c r="M1162" s="414" t="str">
        <f t="shared" si="115"/>
        <v/>
      </c>
    </row>
    <row r="1163" spans="1:13">
      <c r="A1163" s="175"/>
      <c r="B1163" s="152"/>
      <c r="C1163" s="137"/>
      <c r="D1163" s="142"/>
      <c r="E1163" s="143"/>
      <c r="F1163" s="143"/>
      <c r="G1163" s="346"/>
      <c r="H1163" s="145"/>
      <c r="I1163" s="449">
        <f t="shared" si="111"/>
        <v>0</v>
      </c>
      <c r="J1163" s="414" t="str">
        <f t="shared" si="112"/>
        <v/>
      </c>
      <c r="K1163" s="414" t="str">
        <f t="shared" si="113"/>
        <v/>
      </c>
      <c r="L1163" s="414" t="str">
        <f t="shared" si="114"/>
        <v/>
      </c>
      <c r="M1163" s="414" t="str">
        <f t="shared" si="115"/>
        <v/>
      </c>
    </row>
    <row r="1164" spans="1:13">
      <c r="A1164" s="175"/>
      <c r="B1164" s="152"/>
      <c r="C1164" s="137"/>
      <c r="D1164" s="142"/>
      <c r="E1164" s="143"/>
      <c r="F1164" s="143"/>
      <c r="G1164" s="346"/>
      <c r="H1164" s="145"/>
      <c r="I1164" s="449">
        <f t="shared" si="111"/>
        <v>0</v>
      </c>
      <c r="J1164" s="414" t="str">
        <f t="shared" si="112"/>
        <v/>
      </c>
      <c r="K1164" s="414" t="str">
        <f t="shared" si="113"/>
        <v/>
      </c>
      <c r="L1164" s="414" t="str">
        <f t="shared" si="114"/>
        <v/>
      </c>
      <c r="M1164" s="414" t="str">
        <f t="shared" si="115"/>
        <v/>
      </c>
    </row>
    <row r="1165" spans="1:13">
      <c r="A1165" s="175"/>
      <c r="B1165" s="152"/>
      <c r="C1165" s="137"/>
      <c r="D1165" s="142"/>
      <c r="E1165" s="143"/>
      <c r="F1165" s="143"/>
      <c r="G1165" s="346"/>
      <c r="H1165" s="145"/>
      <c r="I1165" s="449">
        <f t="shared" si="111"/>
        <v>0</v>
      </c>
      <c r="J1165" s="414" t="str">
        <f t="shared" si="112"/>
        <v/>
      </c>
      <c r="K1165" s="414" t="str">
        <f t="shared" si="113"/>
        <v/>
      </c>
      <c r="L1165" s="414" t="str">
        <f t="shared" si="114"/>
        <v/>
      </c>
      <c r="M1165" s="414" t="str">
        <f t="shared" si="115"/>
        <v/>
      </c>
    </row>
    <row r="1166" spans="1:13">
      <c r="A1166" s="175"/>
      <c r="B1166" s="152"/>
      <c r="C1166" s="137"/>
      <c r="D1166" s="142"/>
      <c r="E1166" s="143"/>
      <c r="F1166" s="143"/>
      <c r="G1166" s="346"/>
      <c r="H1166" s="145"/>
      <c r="I1166" s="449">
        <f t="shared" si="111"/>
        <v>0</v>
      </c>
      <c r="J1166" s="414" t="str">
        <f t="shared" si="112"/>
        <v/>
      </c>
      <c r="K1166" s="414" t="str">
        <f t="shared" si="113"/>
        <v/>
      </c>
      <c r="L1166" s="414" t="str">
        <f t="shared" si="114"/>
        <v/>
      </c>
      <c r="M1166" s="414" t="str">
        <f t="shared" si="115"/>
        <v/>
      </c>
    </row>
    <row r="1167" spans="1:13">
      <c r="A1167" s="175"/>
      <c r="B1167" s="152"/>
      <c r="C1167" s="137"/>
      <c r="D1167" s="142"/>
      <c r="E1167" s="143"/>
      <c r="F1167" s="143"/>
      <c r="G1167" s="346"/>
      <c r="H1167" s="145"/>
      <c r="I1167" s="449">
        <f t="shared" si="111"/>
        <v>0</v>
      </c>
      <c r="J1167" s="414" t="str">
        <f t="shared" si="112"/>
        <v/>
      </c>
      <c r="K1167" s="414" t="str">
        <f t="shared" si="113"/>
        <v/>
      </c>
      <c r="L1167" s="414" t="str">
        <f t="shared" si="114"/>
        <v/>
      </c>
      <c r="M1167" s="414" t="str">
        <f t="shared" si="115"/>
        <v/>
      </c>
    </row>
    <row r="1168" spans="1:13">
      <c r="A1168" s="175"/>
      <c r="B1168" s="152"/>
      <c r="C1168" s="137"/>
      <c r="D1168" s="142"/>
      <c r="E1168" s="143"/>
      <c r="F1168" s="143"/>
      <c r="G1168" s="346"/>
      <c r="H1168" s="145"/>
      <c r="I1168" s="449">
        <f t="shared" si="111"/>
        <v>0</v>
      </c>
      <c r="J1168" s="414" t="str">
        <f t="shared" si="112"/>
        <v/>
      </c>
      <c r="K1168" s="414" t="str">
        <f t="shared" si="113"/>
        <v/>
      </c>
      <c r="L1168" s="414" t="str">
        <f t="shared" si="114"/>
        <v/>
      </c>
      <c r="M1168" s="414" t="str">
        <f t="shared" si="115"/>
        <v/>
      </c>
    </row>
    <row r="1169" spans="1:13">
      <c r="A1169" s="175"/>
      <c r="B1169" s="152"/>
      <c r="C1169" s="137"/>
      <c r="D1169" s="142"/>
      <c r="E1169" s="143"/>
      <c r="F1169" s="143"/>
      <c r="G1169" s="346"/>
      <c r="H1169" s="145"/>
      <c r="I1169" s="449">
        <f t="shared" si="111"/>
        <v>0</v>
      </c>
      <c r="J1169" s="414" t="str">
        <f t="shared" si="112"/>
        <v/>
      </c>
      <c r="K1169" s="414" t="str">
        <f t="shared" si="113"/>
        <v/>
      </c>
      <c r="L1169" s="414" t="str">
        <f t="shared" si="114"/>
        <v/>
      </c>
      <c r="M1169" s="414" t="str">
        <f t="shared" si="115"/>
        <v/>
      </c>
    </row>
    <row r="1170" spans="1:13">
      <c r="A1170" s="175"/>
      <c r="B1170" s="152"/>
      <c r="C1170" s="137"/>
      <c r="D1170" s="142"/>
      <c r="E1170" s="143"/>
      <c r="F1170" s="143"/>
      <c r="G1170" s="346"/>
      <c r="H1170" s="145"/>
      <c r="I1170" s="449">
        <f t="shared" si="111"/>
        <v>0</v>
      </c>
      <c r="J1170" s="414" t="str">
        <f t="shared" si="112"/>
        <v/>
      </c>
      <c r="K1170" s="414" t="str">
        <f t="shared" si="113"/>
        <v/>
      </c>
      <c r="L1170" s="414" t="str">
        <f t="shared" si="114"/>
        <v/>
      </c>
      <c r="M1170" s="414" t="str">
        <f t="shared" si="115"/>
        <v/>
      </c>
    </row>
    <row r="1171" spans="1:13">
      <c r="A1171" s="175"/>
      <c r="B1171" s="152"/>
      <c r="C1171" s="137"/>
      <c r="D1171" s="142"/>
      <c r="E1171" s="143"/>
      <c r="F1171" s="143"/>
      <c r="G1171" s="346"/>
      <c r="H1171" s="145"/>
      <c r="I1171" s="449">
        <f t="shared" si="111"/>
        <v>0</v>
      </c>
      <c r="J1171" s="414" t="str">
        <f t="shared" si="112"/>
        <v/>
      </c>
      <c r="K1171" s="414" t="str">
        <f t="shared" si="113"/>
        <v/>
      </c>
      <c r="L1171" s="414" t="str">
        <f t="shared" si="114"/>
        <v/>
      </c>
      <c r="M1171" s="414" t="str">
        <f t="shared" si="115"/>
        <v/>
      </c>
    </row>
    <row r="1172" spans="1:13">
      <c r="A1172" s="175"/>
      <c r="B1172" s="152"/>
      <c r="C1172" s="137"/>
      <c r="D1172" s="142"/>
      <c r="E1172" s="143"/>
      <c r="F1172" s="143"/>
      <c r="G1172" s="346"/>
      <c r="H1172" s="145"/>
      <c r="I1172" s="449">
        <f t="shared" si="111"/>
        <v>0</v>
      </c>
      <c r="J1172" s="414" t="str">
        <f t="shared" si="112"/>
        <v/>
      </c>
      <c r="K1172" s="414" t="str">
        <f t="shared" si="113"/>
        <v/>
      </c>
      <c r="L1172" s="414" t="str">
        <f t="shared" si="114"/>
        <v/>
      </c>
      <c r="M1172" s="414" t="str">
        <f t="shared" si="115"/>
        <v/>
      </c>
    </row>
    <row r="1173" spans="1:13">
      <c r="A1173" s="175"/>
      <c r="B1173" s="152"/>
      <c r="C1173" s="137"/>
      <c r="D1173" s="142"/>
      <c r="E1173" s="143"/>
      <c r="F1173" s="143"/>
      <c r="G1173" s="346"/>
      <c r="H1173" s="145"/>
      <c r="I1173" s="449">
        <f t="shared" si="111"/>
        <v>0</v>
      </c>
      <c r="J1173" s="414" t="str">
        <f t="shared" si="112"/>
        <v/>
      </c>
      <c r="K1173" s="414" t="str">
        <f t="shared" si="113"/>
        <v/>
      </c>
      <c r="L1173" s="414" t="str">
        <f t="shared" si="114"/>
        <v/>
      </c>
      <c r="M1173" s="414" t="str">
        <f t="shared" si="115"/>
        <v/>
      </c>
    </row>
    <row r="1174" spans="1:13">
      <c r="A1174" s="175"/>
      <c r="B1174" s="152"/>
      <c r="C1174" s="137"/>
      <c r="D1174" s="142"/>
      <c r="E1174" s="143"/>
      <c r="F1174" s="143"/>
      <c r="G1174" s="346"/>
      <c r="H1174" s="145"/>
      <c r="I1174" s="449">
        <f t="shared" si="111"/>
        <v>0</v>
      </c>
      <c r="J1174" s="414" t="str">
        <f t="shared" si="112"/>
        <v/>
      </c>
      <c r="K1174" s="414" t="str">
        <f t="shared" si="113"/>
        <v/>
      </c>
      <c r="L1174" s="414" t="str">
        <f t="shared" si="114"/>
        <v/>
      </c>
      <c r="M1174" s="414" t="str">
        <f t="shared" si="115"/>
        <v/>
      </c>
    </row>
    <row r="1175" spans="1:13">
      <c r="A1175" s="175"/>
      <c r="B1175" s="152"/>
      <c r="C1175" s="137"/>
      <c r="D1175" s="142"/>
      <c r="E1175" s="143"/>
      <c r="F1175" s="143"/>
      <c r="G1175" s="346"/>
      <c r="H1175" s="145"/>
      <c r="I1175" s="449">
        <f t="shared" si="111"/>
        <v>0</v>
      </c>
      <c r="J1175" s="414" t="str">
        <f t="shared" si="112"/>
        <v/>
      </c>
      <c r="K1175" s="414" t="str">
        <f t="shared" si="113"/>
        <v/>
      </c>
      <c r="L1175" s="414" t="str">
        <f t="shared" si="114"/>
        <v/>
      </c>
      <c r="M1175" s="414" t="str">
        <f t="shared" si="115"/>
        <v/>
      </c>
    </row>
    <row r="1176" spans="1:13">
      <c r="A1176" s="175"/>
      <c r="B1176" s="152"/>
      <c r="C1176" s="137"/>
      <c r="D1176" s="142"/>
      <c r="E1176" s="143"/>
      <c r="F1176" s="143"/>
      <c r="G1176" s="346"/>
      <c r="H1176" s="145"/>
      <c r="I1176" s="449">
        <f t="shared" si="111"/>
        <v>0</v>
      </c>
      <c r="J1176" s="414" t="str">
        <f t="shared" si="112"/>
        <v/>
      </c>
      <c r="K1176" s="414" t="str">
        <f t="shared" si="113"/>
        <v/>
      </c>
      <c r="L1176" s="414" t="str">
        <f t="shared" si="114"/>
        <v/>
      </c>
      <c r="M1176" s="414" t="str">
        <f t="shared" si="115"/>
        <v/>
      </c>
    </row>
    <row r="1177" spans="1:13">
      <c r="A1177" s="175"/>
      <c r="B1177" s="152"/>
      <c r="C1177" s="137"/>
      <c r="D1177" s="142"/>
      <c r="E1177" s="143"/>
      <c r="F1177" s="143"/>
      <c r="G1177" s="346"/>
      <c r="H1177" s="145"/>
      <c r="I1177" s="449">
        <f t="shared" si="111"/>
        <v>0</v>
      </c>
      <c r="J1177" s="414" t="str">
        <f t="shared" si="112"/>
        <v/>
      </c>
      <c r="K1177" s="414" t="str">
        <f t="shared" si="113"/>
        <v/>
      </c>
      <c r="L1177" s="414" t="str">
        <f t="shared" si="114"/>
        <v/>
      </c>
      <c r="M1177" s="414" t="str">
        <f t="shared" si="115"/>
        <v/>
      </c>
    </row>
    <row r="1178" spans="1:13">
      <c r="A1178" s="175"/>
      <c r="B1178" s="152"/>
      <c r="C1178" s="137"/>
      <c r="D1178" s="142"/>
      <c r="E1178" s="143"/>
      <c r="F1178" s="143"/>
      <c r="G1178" s="346"/>
      <c r="H1178" s="145"/>
      <c r="I1178" s="449">
        <f t="shared" si="111"/>
        <v>0</v>
      </c>
      <c r="J1178" s="414" t="str">
        <f t="shared" si="112"/>
        <v/>
      </c>
      <c r="K1178" s="414" t="str">
        <f t="shared" si="113"/>
        <v/>
      </c>
      <c r="L1178" s="414" t="str">
        <f t="shared" si="114"/>
        <v/>
      </c>
      <c r="M1178" s="414" t="str">
        <f t="shared" si="115"/>
        <v/>
      </c>
    </row>
    <row r="1179" spans="1:13">
      <c r="A1179" s="175"/>
      <c r="B1179" s="152"/>
      <c r="C1179" s="137"/>
      <c r="D1179" s="142"/>
      <c r="E1179" s="143"/>
      <c r="F1179" s="143"/>
      <c r="G1179" s="346"/>
      <c r="H1179" s="145"/>
      <c r="I1179" s="449">
        <f t="shared" si="111"/>
        <v>0</v>
      </c>
      <c r="J1179" s="414" t="str">
        <f t="shared" si="112"/>
        <v/>
      </c>
      <c r="K1179" s="414" t="str">
        <f t="shared" si="113"/>
        <v/>
      </c>
      <c r="L1179" s="414" t="str">
        <f t="shared" si="114"/>
        <v/>
      </c>
      <c r="M1179" s="414" t="str">
        <f t="shared" si="115"/>
        <v/>
      </c>
    </row>
    <row r="1180" spans="1:13">
      <c r="A1180" s="175"/>
      <c r="B1180" s="152"/>
      <c r="C1180" s="137"/>
      <c r="D1180" s="142"/>
      <c r="E1180" s="143"/>
      <c r="F1180" s="143"/>
      <c r="G1180" s="346"/>
      <c r="H1180" s="145"/>
      <c r="I1180" s="449">
        <f t="shared" si="111"/>
        <v>0</v>
      </c>
      <c r="J1180" s="414" t="str">
        <f t="shared" si="112"/>
        <v/>
      </c>
      <c r="K1180" s="414" t="str">
        <f t="shared" si="113"/>
        <v/>
      </c>
      <c r="L1180" s="414" t="str">
        <f t="shared" si="114"/>
        <v/>
      </c>
      <c r="M1180" s="414" t="str">
        <f t="shared" si="115"/>
        <v/>
      </c>
    </row>
    <row r="1181" spans="1:13">
      <c r="A1181" s="175"/>
      <c r="B1181" s="152"/>
      <c r="C1181" s="137"/>
      <c r="D1181" s="142"/>
      <c r="E1181" s="143"/>
      <c r="F1181" s="143"/>
      <c r="G1181" s="346"/>
      <c r="H1181" s="145"/>
      <c r="I1181" s="449">
        <f t="shared" si="111"/>
        <v>0</v>
      </c>
      <c r="J1181" s="414" t="str">
        <f t="shared" si="112"/>
        <v/>
      </c>
      <c r="K1181" s="414" t="str">
        <f t="shared" si="113"/>
        <v/>
      </c>
      <c r="L1181" s="414" t="str">
        <f t="shared" si="114"/>
        <v/>
      </c>
      <c r="M1181" s="414" t="str">
        <f t="shared" si="115"/>
        <v/>
      </c>
    </row>
    <row r="1182" spans="1:13">
      <c r="A1182" s="175"/>
      <c r="B1182" s="152"/>
      <c r="C1182" s="137"/>
      <c r="D1182" s="142"/>
      <c r="E1182" s="143"/>
      <c r="F1182" s="143"/>
      <c r="G1182" s="346"/>
      <c r="H1182" s="145"/>
      <c r="I1182" s="449">
        <f t="shared" si="111"/>
        <v>0</v>
      </c>
      <c r="J1182" s="414" t="str">
        <f t="shared" si="112"/>
        <v/>
      </c>
      <c r="K1182" s="414" t="str">
        <f t="shared" si="113"/>
        <v/>
      </c>
      <c r="L1182" s="414" t="str">
        <f t="shared" si="114"/>
        <v/>
      </c>
      <c r="M1182" s="414" t="str">
        <f t="shared" si="115"/>
        <v/>
      </c>
    </row>
    <row r="1183" spans="1:13">
      <c r="A1183" s="175"/>
      <c r="B1183" s="152"/>
      <c r="C1183" s="137"/>
      <c r="D1183" s="142"/>
      <c r="E1183" s="143"/>
      <c r="F1183" s="143"/>
      <c r="G1183" s="346"/>
      <c r="H1183" s="145"/>
      <c r="I1183" s="449">
        <f t="shared" si="111"/>
        <v>0</v>
      </c>
      <c r="J1183" s="414" t="str">
        <f t="shared" si="112"/>
        <v/>
      </c>
      <c r="K1183" s="414" t="str">
        <f t="shared" si="113"/>
        <v/>
      </c>
      <c r="L1183" s="414" t="str">
        <f t="shared" si="114"/>
        <v/>
      </c>
      <c r="M1183" s="414" t="str">
        <f t="shared" si="115"/>
        <v/>
      </c>
    </row>
    <row r="1184" spans="1:13">
      <c r="A1184" s="175"/>
      <c r="B1184" s="152"/>
      <c r="C1184" s="137"/>
      <c r="D1184" s="142"/>
      <c r="E1184" s="143"/>
      <c r="F1184" s="143"/>
      <c r="G1184" s="346"/>
      <c r="H1184" s="145"/>
      <c r="I1184" s="449">
        <f t="shared" si="111"/>
        <v>0</v>
      </c>
      <c r="J1184" s="414" t="str">
        <f t="shared" si="112"/>
        <v/>
      </c>
      <c r="K1184" s="414" t="str">
        <f t="shared" si="113"/>
        <v/>
      </c>
      <c r="L1184" s="414" t="str">
        <f t="shared" si="114"/>
        <v/>
      </c>
      <c r="M1184" s="414" t="str">
        <f t="shared" si="115"/>
        <v/>
      </c>
    </row>
    <row r="1185" spans="1:13">
      <c r="A1185" s="175"/>
      <c r="B1185" s="152"/>
      <c r="C1185" s="137"/>
      <c r="D1185" s="142"/>
      <c r="E1185" s="143"/>
      <c r="F1185" s="143"/>
      <c r="G1185" s="346"/>
      <c r="H1185" s="145"/>
      <c r="I1185" s="449">
        <f t="shared" si="111"/>
        <v>0</v>
      </c>
      <c r="J1185" s="414" t="str">
        <f t="shared" si="112"/>
        <v/>
      </c>
      <c r="K1185" s="414" t="str">
        <f t="shared" si="113"/>
        <v/>
      </c>
      <c r="L1185" s="414" t="str">
        <f t="shared" si="114"/>
        <v/>
      </c>
      <c r="M1185" s="414" t="str">
        <f t="shared" si="115"/>
        <v/>
      </c>
    </row>
    <row r="1186" spans="1:13">
      <c r="A1186" s="175"/>
      <c r="B1186" s="152"/>
      <c r="C1186" s="137"/>
      <c r="D1186" s="142"/>
      <c r="E1186" s="143"/>
      <c r="F1186" s="143"/>
      <c r="G1186" s="346"/>
      <c r="H1186" s="145"/>
      <c r="I1186" s="449">
        <f t="shared" si="111"/>
        <v>0</v>
      </c>
      <c r="J1186" s="414" t="str">
        <f t="shared" si="112"/>
        <v/>
      </c>
      <c r="K1186" s="414" t="str">
        <f t="shared" si="113"/>
        <v/>
      </c>
      <c r="L1186" s="414" t="str">
        <f t="shared" si="114"/>
        <v/>
      </c>
      <c r="M1186" s="414" t="str">
        <f t="shared" si="115"/>
        <v/>
      </c>
    </row>
    <row r="1187" spans="1:13">
      <c r="A1187" s="175"/>
      <c r="B1187" s="152"/>
      <c r="C1187" s="137"/>
      <c r="D1187" s="142"/>
      <c r="E1187" s="143"/>
      <c r="F1187" s="143"/>
      <c r="G1187" s="346"/>
      <c r="H1187" s="145"/>
      <c r="I1187" s="449">
        <f t="shared" si="111"/>
        <v>0</v>
      </c>
      <c r="J1187" s="414" t="str">
        <f t="shared" si="112"/>
        <v/>
      </c>
      <c r="K1187" s="414" t="str">
        <f t="shared" si="113"/>
        <v/>
      </c>
      <c r="L1187" s="414" t="str">
        <f t="shared" si="114"/>
        <v/>
      </c>
      <c r="M1187" s="414" t="str">
        <f t="shared" si="115"/>
        <v/>
      </c>
    </row>
    <row r="1188" spans="1:13">
      <c r="A1188" s="175"/>
      <c r="B1188" s="152"/>
      <c r="C1188" s="137"/>
      <c r="D1188" s="142"/>
      <c r="E1188" s="143"/>
      <c r="F1188" s="143"/>
      <c r="G1188" s="346"/>
      <c r="H1188" s="145"/>
      <c r="I1188" s="449">
        <f t="shared" si="111"/>
        <v>0</v>
      </c>
      <c r="J1188" s="414" t="str">
        <f t="shared" si="112"/>
        <v/>
      </c>
      <c r="K1188" s="414" t="str">
        <f t="shared" si="113"/>
        <v/>
      </c>
      <c r="L1188" s="414" t="str">
        <f t="shared" si="114"/>
        <v/>
      </c>
      <c r="M1188" s="414" t="str">
        <f t="shared" si="115"/>
        <v/>
      </c>
    </row>
    <row r="1189" spans="1:13">
      <c r="A1189" s="175"/>
      <c r="B1189" s="152"/>
      <c r="C1189" s="137"/>
      <c r="D1189" s="142"/>
      <c r="E1189" s="143"/>
      <c r="F1189" s="143"/>
      <c r="G1189" s="346"/>
      <c r="H1189" s="145"/>
      <c r="I1189" s="449">
        <f t="shared" si="111"/>
        <v>0</v>
      </c>
      <c r="J1189" s="414" t="str">
        <f t="shared" si="112"/>
        <v/>
      </c>
      <c r="K1189" s="414" t="str">
        <f t="shared" si="113"/>
        <v/>
      </c>
      <c r="L1189" s="414" t="str">
        <f t="shared" si="114"/>
        <v/>
      </c>
      <c r="M1189" s="414" t="str">
        <f t="shared" si="115"/>
        <v/>
      </c>
    </row>
    <row r="1190" spans="1:13">
      <c r="A1190" s="175"/>
      <c r="B1190" s="152"/>
      <c r="C1190" s="137"/>
      <c r="D1190" s="142"/>
      <c r="E1190" s="143"/>
      <c r="F1190" s="143"/>
      <c r="G1190" s="346"/>
      <c r="H1190" s="145"/>
      <c r="I1190" s="449">
        <f t="shared" si="111"/>
        <v>0</v>
      </c>
      <c r="J1190" s="414" t="str">
        <f t="shared" si="112"/>
        <v/>
      </c>
      <c r="K1190" s="414" t="str">
        <f t="shared" si="113"/>
        <v/>
      </c>
      <c r="L1190" s="414" t="str">
        <f t="shared" si="114"/>
        <v/>
      </c>
      <c r="M1190" s="414" t="str">
        <f t="shared" si="115"/>
        <v/>
      </c>
    </row>
    <row r="1191" spans="1:13">
      <c r="A1191" s="175"/>
      <c r="B1191" s="152"/>
      <c r="C1191" s="137"/>
      <c r="D1191" s="142"/>
      <c r="E1191" s="143"/>
      <c r="F1191" s="143"/>
      <c r="G1191" s="346"/>
      <c r="H1191" s="145"/>
      <c r="I1191" s="449">
        <f t="shared" si="111"/>
        <v>0</v>
      </c>
      <c r="J1191" s="414" t="str">
        <f t="shared" si="112"/>
        <v/>
      </c>
      <c r="K1191" s="414" t="str">
        <f t="shared" si="113"/>
        <v/>
      </c>
      <c r="L1191" s="414" t="str">
        <f t="shared" si="114"/>
        <v/>
      </c>
      <c r="M1191" s="414" t="str">
        <f t="shared" si="115"/>
        <v/>
      </c>
    </row>
    <row r="1192" spans="1:13">
      <c r="A1192" s="175"/>
      <c r="B1192" s="152"/>
      <c r="C1192" s="137"/>
      <c r="D1192" s="142"/>
      <c r="E1192" s="143"/>
      <c r="F1192" s="143"/>
      <c r="G1192" s="346"/>
      <c r="H1192" s="145"/>
      <c r="I1192" s="449">
        <f t="shared" si="111"/>
        <v>0</v>
      </c>
      <c r="J1192" s="414" t="str">
        <f t="shared" si="112"/>
        <v/>
      </c>
      <c r="K1192" s="414" t="str">
        <f t="shared" si="113"/>
        <v/>
      </c>
      <c r="L1192" s="414" t="str">
        <f t="shared" si="114"/>
        <v/>
      </c>
      <c r="M1192" s="414" t="str">
        <f t="shared" si="115"/>
        <v/>
      </c>
    </row>
    <row r="1193" spans="1:13">
      <c r="A1193" s="175"/>
      <c r="B1193" s="152"/>
      <c r="C1193" s="137"/>
      <c r="D1193" s="142"/>
      <c r="E1193" s="143"/>
      <c r="F1193" s="143"/>
      <c r="G1193" s="346"/>
      <c r="H1193" s="145"/>
      <c r="I1193" s="449">
        <f t="shared" si="111"/>
        <v>0</v>
      </c>
      <c r="J1193" s="414" t="str">
        <f t="shared" si="112"/>
        <v/>
      </c>
      <c r="K1193" s="414" t="str">
        <f t="shared" si="113"/>
        <v/>
      </c>
      <c r="L1193" s="414" t="str">
        <f t="shared" si="114"/>
        <v/>
      </c>
      <c r="M1193" s="414" t="str">
        <f t="shared" si="115"/>
        <v/>
      </c>
    </row>
    <row r="1194" spans="1:13">
      <c r="A1194" s="175"/>
      <c r="B1194" s="152"/>
      <c r="C1194" s="137"/>
      <c r="D1194" s="142"/>
      <c r="E1194" s="143"/>
      <c r="F1194" s="143"/>
      <c r="G1194" s="346"/>
      <c r="H1194" s="145"/>
      <c r="I1194" s="449">
        <f t="shared" si="111"/>
        <v>0</v>
      </c>
      <c r="J1194" s="414" t="str">
        <f t="shared" si="112"/>
        <v/>
      </c>
      <c r="K1194" s="414" t="str">
        <f t="shared" si="113"/>
        <v/>
      </c>
      <c r="L1194" s="414" t="str">
        <f t="shared" si="114"/>
        <v/>
      </c>
      <c r="M1194" s="414" t="str">
        <f t="shared" si="115"/>
        <v/>
      </c>
    </row>
    <row r="1195" spans="1:13">
      <c r="A1195" s="175"/>
      <c r="B1195" s="152"/>
      <c r="C1195" s="137"/>
      <c r="D1195" s="142"/>
      <c r="E1195" s="143"/>
      <c r="F1195" s="143"/>
      <c r="G1195" s="346"/>
      <c r="H1195" s="145"/>
      <c r="I1195" s="449">
        <f t="shared" si="111"/>
        <v>0</v>
      </c>
      <c r="J1195" s="414" t="str">
        <f t="shared" si="112"/>
        <v/>
      </c>
      <c r="K1195" s="414" t="str">
        <f t="shared" si="113"/>
        <v/>
      </c>
      <c r="L1195" s="414" t="str">
        <f t="shared" si="114"/>
        <v/>
      </c>
      <c r="M1195" s="414" t="str">
        <f t="shared" si="115"/>
        <v/>
      </c>
    </row>
    <row r="1196" spans="1:13">
      <c r="A1196" s="175"/>
      <c r="B1196" s="152"/>
      <c r="C1196" s="137"/>
      <c r="D1196" s="142"/>
      <c r="E1196" s="143"/>
      <c r="F1196" s="143"/>
      <c r="G1196" s="346"/>
      <c r="H1196" s="145"/>
      <c r="I1196" s="449">
        <f t="shared" si="111"/>
        <v>0</v>
      </c>
      <c r="J1196" s="414" t="str">
        <f t="shared" si="112"/>
        <v/>
      </c>
      <c r="K1196" s="414" t="str">
        <f t="shared" si="113"/>
        <v/>
      </c>
      <c r="L1196" s="414" t="str">
        <f t="shared" si="114"/>
        <v/>
      </c>
      <c r="M1196" s="414" t="str">
        <f t="shared" si="115"/>
        <v/>
      </c>
    </row>
    <row r="1197" spans="1:13">
      <c r="A1197" s="175"/>
      <c r="B1197" s="152"/>
      <c r="C1197" s="137"/>
      <c r="D1197" s="142"/>
      <c r="E1197" s="143"/>
      <c r="F1197" s="143"/>
      <c r="G1197" s="346"/>
      <c r="H1197" s="145"/>
      <c r="I1197" s="449">
        <f t="shared" si="111"/>
        <v>0</v>
      </c>
      <c r="J1197" s="414" t="str">
        <f t="shared" si="112"/>
        <v/>
      </c>
      <c r="K1197" s="414" t="str">
        <f t="shared" si="113"/>
        <v/>
      </c>
      <c r="L1197" s="414" t="str">
        <f t="shared" si="114"/>
        <v/>
      </c>
      <c r="M1197" s="414" t="str">
        <f t="shared" si="115"/>
        <v/>
      </c>
    </row>
    <row r="1198" spans="1:13">
      <c r="A1198" s="175"/>
      <c r="B1198" s="152"/>
      <c r="C1198" s="137"/>
      <c r="D1198" s="142"/>
      <c r="E1198" s="143"/>
      <c r="F1198" s="143"/>
      <c r="G1198" s="346"/>
      <c r="H1198" s="145"/>
      <c r="I1198" s="449">
        <f t="shared" si="111"/>
        <v>0</v>
      </c>
      <c r="J1198" s="414" t="str">
        <f t="shared" si="112"/>
        <v/>
      </c>
      <c r="K1198" s="414" t="str">
        <f t="shared" si="113"/>
        <v/>
      </c>
      <c r="L1198" s="414" t="str">
        <f t="shared" si="114"/>
        <v/>
      </c>
      <c r="M1198" s="414" t="str">
        <f t="shared" si="115"/>
        <v/>
      </c>
    </row>
    <row r="1199" spans="1:13">
      <c r="A1199" s="175"/>
      <c r="B1199" s="152"/>
      <c r="C1199" s="137"/>
      <c r="D1199" s="142"/>
      <c r="E1199" s="143"/>
      <c r="F1199" s="143"/>
      <c r="G1199" s="346"/>
      <c r="H1199" s="145"/>
      <c r="I1199" s="449">
        <f t="shared" si="111"/>
        <v>0</v>
      </c>
      <c r="J1199" s="414" t="str">
        <f t="shared" si="112"/>
        <v/>
      </c>
      <c r="K1199" s="414" t="str">
        <f t="shared" si="113"/>
        <v/>
      </c>
      <c r="L1199" s="414" t="str">
        <f t="shared" si="114"/>
        <v/>
      </c>
      <c r="M1199" s="414" t="str">
        <f t="shared" si="115"/>
        <v/>
      </c>
    </row>
    <row r="1200" spans="1:13">
      <c r="A1200" s="175"/>
      <c r="B1200" s="152"/>
      <c r="C1200" s="137"/>
      <c r="D1200" s="142"/>
      <c r="E1200" s="143"/>
      <c r="F1200" s="143"/>
      <c r="G1200" s="346"/>
      <c r="H1200" s="145"/>
      <c r="I1200" s="449">
        <f t="shared" si="111"/>
        <v>0</v>
      </c>
      <c r="J1200" s="414" t="str">
        <f t="shared" si="112"/>
        <v/>
      </c>
      <c r="K1200" s="414" t="str">
        <f t="shared" si="113"/>
        <v/>
      </c>
      <c r="L1200" s="414" t="str">
        <f t="shared" si="114"/>
        <v/>
      </c>
      <c r="M1200" s="414" t="str">
        <f t="shared" si="115"/>
        <v/>
      </c>
    </row>
    <row r="1201" spans="1:13">
      <c r="A1201" s="175"/>
      <c r="B1201" s="152"/>
      <c r="C1201" s="137"/>
      <c r="D1201" s="142"/>
      <c r="E1201" s="143"/>
      <c r="F1201" s="143"/>
      <c r="G1201" s="346"/>
      <c r="H1201" s="145"/>
      <c r="I1201" s="449">
        <f t="shared" si="111"/>
        <v>0</v>
      </c>
      <c r="J1201" s="414" t="str">
        <f t="shared" si="112"/>
        <v/>
      </c>
      <c r="K1201" s="414" t="str">
        <f t="shared" si="113"/>
        <v/>
      </c>
      <c r="L1201" s="414" t="str">
        <f t="shared" si="114"/>
        <v/>
      </c>
      <c r="M1201" s="414" t="str">
        <f t="shared" si="115"/>
        <v/>
      </c>
    </row>
    <row r="1202" spans="1:13">
      <c r="A1202" s="175"/>
      <c r="B1202" s="152"/>
      <c r="C1202" s="137"/>
      <c r="D1202" s="142"/>
      <c r="E1202" s="143"/>
      <c r="F1202" s="143"/>
      <c r="G1202" s="346"/>
      <c r="H1202" s="145"/>
      <c r="I1202" s="449">
        <f t="shared" si="111"/>
        <v>0</v>
      </c>
      <c r="J1202" s="414" t="str">
        <f t="shared" si="112"/>
        <v/>
      </c>
      <c r="K1202" s="414" t="str">
        <f t="shared" si="113"/>
        <v/>
      </c>
      <c r="L1202" s="414" t="str">
        <f t="shared" si="114"/>
        <v/>
      </c>
      <c r="M1202" s="414" t="str">
        <f t="shared" si="115"/>
        <v/>
      </c>
    </row>
    <row r="1203" spans="1:13">
      <c r="A1203" s="175"/>
      <c r="B1203" s="152"/>
      <c r="C1203" s="137"/>
      <c r="D1203" s="142"/>
      <c r="E1203" s="143"/>
      <c r="F1203" s="143"/>
      <c r="G1203" s="346"/>
      <c r="H1203" s="145"/>
      <c r="I1203" s="449">
        <f t="shared" si="111"/>
        <v>0</v>
      </c>
      <c r="J1203" s="414" t="str">
        <f t="shared" si="112"/>
        <v/>
      </c>
      <c r="K1203" s="414" t="str">
        <f t="shared" si="113"/>
        <v/>
      </c>
      <c r="L1203" s="414" t="str">
        <f t="shared" si="114"/>
        <v/>
      </c>
      <c r="M1203" s="414" t="str">
        <f t="shared" si="115"/>
        <v/>
      </c>
    </row>
    <row r="1204" spans="1:13">
      <c r="A1204" s="175"/>
      <c r="B1204" s="152"/>
      <c r="C1204" s="137"/>
      <c r="D1204" s="142"/>
      <c r="E1204" s="143"/>
      <c r="F1204" s="143"/>
      <c r="G1204" s="346"/>
      <c r="H1204" s="145"/>
      <c r="I1204" s="449">
        <f t="shared" si="111"/>
        <v>0</v>
      </c>
      <c r="J1204" s="414" t="str">
        <f t="shared" si="112"/>
        <v/>
      </c>
      <c r="K1204" s="414" t="str">
        <f t="shared" si="113"/>
        <v/>
      </c>
      <c r="L1204" s="414" t="str">
        <f t="shared" si="114"/>
        <v/>
      </c>
      <c r="M1204" s="414" t="str">
        <f t="shared" si="115"/>
        <v/>
      </c>
    </row>
    <row r="1205" spans="1:13">
      <c r="A1205" s="175"/>
      <c r="B1205" s="152"/>
      <c r="C1205" s="137"/>
      <c r="D1205" s="142"/>
      <c r="E1205" s="143"/>
      <c r="F1205" s="143"/>
      <c r="G1205" s="346"/>
      <c r="H1205" s="145"/>
      <c r="I1205" s="449">
        <f t="shared" si="111"/>
        <v>0</v>
      </c>
      <c r="J1205" s="414" t="str">
        <f t="shared" si="112"/>
        <v/>
      </c>
      <c r="K1205" s="414" t="str">
        <f t="shared" si="113"/>
        <v/>
      </c>
      <c r="L1205" s="414" t="str">
        <f t="shared" si="114"/>
        <v/>
      </c>
      <c r="M1205" s="414" t="str">
        <f t="shared" si="115"/>
        <v/>
      </c>
    </row>
    <row r="1206" spans="1:13">
      <c r="A1206" s="175"/>
      <c r="B1206" s="152"/>
      <c r="C1206" s="137"/>
      <c r="D1206" s="142"/>
      <c r="E1206" s="143"/>
      <c r="F1206" s="143"/>
      <c r="G1206" s="346"/>
      <c r="H1206" s="145"/>
      <c r="I1206" s="449">
        <f t="shared" si="111"/>
        <v>0</v>
      </c>
      <c r="J1206" s="414" t="str">
        <f t="shared" si="112"/>
        <v/>
      </c>
      <c r="K1206" s="414" t="str">
        <f t="shared" si="113"/>
        <v/>
      </c>
      <c r="L1206" s="414" t="str">
        <f t="shared" si="114"/>
        <v/>
      </c>
      <c r="M1206" s="414" t="str">
        <f t="shared" si="115"/>
        <v/>
      </c>
    </row>
    <row r="1207" spans="1:13">
      <c r="A1207" s="175"/>
      <c r="B1207" s="152"/>
      <c r="C1207" s="137"/>
      <c r="D1207" s="142"/>
      <c r="E1207" s="143"/>
      <c r="F1207" s="143"/>
      <c r="G1207" s="346"/>
      <c r="H1207" s="145"/>
      <c r="I1207" s="449">
        <f t="shared" si="111"/>
        <v>0</v>
      </c>
      <c r="J1207" s="414" t="str">
        <f t="shared" si="112"/>
        <v/>
      </c>
      <c r="K1207" s="414" t="str">
        <f t="shared" si="113"/>
        <v/>
      </c>
      <c r="L1207" s="414" t="str">
        <f t="shared" si="114"/>
        <v/>
      </c>
      <c r="M1207" s="414" t="str">
        <f t="shared" si="115"/>
        <v/>
      </c>
    </row>
    <row r="1208" spans="1:13">
      <c r="A1208" s="175"/>
      <c r="B1208" s="152"/>
      <c r="C1208" s="137"/>
      <c r="D1208" s="142"/>
      <c r="E1208" s="143"/>
      <c r="F1208" s="143"/>
      <c r="G1208" s="346"/>
      <c r="H1208" s="145"/>
      <c r="I1208" s="449">
        <f t="shared" si="111"/>
        <v>0</v>
      </c>
      <c r="J1208" s="414" t="str">
        <f t="shared" si="112"/>
        <v/>
      </c>
      <c r="K1208" s="414" t="str">
        <f t="shared" si="113"/>
        <v/>
      </c>
      <c r="L1208" s="414" t="str">
        <f t="shared" si="114"/>
        <v/>
      </c>
      <c r="M1208" s="414" t="str">
        <f t="shared" si="115"/>
        <v/>
      </c>
    </row>
    <row r="1209" spans="1:13">
      <c r="A1209" s="175"/>
      <c r="B1209" s="152"/>
      <c r="C1209" s="137"/>
      <c r="D1209" s="142"/>
      <c r="E1209" s="143"/>
      <c r="F1209" s="143"/>
      <c r="G1209" s="346"/>
      <c r="H1209" s="145"/>
      <c r="I1209" s="449">
        <f t="shared" si="111"/>
        <v>0</v>
      </c>
      <c r="J1209" s="414" t="str">
        <f t="shared" si="112"/>
        <v/>
      </c>
      <c r="K1209" s="414" t="str">
        <f t="shared" si="113"/>
        <v/>
      </c>
      <c r="L1209" s="414" t="str">
        <f t="shared" si="114"/>
        <v/>
      </c>
      <c r="M1209" s="414" t="str">
        <f t="shared" si="115"/>
        <v/>
      </c>
    </row>
    <row r="1210" spans="1:13">
      <c r="A1210" s="175"/>
      <c r="B1210" s="152"/>
      <c r="C1210" s="137"/>
      <c r="D1210" s="142"/>
      <c r="E1210" s="143"/>
      <c r="F1210" s="143"/>
      <c r="G1210" s="346"/>
      <c r="H1210" s="145"/>
      <c r="I1210" s="449">
        <f t="shared" si="111"/>
        <v>0</v>
      </c>
      <c r="J1210" s="414" t="str">
        <f t="shared" si="112"/>
        <v/>
      </c>
      <c r="K1210" s="414" t="str">
        <f t="shared" si="113"/>
        <v/>
      </c>
      <c r="L1210" s="414" t="str">
        <f t="shared" si="114"/>
        <v/>
      </c>
      <c r="M1210" s="414" t="str">
        <f t="shared" si="115"/>
        <v/>
      </c>
    </row>
    <row r="1211" spans="1:13">
      <c r="A1211" s="175"/>
      <c r="B1211" s="152"/>
      <c r="C1211" s="137"/>
      <c r="D1211" s="142"/>
      <c r="E1211" s="143"/>
      <c r="F1211" s="143"/>
      <c r="G1211" s="346"/>
      <c r="H1211" s="145"/>
      <c r="I1211" s="449">
        <f t="shared" ref="I1211:I1274" si="116">IF(ISTEXT(A1211)=TRUE,G1211,0)</f>
        <v>0</v>
      </c>
      <c r="J1211" s="414" t="str">
        <f t="shared" si="112"/>
        <v/>
      </c>
      <c r="K1211" s="414" t="str">
        <f t="shared" si="113"/>
        <v/>
      </c>
      <c r="L1211" s="414" t="str">
        <f t="shared" si="114"/>
        <v/>
      </c>
      <c r="M1211" s="414" t="str">
        <f t="shared" si="115"/>
        <v/>
      </c>
    </row>
    <row r="1212" spans="1:13">
      <c r="A1212" s="175"/>
      <c r="B1212" s="152"/>
      <c r="C1212" s="137"/>
      <c r="D1212" s="142"/>
      <c r="E1212" s="143"/>
      <c r="F1212" s="143"/>
      <c r="G1212" s="346"/>
      <c r="H1212" s="145"/>
      <c r="I1212" s="449">
        <f t="shared" si="116"/>
        <v>0</v>
      </c>
      <c r="J1212" s="414" t="str">
        <f t="shared" si="112"/>
        <v/>
      </c>
      <c r="K1212" s="414" t="str">
        <f t="shared" si="113"/>
        <v/>
      </c>
      <c r="L1212" s="414" t="str">
        <f t="shared" si="114"/>
        <v/>
      </c>
      <c r="M1212" s="414" t="str">
        <f t="shared" si="115"/>
        <v/>
      </c>
    </row>
    <row r="1213" spans="1:13">
      <c r="A1213" s="175"/>
      <c r="B1213" s="152"/>
      <c r="C1213" s="137"/>
      <c r="D1213" s="142"/>
      <c r="E1213" s="143"/>
      <c r="F1213" s="143"/>
      <c r="G1213" s="346"/>
      <c r="H1213" s="145"/>
      <c r="I1213" s="449">
        <f t="shared" si="116"/>
        <v>0</v>
      </c>
      <c r="J1213" s="414" t="str">
        <f t="shared" si="112"/>
        <v/>
      </c>
      <c r="K1213" s="414" t="str">
        <f t="shared" si="113"/>
        <v/>
      </c>
      <c r="L1213" s="414" t="str">
        <f t="shared" si="114"/>
        <v/>
      </c>
      <c r="M1213" s="414" t="str">
        <f t="shared" si="115"/>
        <v/>
      </c>
    </row>
    <row r="1214" spans="1:13">
      <c r="A1214" s="175"/>
      <c r="B1214" s="152"/>
      <c r="C1214" s="137"/>
      <c r="D1214" s="142"/>
      <c r="E1214" s="143"/>
      <c r="F1214" s="143"/>
      <c r="G1214" s="346"/>
      <c r="H1214" s="145"/>
      <c r="I1214" s="449">
        <f t="shared" si="116"/>
        <v>0</v>
      </c>
      <c r="J1214" s="414" t="str">
        <f t="shared" ref="J1214:J1277" si="117">IF($B1214="F",$G1214,"")</f>
        <v/>
      </c>
      <c r="K1214" s="414" t="str">
        <f t="shared" ref="K1214:K1277" si="118">IF($B1214="V",$G1214,"")</f>
        <v/>
      </c>
      <c r="L1214" s="414" t="str">
        <f t="shared" ref="L1214:L1277" si="119">IF($B1214="A",$G1214,"")</f>
        <v/>
      </c>
      <c r="M1214" s="414" t="str">
        <f t="shared" ref="M1214:M1277" si="120">IF($B1214="G",$G1214,"")</f>
        <v/>
      </c>
    </row>
    <row r="1215" spans="1:13">
      <c r="A1215" s="175"/>
      <c r="B1215" s="152"/>
      <c r="C1215" s="137"/>
      <c r="D1215" s="142"/>
      <c r="E1215" s="143"/>
      <c r="F1215" s="143"/>
      <c r="G1215" s="346"/>
      <c r="H1215" s="145"/>
      <c r="I1215" s="449">
        <f t="shared" si="116"/>
        <v>0</v>
      </c>
      <c r="J1215" s="414" t="str">
        <f t="shared" si="117"/>
        <v/>
      </c>
      <c r="K1215" s="414" t="str">
        <f t="shared" si="118"/>
        <v/>
      </c>
      <c r="L1215" s="414" t="str">
        <f t="shared" si="119"/>
        <v/>
      </c>
      <c r="M1215" s="414" t="str">
        <f t="shared" si="120"/>
        <v/>
      </c>
    </row>
    <row r="1216" spans="1:13">
      <c r="A1216" s="175"/>
      <c r="B1216" s="152"/>
      <c r="C1216" s="137"/>
      <c r="D1216" s="142"/>
      <c r="E1216" s="143"/>
      <c r="F1216" s="143"/>
      <c r="G1216" s="346"/>
      <c r="H1216" s="145"/>
      <c r="I1216" s="449">
        <f t="shared" si="116"/>
        <v>0</v>
      </c>
      <c r="J1216" s="414" t="str">
        <f t="shared" si="117"/>
        <v/>
      </c>
      <c r="K1216" s="414" t="str">
        <f t="shared" si="118"/>
        <v/>
      </c>
      <c r="L1216" s="414" t="str">
        <f t="shared" si="119"/>
        <v/>
      </c>
      <c r="M1216" s="414" t="str">
        <f t="shared" si="120"/>
        <v/>
      </c>
    </row>
    <row r="1217" spans="1:13">
      <c r="A1217" s="175"/>
      <c r="B1217" s="152"/>
      <c r="C1217" s="137"/>
      <c r="D1217" s="142"/>
      <c r="E1217" s="143"/>
      <c r="F1217" s="143"/>
      <c r="G1217" s="346"/>
      <c r="H1217" s="145"/>
      <c r="I1217" s="449">
        <f t="shared" si="116"/>
        <v>0</v>
      </c>
      <c r="J1217" s="414" t="str">
        <f t="shared" si="117"/>
        <v/>
      </c>
      <c r="K1217" s="414" t="str">
        <f t="shared" si="118"/>
        <v/>
      </c>
      <c r="L1217" s="414" t="str">
        <f t="shared" si="119"/>
        <v/>
      </c>
      <c r="M1217" s="414" t="str">
        <f t="shared" si="120"/>
        <v/>
      </c>
    </row>
    <row r="1218" spans="1:13">
      <c r="A1218" s="175"/>
      <c r="B1218" s="152"/>
      <c r="C1218" s="137"/>
      <c r="D1218" s="142"/>
      <c r="E1218" s="143"/>
      <c r="F1218" s="143"/>
      <c r="G1218" s="346"/>
      <c r="H1218" s="145"/>
      <c r="I1218" s="449">
        <f t="shared" si="116"/>
        <v>0</v>
      </c>
      <c r="J1218" s="414" t="str">
        <f t="shared" si="117"/>
        <v/>
      </c>
      <c r="K1218" s="414" t="str">
        <f t="shared" si="118"/>
        <v/>
      </c>
      <c r="L1218" s="414" t="str">
        <f t="shared" si="119"/>
        <v/>
      </c>
      <c r="M1218" s="414" t="str">
        <f t="shared" si="120"/>
        <v/>
      </c>
    </row>
    <row r="1219" spans="1:13">
      <c r="A1219" s="175"/>
      <c r="B1219" s="152"/>
      <c r="C1219" s="137"/>
      <c r="D1219" s="142"/>
      <c r="E1219" s="143"/>
      <c r="F1219" s="143"/>
      <c r="G1219" s="346"/>
      <c r="H1219" s="145"/>
      <c r="I1219" s="449">
        <f t="shared" si="116"/>
        <v>0</v>
      </c>
      <c r="J1219" s="414" t="str">
        <f t="shared" si="117"/>
        <v/>
      </c>
      <c r="K1219" s="414" t="str">
        <f t="shared" si="118"/>
        <v/>
      </c>
      <c r="L1219" s="414" t="str">
        <f t="shared" si="119"/>
        <v/>
      </c>
      <c r="M1219" s="414" t="str">
        <f t="shared" si="120"/>
        <v/>
      </c>
    </row>
    <row r="1220" spans="1:13">
      <c r="A1220" s="175"/>
      <c r="B1220" s="152"/>
      <c r="C1220" s="137"/>
      <c r="D1220" s="142"/>
      <c r="E1220" s="143"/>
      <c r="F1220" s="143"/>
      <c r="G1220" s="346"/>
      <c r="H1220" s="145"/>
      <c r="I1220" s="449">
        <f t="shared" si="116"/>
        <v>0</v>
      </c>
      <c r="J1220" s="414" t="str">
        <f t="shared" si="117"/>
        <v/>
      </c>
      <c r="K1220" s="414" t="str">
        <f t="shared" si="118"/>
        <v/>
      </c>
      <c r="L1220" s="414" t="str">
        <f t="shared" si="119"/>
        <v/>
      </c>
      <c r="M1220" s="414" t="str">
        <f t="shared" si="120"/>
        <v/>
      </c>
    </row>
    <row r="1221" spans="1:13">
      <c r="A1221" s="175"/>
      <c r="B1221" s="152"/>
      <c r="C1221" s="137"/>
      <c r="D1221" s="142"/>
      <c r="E1221" s="143"/>
      <c r="F1221" s="143"/>
      <c r="G1221" s="346"/>
      <c r="H1221" s="145"/>
      <c r="I1221" s="449">
        <f t="shared" si="116"/>
        <v>0</v>
      </c>
      <c r="J1221" s="414" t="str">
        <f t="shared" si="117"/>
        <v/>
      </c>
      <c r="K1221" s="414" t="str">
        <f t="shared" si="118"/>
        <v/>
      </c>
      <c r="L1221" s="414" t="str">
        <f t="shared" si="119"/>
        <v/>
      </c>
      <c r="M1221" s="414" t="str">
        <f t="shared" si="120"/>
        <v/>
      </c>
    </row>
    <row r="1222" spans="1:13">
      <c r="A1222" s="175"/>
      <c r="B1222" s="152"/>
      <c r="C1222" s="137"/>
      <c r="D1222" s="142"/>
      <c r="E1222" s="143"/>
      <c r="F1222" s="143"/>
      <c r="G1222" s="346"/>
      <c r="H1222" s="145"/>
      <c r="I1222" s="449">
        <f t="shared" si="116"/>
        <v>0</v>
      </c>
      <c r="J1222" s="414" t="str">
        <f t="shared" si="117"/>
        <v/>
      </c>
      <c r="K1222" s="414" t="str">
        <f t="shared" si="118"/>
        <v/>
      </c>
      <c r="L1222" s="414" t="str">
        <f t="shared" si="119"/>
        <v/>
      </c>
      <c r="M1222" s="414" t="str">
        <f t="shared" si="120"/>
        <v/>
      </c>
    </row>
    <row r="1223" spans="1:13">
      <c r="A1223" s="175"/>
      <c r="B1223" s="152"/>
      <c r="C1223" s="137"/>
      <c r="D1223" s="142"/>
      <c r="E1223" s="143"/>
      <c r="F1223" s="143"/>
      <c r="G1223" s="346"/>
      <c r="H1223" s="145"/>
      <c r="I1223" s="449">
        <f t="shared" si="116"/>
        <v>0</v>
      </c>
      <c r="J1223" s="414" t="str">
        <f t="shared" si="117"/>
        <v/>
      </c>
      <c r="K1223" s="414" t="str">
        <f t="shared" si="118"/>
        <v/>
      </c>
      <c r="L1223" s="414" t="str">
        <f t="shared" si="119"/>
        <v/>
      </c>
      <c r="M1223" s="414" t="str">
        <f t="shared" si="120"/>
        <v/>
      </c>
    </row>
    <row r="1224" spans="1:13">
      <c r="A1224" s="175"/>
      <c r="B1224" s="152"/>
      <c r="C1224" s="137"/>
      <c r="D1224" s="142"/>
      <c r="E1224" s="143"/>
      <c r="F1224" s="143"/>
      <c r="G1224" s="346"/>
      <c r="H1224" s="145"/>
      <c r="I1224" s="449">
        <f t="shared" si="116"/>
        <v>0</v>
      </c>
      <c r="J1224" s="414" t="str">
        <f t="shared" si="117"/>
        <v/>
      </c>
      <c r="K1224" s="414" t="str">
        <f t="shared" si="118"/>
        <v/>
      </c>
      <c r="L1224" s="414" t="str">
        <f t="shared" si="119"/>
        <v/>
      </c>
      <c r="M1224" s="414" t="str">
        <f t="shared" si="120"/>
        <v/>
      </c>
    </row>
    <row r="1225" spans="1:13">
      <c r="A1225" s="175"/>
      <c r="B1225" s="152"/>
      <c r="C1225" s="137"/>
      <c r="D1225" s="142"/>
      <c r="E1225" s="143"/>
      <c r="F1225" s="143"/>
      <c r="G1225" s="346"/>
      <c r="H1225" s="145"/>
      <c r="I1225" s="449">
        <f t="shared" si="116"/>
        <v>0</v>
      </c>
      <c r="J1225" s="414" t="str">
        <f t="shared" si="117"/>
        <v/>
      </c>
      <c r="K1225" s="414" t="str">
        <f t="shared" si="118"/>
        <v/>
      </c>
      <c r="L1225" s="414" t="str">
        <f t="shared" si="119"/>
        <v/>
      </c>
      <c r="M1225" s="414" t="str">
        <f t="shared" si="120"/>
        <v/>
      </c>
    </row>
    <row r="1226" spans="1:13">
      <c r="A1226" s="175"/>
      <c r="B1226" s="152"/>
      <c r="C1226" s="137"/>
      <c r="D1226" s="142"/>
      <c r="E1226" s="143"/>
      <c r="F1226" s="143"/>
      <c r="G1226" s="346"/>
      <c r="H1226" s="145"/>
      <c r="I1226" s="449">
        <f t="shared" si="116"/>
        <v>0</v>
      </c>
      <c r="J1226" s="414" t="str">
        <f t="shared" si="117"/>
        <v/>
      </c>
      <c r="K1226" s="414" t="str">
        <f t="shared" si="118"/>
        <v/>
      </c>
      <c r="L1226" s="414" t="str">
        <f t="shared" si="119"/>
        <v/>
      </c>
      <c r="M1226" s="414" t="str">
        <f t="shared" si="120"/>
        <v/>
      </c>
    </row>
    <row r="1227" spans="1:13">
      <c r="A1227" s="175"/>
      <c r="B1227" s="152"/>
      <c r="C1227" s="137"/>
      <c r="D1227" s="142"/>
      <c r="E1227" s="143"/>
      <c r="F1227" s="143"/>
      <c r="G1227" s="346"/>
      <c r="H1227" s="145"/>
      <c r="I1227" s="449">
        <f t="shared" si="116"/>
        <v>0</v>
      </c>
      <c r="J1227" s="414" t="str">
        <f t="shared" si="117"/>
        <v/>
      </c>
      <c r="K1227" s="414" t="str">
        <f t="shared" si="118"/>
        <v/>
      </c>
      <c r="L1227" s="414" t="str">
        <f t="shared" si="119"/>
        <v/>
      </c>
      <c r="M1227" s="414" t="str">
        <f t="shared" si="120"/>
        <v/>
      </c>
    </row>
    <row r="1228" spans="1:13">
      <c r="A1228" s="175"/>
      <c r="B1228" s="152"/>
      <c r="C1228" s="137"/>
      <c r="D1228" s="142"/>
      <c r="E1228" s="143"/>
      <c r="F1228" s="143"/>
      <c r="G1228" s="346"/>
      <c r="H1228" s="145"/>
      <c r="I1228" s="449">
        <f t="shared" si="116"/>
        <v>0</v>
      </c>
      <c r="J1228" s="414" t="str">
        <f t="shared" si="117"/>
        <v/>
      </c>
      <c r="K1228" s="414" t="str">
        <f t="shared" si="118"/>
        <v/>
      </c>
      <c r="L1228" s="414" t="str">
        <f t="shared" si="119"/>
        <v/>
      </c>
      <c r="M1228" s="414" t="str">
        <f t="shared" si="120"/>
        <v/>
      </c>
    </row>
    <row r="1229" spans="1:13">
      <c r="A1229" s="175"/>
      <c r="B1229" s="152"/>
      <c r="C1229" s="137"/>
      <c r="D1229" s="142"/>
      <c r="E1229" s="143"/>
      <c r="F1229" s="143"/>
      <c r="G1229" s="346"/>
      <c r="H1229" s="145"/>
      <c r="I1229" s="449">
        <f t="shared" si="116"/>
        <v>0</v>
      </c>
      <c r="J1229" s="414" t="str">
        <f t="shared" si="117"/>
        <v/>
      </c>
      <c r="K1229" s="414" t="str">
        <f t="shared" si="118"/>
        <v/>
      </c>
      <c r="L1229" s="414" t="str">
        <f t="shared" si="119"/>
        <v/>
      </c>
      <c r="M1229" s="414" t="str">
        <f t="shared" si="120"/>
        <v/>
      </c>
    </row>
    <row r="1230" spans="1:13">
      <c r="A1230" s="175"/>
      <c r="B1230" s="152"/>
      <c r="C1230" s="137"/>
      <c r="D1230" s="142"/>
      <c r="E1230" s="143"/>
      <c r="F1230" s="143"/>
      <c r="G1230" s="346"/>
      <c r="H1230" s="145"/>
      <c r="I1230" s="449">
        <f t="shared" si="116"/>
        <v>0</v>
      </c>
      <c r="J1230" s="414" t="str">
        <f t="shared" si="117"/>
        <v/>
      </c>
      <c r="K1230" s="414" t="str">
        <f t="shared" si="118"/>
        <v/>
      </c>
      <c r="L1230" s="414" t="str">
        <f t="shared" si="119"/>
        <v/>
      </c>
      <c r="M1230" s="414" t="str">
        <f t="shared" si="120"/>
        <v/>
      </c>
    </row>
    <row r="1231" spans="1:13">
      <c r="A1231" s="175"/>
      <c r="B1231" s="152"/>
      <c r="C1231" s="137"/>
      <c r="D1231" s="142"/>
      <c r="E1231" s="143"/>
      <c r="F1231" s="143"/>
      <c r="G1231" s="346"/>
      <c r="H1231" s="145"/>
      <c r="I1231" s="449">
        <f t="shared" si="116"/>
        <v>0</v>
      </c>
      <c r="J1231" s="414" t="str">
        <f t="shared" si="117"/>
        <v/>
      </c>
      <c r="K1231" s="414" t="str">
        <f t="shared" si="118"/>
        <v/>
      </c>
      <c r="L1231" s="414" t="str">
        <f t="shared" si="119"/>
        <v/>
      </c>
      <c r="M1231" s="414" t="str">
        <f t="shared" si="120"/>
        <v/>
      </c>
    </row>
    <row r="1232" spans="1:13">
      <c r="A1232" s="175"/>
      <c r="B1232" s="152"/>
      <c r="C1232" s="137"/>
      <c r="D1232" s="142"/>
      <c r="E1232" s="143"/>
      <c r="F1232" s="143"/>
      <c r="G1232" s="346"/>
      <c r="H1232" s="145"/>
      <c r="I1232" s="449">
        <f t="shared" si="116"/>
        <v>0</v>
      </c>
      <c r="J1232" s="414" t="str">
        <f t="shared" si="117"/>
        <v/>
      </c>
      <c r="K1232" s="414" t="str">
        <f t="shared" si="118"/>
        <v/>
      </c>
      <c r="L1232" s="414" t="str">
        <f t="shared" si="119"/>
        <v/>
      </c>
      <c r="M1232" s="414" t="str">
        <f t="shared" si="120"/>
        <v/>
      </c>
    </row>
    <row r="1233" spans="1:13">
      <c r="A1233" s="175"/>
      <c r="B1233" s="152"/>
      <c r="C1233" s="137"/>
      <c r="D1233" s="142"/>
      <c r="E1233" s="143"/>
      <c r="F1233" s="143"/>
      <c r="G1233" s="346"/>
      <c r="H1233" s="145"/>
      <c r="I1233" s="449">
        <f t="shared" si="116"/>
        <v>0</v>
      </c>
      <c r="J1233" s="414" t="str">
        <f t="shared" si="117"/>
        <v/>
      </c>
      <c r="K1233" s="414" t="str">
        <f t="shared" si="118"/>
        <v/>
      </c>
      <c r="L1233" s="414" t="str">
        <f t="shared" si="119"/>
        <v/>
      </c>
      <c r="M1233" s="414" t="str">
        <f t="shared" si="120"/>
        <v/>
      </c>
    </row>
    <row r="1234" spans="1:13">
      <c r="A1234" s="175"/>
      <c r="B1234" s="152"/>
      <c r="C1234" s="137"/>
      <c r="D1234" s="142"/>
      <c r="E1234" s="143"/>
      <c r="F1234" s="143"/>
      <c r="G1234" s="346"/>
      <c r="H1234" s="145"/>
      <c r="I1234" s="449">
        <f t="shared" si="116"/>
        <v>0</v>
      </c>
      <c r="J1234" s="414" t="str">
        <f t="shared" si="117"/>
        <v/>
      </c>
      <c r="K1234" s="414" t="str">
        <f t="shared" si="118"/>
        <v/>
      </c>
      <c r="L1234" s="414" t="str">
        <f t="shared" si="119"/>
        <v/>
      </c>
      <c r="M1234" s="414" t="str">
        <f t="shared" si="120"/>
        <v/>
      </c>
    </row>
    <row r="1235" spans="1:13">
      <c r="A1235" s="175"/>
      <c r="B1235" s="152"/>
      <c r="C1235" s="137"/>
      <c r="D1235" s="142"/>
      <c r="E1235" s="143"/>
      <c r="F1235" s="143"/>
      <c r="G1235" s="346"/>
      <c r="H1235" s="145"/>
      <c r="I1235" s="449">
        <f t="shared" si="116"/>
        <v>0</v>
      </c>
      <c r="J1235" s="414" t="str">
        <f t="shared" si="117"/>
        <v/>
      </c>
      <c r="K1235" s="414" t="str">
        <f t="shared" si="118"/>
        <v/>
      </c>
      <c r="L1235" s="414" t="str">
        <f t="shared" si="119"/>
        <v/>
      </c>
      <c r="M1235" s="414" t="str">
        <f t="shared" si="120"/>
        <v/>
      </c>
    </row>
    <row r="1236" spans="1:13">
      <c r="A1236" s="175"/>
      <c r="B1236" s="152"/>
      <c r="C1236" s="137"/>
      <c r="D1236" s="142"/>
      <c r="E1236" s="143"/>
      <c r="F1236" s="143"/>
      <c r="G1236" s="346"/>
      <c r="H1236" s="145"/>
      <c r="I1236" s="449">
        <f t="shared" si="116"/>
        <v>0</v>
      </c>
      <c r="J1236" s="414" t="str">
        <f t="shared" si="117"/>
        <v/>
      </c>
      <c r="K1236" s="414" t="str">
        <f t="shared" si="118"/>
        <v/>
      </c>
      <c r="L1236" s="414" t="str">
        <f t="shared" si="119"/>
        <v/>
      </c>
      <c r="M1236" s="414" t="str">
        <f t="shared" si="120"/>
        <v/>
      </c>
    </row>
    <row r="1237" spans="1:13">
      <c r="A1237" s="175"/>
      <c r="B1237" s="152"/>
      <c r="C1237" s="137"/>
      <c r="D1237" s="142"/>
      <c r="E1237" s="143"/>
      <c r="F1237" s="143"/>
      <c r="G1237" s="346"/>
      <c r="H1237" s="145"/>
      <c r="I1237" s="449">
        <f t="shared" si="116"/>
        <v>0</v>
      </c>
      <c r="J1237" s="414" t="str">
        <f t="shared" si="117"/>
        <v/>
      </c>
      <c r="K1237" s="414" t="str">
        <f t="shared" si="118"/>
        <v/>
      </c>
      <c r="L1237" s="414" t="str">
        <f t="shared" si="119"/>
        <v/>
      </c>
      <c r="M1237" s="414" t="str">
        <f t="shared" si="120"/>
        <v/>
      </c>
    </row>
    <row r="1238" spans="1:13">
      <c r="A1238" s="175"/>
      <c r="B1238" s="152"/>
      <c r="C1238" s="137"/>
      <c r="D1238" s="142"/>
      <c r="E1238" s="143"/>
      <c r="F1238" s="143"/>
      <c r="G1238" s="346"/>
      <c r="H1238" s="145"/>
      <c r="I1238" s="449">
        <f t="shared" si="116"/>
        <v>0</v>
      </c>
      <c r="J1238" s="414" t="str">
        <f t="shared" si="117"/>
        <v/>
      </c>
      <c r="K1238" s="414" t="str">
        <f t="shared" si="118"/>
        <v/>
      </c>
      <c r="L1238" s="414" t="str">
        <f t="shared" si="119"/>
        <v/>
      </c>
      <c r="M1238" s="414" t="str">
        <f t="shared" si="120"/>
        <v/>
      </c>
    </row>
    <row r="1239" spans="1:13">
      <c r="A1239" s="175"/>
      <c r="B1239" s="152"/>
      <c r="C1239" s="137"/>
      <c r="D1239" s="142"/>
      <c r="E1239" s="143"/>
      <c r="F1239" s="143"/>
      <c r="G1239" s="346"/>
      <c r="H1239" s="145"/>
      <c r="I1239" s="449">
        <f t="shared" si="116"/>
        <v>0</v>
      </c>
      <c r="J1239" s="414" t="str">
        <f t="shared" si="117"/>
        <v/>
      </c>
      <c r="K1239" s="414" t="str">
        <f t="shared" si="118"/>
        <v/>
      </c>
      <c r="L1239" s="414" t="str">
        <f t="shared" si="119"/>
        <v/>
      </c>
      <c r="M1239" s="414" t="str">
        <f t="shared" si="120"/>
        <v/>
      </c>
    </row>
    <row r="1240" spans="1:13">
      <c r="A1240" s="175"/>
      <c r="B1240" s="152"/>
      <c r="C1240" s="137"/>
      <c r="D1240" s="142"/>
      <c r="E1240" s="143"/>
      <c r="F1240" s="143"/>
      <c r="G1240" s="346"/>
      <c r="H1240" s="145"/>
      <c r="I1240" s="449">
        <f t="shared" si="116"/>
        <v>0</v>
      </c>
      <c r="J1240" s="414" t="str">
        <f t="shared" si="117"/>
        <v/>
      </c>
      <c r="K1240" s="414" t="str">
        <f t="shared" si="118"/>
        <v/>
      </c>
      <c r="L1240" s="414" t="str">
        <f t="shared" si="119"/>
        <v/>
      </c>
      <c r="M1240" s="414" t="str">
        <f t="shared" si="120"/>
        <v/>
      </c>
    </row>
    <row r="1241" spans="1:13">
      <c r="A1241" s="175"/>
      <c r="B1241" s="152"/>
      <c r="C1241" s="137"/>
      <c r="D1241" s="142"/>
      <c r="E1241" s="143"/>
      <c r="F1241" s="143"/>
      <c r="G1241" s="346"/>
      <c r="H1241" s="145"/>
      <c r="I1241" s="449">
        <f t="shared" si="116"/>
        <v>0</v>
      </c>
      <c r="J1241" s="414" t="str">
        <f t="shared" si="117"/>
        <v/>
      </c>
      <c r="K1241" s="414" t="str">
        <f t="shared" si="118"/>
        <v/>
      </c>
      <c r="L1241" s="414" t="str">
        <f t="shared" si="119"/>
        <v/>
      </c>
      <c r="M1241" s="414" t="str">
        <f t="shared" si="120"/>
        <v/>
      </c>
    </row>
    <row r="1242" spans="1:13">
      <c r="A1242" s="175"/>
      <c r="B1242" s="152"/>
      <c r="C1242" s="137"/>
      <c r="D1242" s="142"/>
      <c r="E1242" s="143"/>
      <c r="F1242" s="143"/>
      <c r="G1242" s="346"/>
      <c r="H1242" s="145"/>
      <c r="I1242" s="449">
        <f t="shared" si="116"/>
        <v>0</v>
      </c>
      <c r="J1242" s="414" t="str">
        <f t="shared" si="117"/>
        <v/>
      </c>
      <c r="K1242" s="414" t="str">
        <f t="shared" si="118"/>
        <v/>
      </c>
      <c r="L1242" s="414" t="str">
        <f t="shared" si="119"/>
        <v/>
      </c>
      <c r="M1242" s="414" t="str">
        <f t="shared" si="120"/>
        <v/>
      </c>
    </row>
    <row r="1243" spans="1:13">
      <c r="A1243" s="175"/>
      <c r="B1243" s="152"/>
      <c r="C1243" s="137"/>
      <c r="D1243" s="142"/>
      <c r="E1243" s="143"/>
      <c r="F1243" s="143"/>
      <c r="G1243" s="346"/>
      <c r="H1243" s="145"/>
      <c r="I1243" s="449">
        <f t="shared" si="116"/>
        <v>0</v>
      </c>
      <c r="J1243" s="414" t="str">
        <f t="shared" si="117"/>
        <v/>
      </c>
      <c r="K1243" s="414" t="str">
        <f t="shared" si="118"/>
        <v/>
      </c>
      <c r="L1243" s="414" t="str">
        <f t="shared" si="119"/>
        <v/>
      </c>
      <c r="M1243" s="414" t="str">
        <f t="shared" si="120"/>
        <v/>
      </c>
    </row>
    <row r="1244" spans="1:13">
      <c r="A1244" s="175"/>
      <c r="B1244" s="152"/>
      <c r="C1244" s="137"/>
      <c r="D1244" s="142"/>
      <c r="E1244" s="143"/>
      <c r="F1244" s="143"/>
      <c r="G1244" s="346"/>
      <c r="H1244" s="145"/>
      <c r="I1244" s="449">
        <f t="shared" si="116"/>
        <v>0</v>
      </c>
      <c r="J1244" s="414" t="str">
        <f t="shared" si="117"/>
        <v/>
      </c>
      <c r="K1244" s="414" t="str">
        <f t="shared" si="118"/>
        <v/>
      </c>
      <c r="L1244" s="414" t="str">
        <f t="shared" si="119"/>
        <v/>
      </c>
      <c r="M1244" s="414" t="str">
        <f t="shared" si="120"/>
        <v/>
      </c>
    </row>
    <row r="1245" spans="1:13">
      <c r="A1245" s="175"/>
      <c r="B1245" s="152"/>
      <c r="C1245" s="137"/>
      <c r="D1245" s="142"/>
      <c r="E1245" s="143"/>
      <c r="F1245" s="143"/>
      <c r="G1245" s="346"/>
      <c r="H1245" s="145"/>
      <c r="I1245" s="449">
        <f t="shared" si="116"/>
        <v>0</v>
      </c>
      <c r="J1245" s="414" t="str">
        <f t="shared" si="117"/>
        <v/>
      </c>
      <c r="K1245" s="414" t="str">
        <f t="shared" si="118"/>
        <v/>
      </c>
      <c r="L1245" s="414" t="str">
        <f t="shared" si="119"/>
        <v/>
      </c>
      <c r="M1245" s="414" t="str">
        <f t="shared" si="120"/>
        <v/>
      </c>
    </row>
    <row r="1246" spans="1:13">
      <c r="A1246" s="175"/>
      <c r="B1246" s="152"/>
      <c r="C1246" s="137"/>
      <c r="D1246" s="142"/>
      <c r="E1246" s="143"/>
      <c r="F1246" s="143"/>
      <c r="G1246" s="346"/>
      <c r="H1246" s="145"/>
      <c r="I1246" s="449">
        <f t="shared" si="116"/>
        <v>0</v>
      </c>
      <c r="J1246" s="414" t="str">
        <f t="shared" si="117"/>
        <v/>
      </c>
      <c r="K1246" s="414" t="str">
        <f t="shared" si="118"/>
        <v/>
      </c>
      <c r="L1246" s="414" t="str">
        <f t="shared" si="119"/>
        <v/>
      </c>
      <c r="M1246" s="414" t="str">
        <f t="shared" si="120"/>
        <v/>
      </c>
    </row>
    <row r="1247" spans="1:13">
      <c r="A1247" s="175"/>
      <c r="B1247" s="152"/>
      <c r="C1247" s="137"/>
      <c r="D1247" s="142"/>
      <c r="E1247" s="143"/>
      <c r="F1247" s="143"/>
      <c r="G1247" s="346"/>
      <c r="H1247" s="145"/>
      <c r="I1247" s="449">
        <f t="shared" si="116"/>
        <v>0</v>
      </c>
      <c r="J1247" s="414" t="str">
        <f t="shared" si="117"/>
        <v/>
      </c>
      <c r="K1247" s="414" t="str">
        <f t="shared" si="118"/>
        <v/>
      </c>
      <c r="L1247" s="414" t="str">
        <f t="shared" si="119"/>
        <v/>
      </c>
      <c r="M1247" s="414" t="str">
        <f t="shared" si="120"/>
        <v/>
      </c>
    </row>
    <row r="1248" spans="1:13">
      <c r="A1248" s="175"/>
      <c r="B1248" s="152"/>
      <c r="C1248" s="137"/>
      <c r="D1248" s="142"/>
      <c r="E1248" s="143"/>
      <c r="F1248" s="143"/>
      <c r="G1248" s="346"/>
      <c r="H1248" s="145"/>
      <c r="I1248" s="449">
        <f t="shared" si="116"/>
        <v>0</v>
      </c>
      <c r="J1248" s="414" t="str">
        <f t="shared" si="117"/>
        <v/>
      </c>
      <c r="K1248" s="414" t="str">
        <f t="shared" si="118"/>
        <v/>
      </c>
      <c r="L1248" s="414" t="str">
        <f t="shared" si="119"/>
        <v/>
      </c>
      <c r="M1248" s="414" t="str">
        <f t="shared" si="120"/>
        <v/>
      </c>
    </row>
    <row r="1249" spans="1:13">
      <c r="A1249" s="175"/>
      <c r="B1249" s="152"/>
      <c r="C1249" s="137"/>
      <c r="D1249" s="142"/>
      <c r="E1249" s="143"/>
      <c r="F1249" s="143"/>
      <c r="G1249" s="346"/>
      <c r="H1249" s="145"/>
      <c r="I1249" s="449">
        <f t="shared" si="116"/>
        <v>0</v>
      </c>
      <c r="J1249" s="414" t="str">
        <f t="shared" si="117"/>
        <v/>
      </c>
      <c r="K1249" s="414" t="str">
        <f t="shared" si="118"/>
        <v/>
      </c>
      <c r="L1249" s="414" t="str">
        <f t="shared" si="119"/>
        <v/>
      </c>
      <c r="M1249" s="414" t="str">
        <f t="shared" si="120"/>
        <v/>
      </c>
    </row>
    <row r="1250" spans="1:13">
      <c r="A1250" s="175"/>
      <c r="B1250" s="152"/>
      <c r="C1250" s="137"/>
      <c r="D1250" s="142"/>
      <c r="E1250" s="143"/>
      <c r="F1250" s="143"/>
      <c r="G1250" s="346"/>
      <c r="H1250" s="145"/>
      <c r="I1250" s="449">
        <f t="shared" si="116"/>
        <v>0</v>
      </c>
      <c r="J1250" s="414" t="str">
        <f t="shared" si="117"/>
        <v/>
      </c>
      <c r="K1250" s="414" t="str">
        <f t="shared" si="118"/>
        <v/>
      </c>
      <c r="L1250" s="414" t="str">
        <f t="shared" si="119"/>
        <v/>
      </c>
      <c r="M1250" s="414" t="str">
        <f t="shared" si="120"/>
        <v/>
      </c>
    </row>
    <row r="1251" spans="1:13">
      <c r="A1251" s="175"/>
      <c r="B1251" s="152"/>
      <c r="C1251" s="137"/>
      <c r="D1251" s="142"/>
      <c r="E1251" s="143"/>
      <c r="F1251" s="143"/>
      <c r="G1251" s="346"/>
      <c r="H1251" s="145"/>
      <c r="I1251" s="449">
        <f t="shared" si="116"/>
        <v>0</v>
      </c>
      <c r="J1251" s="414" t="str">
        <f t="shared" si="117"/>
        <v/>
      </c>
      <c r="K1251" s="414" t="str">
        <f t="shared" si="118"/>
        <v/>
      </c>
      <c r="L1251" s="414" t="str">
        <f t="shared" si="119"/>
        <v/>
      </c>
      <c r="M1251" s="414" t="str">
        <f t="shared" si="120"/>
        <v/>
      </c>
    </row>
    <row r="1252" spans="1:13">
      <c r="A1252" s="175"/>
      <c r="B1252" s="152"/>
      <c r="C1252" s="137"/>
      <c r="D1252" s="142"/>
      <c r="E1252" s="143"/>
      <c r="F1252" s="143"/>
      <c r="G1252" s="346"/>
      <c r="H1252" s="145"/>
      <c r="I1252" s="449">
        <f t="shared" si="116"/>
        <v>0</v>
      </c>
      <c r="J1252" s="414" t="str">
        <f t="shared" si="117"/>
        <v/>
      </c>
      <c r="K1252" s="414" t="str">
        <f t="shared" si="118"/>
        <v/>
      </c>
      <c r="L1252" s="414" t="str">
        <f t="shared" si="119"/>
        <v/>
      </c>
      <c r="M1252" s="414" t="str">
        <f t="shared" si="120"/>
        <v/>
      </c>
    </row>
    <row r="1253" spans="1:13">
      <c r="A1253" s="175"/>
      <c r="B1253" s="152"/>
      <c r="C1253" s="137"/>
      <c r="D1253" s="142"/>
      <c r="E1253" s="143"/>
      <c r="F1253" s="143"/>
      <c r="G1253" s="346"/>
      <c r="H1253" s="145"/>
      <c r="I1253" s="449">
        <f t="shared" si="116"/>
        <v>0</v>
      </c>
      <c r="J1253" s="414" t="str">
        <f t="shared" si="117"/>
        <v/>
      </c>
      <c r="K1253" s="414" t="str">
        <f t="shared" si="118"/>
        <v/>
      </c>
      <c r="L1253" s="414" t="str">
        <f t="shared" si="119"/>
        <v/>
      </c>
      <c r="M1253" s="414" t="str">
        <f t="shared" si="120"/>
        <v/>
      </c>
    </row>
    <row r="1254" spans="1:13">
      <c r="A1254" s="175"/>
      <c r="B1254" s="152"/>
      <c r="C1254" s="137"/>
      <c r="D1254" s="142"/>
      <c r="E1254" s="143"/>
      <c r="F1254" s="143"/>
      <c r="G1254" s="346"/>
      <c r="H1254" s="145"/>
      <c r="I1254" s="449">
        <f t="shared" si="116"/>
        <v>0</v>
      </c>
      <c r="J1254" s="414" t="str">
        <f t="shared" si="117"/>
        <v/>
      </c>
      <c r="K1254" s="414" t="str">
        <f t="shared" si="118"/>
        <v/>
      </c>
      <c r="L1254" s="414" t="str">
        <f t="shared" si="119"/>
        <v/>
      </c>
      <c r="M1254" s="414" t="str">
        <f t="shared" si="120"/>
        <v/>
      </c>
    </row>
    <row r="1255" spans="1:13">
      <c r="A1255" s="175"/>
      <c r="B1255" s="152"/>
      <c r="C1255" s="137"/>
      <c r="D1255" s="142"/>
      <c r="E1255" s="143"/>
      <c r="F1255" s="143"/>
      <c r="G1255" s="346"/>
      <c r="H1255" s="145"/>
      <c r="I1255" s="449">
        <f t="shared" si="116"/>
        <v>0</v>
      </c>
      <c r="J1255" s="414" t="str">
        <f t="shared" si="117"/>
        <v/>
      </c>
      <c r="K1255" s="414" t="str">
        <f t="shared" si="118"/>
        <v/>
      </c>
      <c r="L1255" s="414" t="str">
        <f t="shared" si="119"/>
        <v/>
      </c>
      <c r="M1255" s="414" t="str">
        <f t="shared" si="120"/>
        <v/>
      </c>
    </row>
    <row r="1256" spans="1:13">
      <c r="A1256" s="175"/>
      <c r="B1256" s="152"/>
      <c r="C1256" s="137"/>
      <c r="D1256" s="142"/>
      <c r="E1256" s="143"/>
      <c r="F1256" s="143"/>
      <c r="G1256" s="346"/>
      <c r="H1256" s="145"/>
      <c r="I1256" s="449">
        <f t="shared" si="116"/>
        <v>0</v>
      </c>
      <c r="J1256" s="414" t="str">
        <f t="shared" si="117"/>
        <v/>
      </c>
      <c r="K1256" s="414" t="str">
        <f t="shared" si="118"/>
        <v/>
      </c>
      <c r="L1256" s="414" t="str">
        <f t="shared" si="119"/>
        <v/>
      </c>
      <c r="M1256" s="414" t="str">
        <f t="shared" si="120"/>
        <v/>
      </c>
    </row>
    <row r="1257" spans="1:13">
      <c r="A1257" s="175"/>
      <c r="B1257" s="152"/>
      <c r="C1257" s="137"/>
      <c r="D1257" s="142"/>
      <c r="E1257" s="143"/>
      <c r="F1257" s="143"/>
      <c r="G1257" s="346"/>
      <c r="H1257" s="145"/>
      <c r="I1257" s="449">
        <f t="shared" si="116"/>
        <v>0</v>
      </c>
      <c r="J1257" s="414" t="str">
        <f t="shared" si="117"/>
        <v/>
      </c>
      <c r="K1257" s="414" t="str">
        <f t="shared" si="118"/>
        <v/>
      </c>
      <c r="L1257" s="414" t="str">
        <f t="shared" si="119"/>
        <v/>
      </c>
      <c r="M1257" s="414" t="str">
        <f t="shared" si="120"/>
        <v/>
      </c>
    </row>
    <row r="1258" spans="1:13">
      <c r="A1258" s="175"/>
      <c r="B1258" s="152"/>
      <c r="C1258" s="137"/>
      <c r="D1258" s="142"/>
      <c r="E1258" s="143"/>
      <c r="F1258" s="143"/>
      <c r="G1258" s="346"/>
      <c r="H1258" s="145"/>
      <c r="I1258" s="449">
        <f t="shared" si="116"/>
        <v>0</v>
      </c>
      <c r="J1258" s="414" t="str">
        <f t="shared" si="117"/>
        <v/>
      </c>
      <c r="K1258" s="414" t="str">
        <f t="shared" si="118"/>
        <v/>
      </c>
      <c r="L1258" s="414" t="str">
        <f t="shared" si="119"/>
        <v/>
      </c>
      <c r="M1258" s="414" t="str">
        <f t="shared" si="120"/>
        <v/>
      </c>
    </row>
    <row r="1259" spans="1:13">
      <c r="A1259" s="175"/>
      <c r="B1259" s="152"/>
      <c r="C1259" s="137"/>
      <c r="D1259" s="142"/>
      <c r="E1259" s="143"/>
      <c r="F1259" s="143"/>
      <c r="G1259" s="346"/>
      <c r="H1259" s="145"/>
      <c r="I1259" s="449">
        <f t="shared" si="116"/>
        <v>0</v>
      </c>
      <c r="J1259" s="414" t="str">
        <f t="shared" si="117"/>
        <v/>
      </c>
      <c r="K1259" s="414" t="str">
        <f t="shared" si="118"/>
        <v/>
      </c>
      <c r="L1259" s="414" t="str">
        <f t="shared" si="119"/>
        <v/>
      </c>
      <c r="M1259" s="414" t="str">
        <f t="shared" si="120"/>
        <v/>
      </c>
    </row>
    <row r="1260" spans="1:13">
      <c r="A1260" s="175"/>
      <c r="B1260" s="152"/>
      <c r="C1260" s="137"/>
      <c r="D1260" s="142"/>
      <c r="E1260" s="143"/>
      <c r="F1260" s="143"/>
      <c r="G1260" s="346"/>
      <c r="H1260" s="145"/>
      <c r="I1260" s="449">
        <f t="shared" si="116"/>
        <v>0</v>
      </c>
      <c r="J1260" s="414" t="str">
        <f t="shared" si="117"/>
        <v/>
      </c>
      <c r="K1260" s="414" t="str">
        <f t="shared" si="118"/>
        <v/>
      </c>
      <c r="L1260" s="414" t="str">
        <f t="shared" si="119"/>
        <v/>
      </c>
      <c r="M1260" s="414" t="str">
        <f t="shared" si="120"/>
        <v/>
      </c>
    </row>
    <row r="1261" spans="1:13">
      <c r="A1261" s="175"/>
      <c r="B1261" s="152"/>
      <c r="C1261" s="137"/>
      <c r="D1261" s="142"/>
      <c r="E1261" s="143"/>
      <c r="F1261" s="143"/>
      <c r="G1261" s="346"/>
      <c r="H1261" s="145"/>
      <c r="I1261" s="449">
        <f t="shared" si="116"/>
        <v>0</v>
      </c>
      <c r="J1261" s="414" t="str">
        <f t="shared" si="117"/>
        <v/>
      </c>
      <c r="K1261" s="414" t="str">
        <f t="shared" si="118"/>
        <v/>
      </c>
      <c r="L1261" s="414" t="str">
        <f t="shared" si="119"/>
        <v/>
      </c>
      <c r="M1261" s="414" t="str">
        <f t="shared" si="120"/>
        <v/>
      </c>
    </row>
    <row r="1262" spans="1:13">
      <c r="A1262" s="175"/>
      <c r="B1262" s="152"/>
      <c r="C1262" s="137"/>
      <c r="D1262" s="142"/>
      <c r="E1262" s="143"/>
      <c r="F1262" s="143"/>
      <c r="G1262" s="346"/>
      <c r="H1262" s="145"/>
      <c r="I1262" s="449">
        <f t="shared" si="116"/>
        <v>0</v>
      </c>
      <c r="J1262" s="414" t="str">
        <f t="shared" si="117"/>
        <v/>
      </c>
      <c r="K1262" s="414" t="str">
        <f t="shared" si="118"/>
        <v/>
      </c>
      <c r="L1262" s="414" t="str">
        <f t="shared" si="119"/>
        <v/>
      </c>
      <c r="M1262" s="414" t="str">
        <f t="shared" si="120"/>
        <v/>
      </c>
    </row>
    <row r="1263" spans="1:13">
      <c r="A1263" s="175"/>
      <c r="B1263" s="152"/>
      <c r="C1263" s="137"/>
      <c r="D1263" s="142"/>
      <c r="E1263" s="143"/>
      <c r="F1263" s="143"/>
      <c r="G1263" s="346"/>
      <c r="H1263" s="145"/>
      <c r="I1263" s="449">
        <f t="shared" si="116"/>
        <v>0</v>
      </c>
      <c r="J1263" s="414" t="str">
        <f t="shared" si="117"/>
        <v/>
      </c>
      <c r="K1263" s="414" t="str">
        <f t="shared" si="118"/>
        <v/>
      </c>
      <c r="L1263" s="414" t="str">
        <f t="shared" si="119"/>
        <v/>
      </c>
      <c r="M1263" s="414" t="str">
        <f t="shared" si="120"/>
        <v/>
      </c>
    </row>
    <row r="1264" spans="1:13">
      <c r="A1264" s="175"/>
      <c r="B1264" s="152"/>
      <c r="C1264" s="137"/>
      <c r="D1264" s="142"/>
      <c r="E1264" s="143"/>
      <c r="F1264" s="143"/>
      <c r="G1264" s="346"/>
      <c r="H1264" s="145"/>
      <c r="I1264" s="449">
        <f t="shared" si="116"/>
        <v>0</v>
      </c>
      <c r="J1264" s="414" t="str">
        <f t="shared" si="117"/>
        <v/>
      </c>
      <c r="K1264" s="414" t="str">
        <f t="shared" si="118"/>
        <v/>
      </c>
      <c r="L1264" s="414" t="str">
        <f t="shared" si="119"/>
        <v/>
      </c>
      <c r="M1264" s="414" t="str">
        <f t="shared" si="120"/>
        <v/>
      </c>
    </row>
    <row r="1265" spans="1:13">
      <c r="A1265" s="175"/>
      <c r="B1265" s="152"/>
      <c r="C1265" s="137"/>
      <c r="D1265" s="142"/>
      <c r="E1265" s="143"/>
      <c r="F1265" s="143"/>
      <c r="G1265" s="346"/>
      <c r="H1265" s="145"/>
      <c r="I1265" s="449">
        <f t="shared" si="116"/>
        <v>0</v>
      </c>
      <c r="J1265" s="414" t="str">
        <f t="shared" si="117"/>
        <v/>
      </c>
      <c r="K1265" s="414" t="str">
        <f t="shared" si="118"/>
        <v/>
      </c>
      <c r="L1265" s="414" t="str">
        <f t="shared" si="119"/>
        <v/>
      </c>
      <c r="M1265" s="414" t="str">
        <f t="shared" si="120"/>
        <v/>
      </c>
    </row>
    <row r="1266" spans="1:13">
      <c r="A1266" s="175"/>
      <c r="B1266" s="152"/>
      <c r="C1266" s="137"/>
      <c r="D1266" s="142"/>
      <c r="E1266" s="143"/>
      <c r="F1266" s="143"/>
      <c r="G1266" s="346"/>
      <c r="H1266" s="145"/>
      <c r="I1266" s="449">
        <f t="shared" si="116"/>
        <v>0</v>
      </c>
      <c r="J1266" s="414" t="str">
        <f t="shared" si="117"/>
        <v/>
      </c>
      <c r="K1266" s="414" t="str">
        <f t="shared" si="118"/>
        <v/>
      </c>
      <c r="L1266" s="414" t="str">
        <f t="shared" si="119"/>
        <v/>
      </c>
      <c r="M1266" s="414" t="str">
        <f t="shared" si="120"/>
        <v/>
      </c>
    </row>
    <row r="1267" spans="1:13">
      <c r="A1267" s="175"/>
      <c r="B1267" s="152"/>
      <c r="C1267" s="137"/>
      <c r="D1267" s="142"/>
      <c r="E1267" s="143"/>
      <c r="F1267" s="143"/>
      <c r="G1267" s="346"/>
      <c r="H1267" s="145"/>
      <c r="I1267" s="449">
        <f t="shared" si="116"/>
        <v>0</v>
      </c>
      <c r="J1267" s="414" t="str">
        <f t="shared" si="117"/>
        <v/>
      </c>
      <c r="K1267" s="414" t="str">
        <f t="shared" si="118"/>
        <v/>
      </c>
      <c r="L1267" s="414" t="str">
        <f t="shared" si="119"/>
        <v/>
      </c>
      <c r="M1267" s="414" t="str">
        <f t="shared" si="120"/>
        <v/>
      </c>
    </row>
    <row r="1268" spans="1:13">
      <c r="A1268" s="175"/>
      <c r="B1268" s="152"/>
      <c r="C1268" s="137"/>
      <c r="D1268" s="142"/>
      <c r="E1268" s="143"/>
      <c r="F1268" s="143"/>
      <c r="G1268" s="346"/>
      <c r="H1268" s="145"/>
      <c r="I1268" s="449">
        <f t="shared" si="116"/>
        <v>0</v>
      </c>
      <c r="J1268" s="414" t="str">
        <f t="shared" si="117"/>
        <v/>
      </c>
      <c r="K1268" s="414" t="str">
        <f t="shared" si="118"/>
        <v/>
      </c>
      <c r="L1268" s="414" t="str">
        <f t="shared" si="119"/>
        <v/>
      </c>
      <c r="M1268" s="414" t="str">
        <f t="shared" si="120"/>
        <v/>
      </c>
    </row>
    <row r="1269" spans="1:13">
      <c r="A1269" s="175"/>
      <c r="B1269" s="152"/>
      <c r="C1269" s="137"/>
      <c r="D1269" s="142"/>
      <c r="E1269" s="143"/>
      <c r="F1269" s="143"/>
      <c r="G1269" s="346"/>
      <c r="H1269" s="145"/>
      <c r="I1269" s="449">
        <f t="shared" si="116"/>
        <v>0</v>
      </c>
      <c r="J1269" s="414" t="str">
        <f t="shared" si="117"/>
        <v/>
      </c>
      <c r="K1269" s="414" t="str">
        <f t="shared" si="118"/>
        <v/>
      </c>
      <c r="L1269" s="414" t="str">
        <f t="shared" si="119"/>
        <v/>
      </c>
      <c r="M1269" s="414" t="str">
        <f t="shared" si="120"/>
        <v/>
      </c>
    </row>
    <row r="1270" spans="1:13">
      <c r="A1270" s="175"/>
      <c r="B1270" s="152"/>
      <c r="C1270" s="137"/>
      <c r="D1270" s="142"/>
      <c r="E1270" s="143"/>
      <c r="F1270" s="143"/>
      <c r="G1270" s="346"/>
      <c r="H1270" s="145"/>
      <c r="I1270" s="449">
        <f t="shared" si="116"/>
        <v>0</v>
      </c>
      <c r="J1270" s="414" t="str">
        <f t="shared" si="117"/>
        <v/>
      </c>
      <c r="K1270" s="414" t="str">
        <f t="shared" si="118"/>
        <v/>
      </c>
      <c r="L1270" s="414" t="str">
        <f t="shared" si="119"/>
        <v/>
      </c>
      <c r="M1270" s="414" t="str">
        <f t="shared" si="120"/>
        <v/>
      </c>
    </row>
    <row r="1271" spans="1:13">
      <c r="A1271" s="175"/>
      <c r="B1271" s="152"/>
      <c r="C1271" s="137"/>
      <c r="D1271" s="142"/>
      <c r="E1271" s="143"/>
      <c r="F1271" s="143"/>
      <c r="G1271" s="346"/>
      <c r="H1271" s="145"/>
      <c r="I1271" s="449">
        <f t="shared" si="116"/>
        <v>0</v>
      </c>
      <c r="J1271" s="414" t="str">
        <f t="shared" si="117"/>
        <v/>
      </c>
      <c r="K1271" s="414" t="str">
        <f t="shared" si="118"/>
        <v/>
      </c>
      <c r="L1271" s="414" t="str">
        <f t="shared" si="119"/>
        <v/>
      </c>
      <c r="M1271" s="414" t="str">
        <f t="shared" si="120"/>
        <v/>
      </c>
    </row>
    <row r="1272" spans="1:13">
      <c r="A1272" s="175"/>
      <c r="B1272" s="152"/>
      <c r="C1272" s="137"/>
      <c r="D1272" s="142"/>
      <c r="E1272" s="143"/>
      <c r="F1272" s="143"/>
      <c r="G1272" s="346"/>
      <c r="H1272" s="145"/>
      <c r="I1272" s="449">
        <f t="shared" si="116"/>
        <v>0</v>
      </c>
      <c r="J1272" s="414" t="str">
        <f t="shared" si="117"/>
        <v/>
      </c>
      <c r="K1272" s="414" t="str">
        <f t="shared" si="118"/>
        <v/>
      </c>
      <c r="L1272" s="414" t="str">
        <f t="shared" si="119"/>
        <v/>
      </c>
      <c r="M1272" s="414" t="str">
        <f t="shared" si="120"/>
        <v/>
      </c>
    </row>
    <row r="1273" spans="1:13">
      <c r="A1273" s="175"/>
      <c r="B1273" s="152"/>
      <c r="C1273" s="137"/>
      <c r="D1273" s="142"/>
      <c r="E1273" s="143"/>
      <c r="F1273" s="143"/>
      <c r="G1273" s="346"/>
      <c r="H1273" s="145"/>
      <c r="I1273" s="449">
        <f t="shared" si="116"/>
        <v>0</v>
      </c>
      <c r="J1273" s="414" t="str">
        <f t="shared" si="117"/>
        <v/>
      </c>
      <c r="K1273" s="414" t="str">
        <f t="shared" si="118"/>
        <v/>
      </c>
      <c r="L1273" s="414" t="str">
        <f t="shared" si="119"/>
        <v/>
      </c>
      <c r="M1273" s="414" t="str">
        <f t="shared" si="120"/>
        <v/>
      </c>
    </row>
    <row r="1274" spans="1:13">
      <c r="A1274" s="175"/>
      <c r="B1274" s="152"/>
      <c r="C1274" s="137"/>
      <c r="D1274" s="142"/>
      <c r="E1274" s="143"/>
      <c r="F1274" s="143"/>
      <c r="G1274" s="346"/>
      <c r="H1274" s="145"/>
      <c r="I1274" s="449">
        <f t="shared" si="116"/>
        <v>0</v>
      </c>
      <c r="J1274" s="414" t="str">
        <f t="shared" si="117"/>
        <v/>
      </c>
      <c r="K1274" s="414" t="str">
        <f t="shared" si="118"/>
        <v/>
      </c>
      <c r="L1274" s="414" t="str">
        <f t="shared" si="119"/>
        <v/>
      </c>
      <c r="M1274" s="414" t="str">
        <f t="shared" si="120"/>
        <v/>
      </c>
    </row>
    <row r="1275" spans="1:13">
      <c r="A1275" s="175"/>
      <c r="B1275" s="152"/>
      <c r="C1275" s="137"/>
      <c r="D1275" s="142"/>
      <c r="E1275" s="143"/>
      <c r="F1275" s="143"/>
      <c r="G1275" s="346"/>
      <c r="H1275" s="145"/>
      <c r="I1275" s="449">
        <f t="shared" ref="I1275:I1338" si="121">IF(ISTEXT(A1275)=TRUE,G1275,0)</f>
        <v>0</v>
      </c>
      <c r="J1275" s="414" t="str">
        <f t="shared" si="117"/>
        <v/>
      </c>
      <c r="K1275" s="414" t="str">
        <f t="shared" si="118"/>
        <v/>
      </c>
      <c r="L1275" s="414" t="str">
        <f t="shared" si="119"/>
        <v/>
      </c>
      <c r="M1275" s="414" t="str">
        <f t="shared" si="120"/>
        <v/>
      </c>
    </row>
    <row r="1276" spans="1:13">
      <c r="A1276" s="175"/>
      <c r="B1276" s="152"/>
      <c r="C1276" s="137"/>
      <c r="D1276" s="142"/>
      <c r="E1276" s="143"/>
      <c r="F1276" s="143"/>
      <c r="G1276" s="346"/>
      <c r="H1276" s="145"/>
      <c r="I1276" s="449">
        <f t="shared" si="121"/>
        <v>0</v>
      </c>
      <c r="J1276" s="414" t="str">
        <f t="shared" si="117"/>
        <v/>
      </c>
      <c r="K1276" s="414" t="str">
        <f t="shared" si="118"/>
        <v/>
      </c>
      <c r="L1276" s="414" t="str">
        <f t="shared" si="119"/>
        <v/>
      </c>
      <c r="M1276" s="414" t="str">
        <f t="shared" si="120"/>
        <v/>
      </c>
    </row>
    <row r="1277" spans="1:13">
      <c r="A1277" s="175"/>
      <c r="B1277" s="152"/>
      <c r="C1277" s="137"/>
      <c r="D1277" s="142"/>
      <c r="E1277" s="143"/>
      <c r="F1277" s="143"/>
      <c r="G1277" s="346"/>
      <c r="H1277" s="145"/>
      <c r="I1277" s="449">
        <f t="shared" si="121"/>
        <v>0</v>
      </c>
      <c r="J1277" s="414" t="str">
        <f t="shared" si="117"/>
        <v/>
      </c>
      <c r="K1277" s="414" t="str">
        <f t="shared" si="118"/>
        <v/>
      </c>
      <c r="L1277" s="414" t="str">
        <f t="shared" si="119"/>
        <v/>
      </c>
      <c r="M1277" s="414" t="str">
        <f t="shared" si="120"/>
        <v/>
      </c>
    </row>
    <row r="1278" spans="1:13">
      <c r="A1278" s="175"/>
      <c r="B1278" s="152"/>
      <c r="C1278" s="137"/>
      <c r="D1278" s="142"/>
      <c r="E1278" s="143"/>
      <c r="F1278" s="143"/>
      <c r="G1278" s="346"/>
      <c r="H1278" s="145"/>
      <c r="I1278" s="449">
        <f t="shared" si="121"/>
        <v>0</v>
      </c>
      <c r="J1278" s="414" t="str">
        <f t="shared" ref="J1278:J1341" si="122">IF($B1278="F",$G1278,"")</f>
        <v/>
      </c>
      <c r="K1278" s="414" t="str">
        <f t="shared" ref="K1278:K1341" si="123">IF($B1278="V",$G1278,"")</f>
        <v/>
      </c>
      <c r="L1278" s="414" t="str">
        <f t="shared" ref="L1278:L1341" si="124">IF($B1278="A",$G1278,"")</f>
        <v/>
      </c>
      <c r="M1278" s="414" t="str">
        <f t="shared" ref="M1278:M1341" si="125">IF($B1278="G",$G1278,"")</f>
        <v/>
      </c>
    </row>
    <row r="1279" spans="1:13">
      <c r="A1279" s="175"/>
      <c r="B1279" s="152"/>
      <c r="C1279" s="137"/>
      <c r="D1279" s="142"/>
      <c r="E1279" s="143"/>
      <c r="F1279" s="143"/>
      <c r="G1279" s="346"/>
      <c r="H1279" s="145"/>
      <c r="I1279" s="449">
        <f t="shared" si="121"/>
        <v>0</v>
      </c>
      <c r="J1279" s="414" t="str">
        <f t="shared" si="122"/>
        <v/>
      </c>
      <c r="K1279" s="414" t="str">
        <f t="shared" si="123"/>
        <v/>
      </c>
      <c r="L1279" s="414" t="str">
        <f t="shared" si="124"/>
        <v/>
      </c>
      <c r="M1279" s="414" t="str">
        <f t="shared" si="125"/>
        <v/>
      </c>
    </row>
    <row r="1280" spans="1:13">
      <c r="A1280" s="175"/>
      <c r="B1280" s="152"/>
      <c r="C1280" s="137"/>
      <c r="D1280" s="142"/>
      <c r="E1280" s="143"/>
      <c r="F1280" s="143"/>
      <c r="G1280" s="346"/>
      <c r="H1280" s="145"/>
      <c r="I1280" s="449">
        <f t="shared" si="121"/>
        <v>0</v>
      </c>
      <c r="J1280" s="414" t="str">
        <f t="shared" si="122"/>
        <v/>
      </c>
      <c r="K1280" s="414" t="str">
        <f t="shared" si="123"/>
        <v/>
      </c>
      <c r="L1280" s="414" t="str">
        <f t="shared" si="124"/>
        <v/>
      </c>
      <c r="M1280" s="414" t="str">
        <f t="shared" si="125"/>
        <v/>
      </c>
    </row>
    <row r="1281" spans="1:13">
      <c r="A1281" s="175"/>
      <c r="B1281" s="152"/>
      <c r="C1281" s="137"/>
      <c r="D1281" s="142"/>
      <c r="E1281" s="143"/>
      <c r="F1281" s="143"/>
      <c r="G1281" s="346"/>
      <c r="H1281" s="145"/>
      <c r="I1281" s="449">
        <f t="shared" si="121"/>
        <v>0</v>
      </c>
      <c r="J1281" s="414" t="str">
        <f t="shared" si="122"/>
        <v/>
      </c>
      <c r="K1281" s="414" t="str">
        <f t="shared" si="123"/>
        <v/>
      </c>
      <c r="L1281" s="414" t="str">
        <f t="shared" si="124"/>
        <v/>
      </c>
      <c r="M1281" s="414" t="str">
        <f t="shared" si="125"/>
        <v/>
      </c>
    </row>
    <row r="1282" spans="1:13">
      <c r="A1282" s="175"/>
      <c r="B1282" s="152"/>
      <c r="C1282" s="137"/>
      <c r="D1282" s="142"/>
      <c r="E1282" s="143"/>
      <c r="F1282" s="143"/>
      <c r="G1282" s="346"/>
      <c r="H1282" s="145"/>
      <c r="I1282" s="449">
        <f t="shared" si="121"/>
        <v>0</v>
      </c>
      <c r="J1282" s="414" t="str">
        <f t="shared" si="122"/>
        <v/>
      </c>
      <c r="K1282" s="414" t="str">
        <f t="shared" si="123"/>
        <v/>
      </c>
      <c r="L1282" s="414" t="str">
        <f t="shared" si="124"/>
        <v/>
      </c>
      <c r="M1282" s="414" t="str">
        <f t="shared" si="125"/>
        <v/>
      </c>
    </row>
    <row r="1283" spans="1:13">
      <c r="A1283" s="175"/>
      <c r="B1283" s="152"/>
      <c r="C1283" s="137"/>
      <c r="D1283" s="142"/>
      <c r="E1283" s="143"/>
      <c r="F1283" s="143"/>
      <c r="G1283" s="346"/>
      <c r="H1283" s="145"/>
      <c r="I1283" s="449">
        <f t="shared" si="121"/>
        <v>0</v>
      </c>
      <c r="J1283" s="414" t="str">
        <f t="shared" si="122"/>
        <v/>
      </c>
      <c r="K1283" s="414" t="str">
        <f t="shared" si="123"/>
        <v/>
      </c>
      <c r="L1283" s="414" t="str">
        <f t="shared" si="124"/>
        <v/>
      </c>
      <c r="M1283" s="414" t="str">
        <f t="shared" si="125"/>
        <v/>
      </c>
    </row>
    <row r="1284" spans="1:13">
      <c r="A1284" s="175"/>
      <c r="B1284" s="152"/>
      <c r="C1284" s="137"/>
      <c r="D1284" s="142"/>
      <c r="E1284" s="143"/>
      <c r="F1284" s="143"/>
      <c r="G1284" s="346"/>
      <c r="H1284" s="145"/>
      <c r="I1284" s="449">
        <f t="shared" si="121"/>
        <v>0</v>
      </c>
      <c r="J1284" s="414" t="str">
        <f t="shared" si="122"/>
        <v/>
      </c>
      <c r="K1284" s="414" t="str">
        <f t="shared" si="123"/>
        <v/>
      </c>
      <c r="L1284" s="414" t="str">
        <f t="shared" si="124"/>
        <v/>
      </c>
      <c r="M1284" s="414" t="str">
        <f t="shared" si="125"/>
        <v/>
      </c>
    </row>
    <row r="1285" spans="1:13">
      <c r="A1285" s="175"/>
      <c r="B1285" s="152"/>
      <c r="C1285" s="137"/>
      <c r="D1285" s="142"/>
      <c r="E1285" s="143"/>
      <c r="F1285" s="143"/>
      <c r="G1285" s="346"/>
      <c r="H1285" s="145"/>
      <c r="I1285" s="449">
        <f t="shared" si="121"/>
        <v>0</v>
      </c>
      <c r="J1285" s="414" t="str">
        <f t="shared" si="122"/>
        <v/>
      </c>
      <c r="K1285" s="414" t="str">
        <f t="shared" si="123"/>
        <v/>
      </c>
      <c r="L1285" s="414" t="str">
        <f t="shared" si="124"/>
        <v/>
      </c>
      <c r="M1285" s="414" t="str">
        <f t="shared" si="125"/>
        <v/>
      </c>
    </row>
    <row r="1286" spans="1:13">
      <c r="A1286" s="175"/>
      <c r="B1286" s="152"/>
      <c r="C1286" s="137"/>
      <c r="D1286" s="142"/>
      <c r="E1286" s="143"/>
      <c r="F1286" s="143"/>
      <c r="G1286" s="346"/>
      <c r="H1286" s="145"/>
      <c r="I1286" s="449">
        <f t="shared" si="121"/>
        <v>0</v>
      </c>
      <c r="J1286" s="414" t="str">
        <f t="shared" si="122"/>
        <v/>
      </c>
      <c r="K1286" s="414" t="str">
        <f t="shared" si="123"/>
        <v/>
      </c>
      <c r="L1286" s="414" t="str">
        <f t="shared" si="124"/>
        <v/>
      </c>
      <c r="M1286" s="414" t="str">
        <f t="shared" si="125"/>
        <v/>
      </c>
    </row>
    <row r="1287" spans="1:13">
      <c r="A1287" s="175"/>
      <c r="B1287" s="152"/>
      <c r="C1287" s="137"/>
      <c r="D1287" s="142"/>
      <c r="E1287" s="143"/>
      <c r="F1287" s="143"/>
      <c r="G1287" s="346"/>
      <c r="H1287" s="145"/>
      <c r="I1287" s="449">
        <f t="shared" si="121"/>
        <v>0</v>
      </c>
      <c r="J1287" s="414" t="str">
        <f t="shared" si="122"/>
        <v/>
      </c>
      <c r="K1287" s="414" t="str">
        <f t="shared" si="123"/>
        <v/>
      </c>
      <c r="L1287" s="414" t="str">
        <f t="shared" si="124"/>
        <v/>
      </c>
      <c r="M1287" s="414" t="str">
        <f t="shared" si="125"/>
        <v/>
      </c>
    </row>
    <row r="1288" spans="1:13">
      <c r="A1288" s="175"/>
      <c r="B1288" s="152"/>
      <c r="C1288" s="137"/>
      <c r="D1288" s="142"/>
      <c r="E1288" s="143"/>
      <c r="F1288" s="143"/>
      <c r="G1288" s="346"/>
      <c r="H1288" s="145"/>
      <c r="I1288" s="449">
        <f t="shared" si="121"/>
        <v>0</v>
      </c>
      <c r="J1288" s="414" t="str">
        <f t="shared" si="122"/>
        <v/>
      </c>
      <c r="K1288" s="414" t="str">
        <f t="shared" si="123"/>
        <v/>
      </c>
      <c r="L1288" s="414" t="str">
        <f t="shared" si="124"/>
        <v/>
      </c>
      <c r="M1288" s="414" t="str">
        <f t="shared" si="125"/>
        <v/>
      </c>
    </row>
    <row r="1289" spans="1:13">
      <c r="A1289" s="175"/>
      <c r="B1289" s="152"/>
      <c r="C1289" s="137"/>
      <c r="D1289" s="142"/>
      <c r="E1289" s="143"/>
      <c r="F1289" s="143"/>
      <c r="G1289" s="346"/>
      <c r="H1289" s="145"/>
      <c r="I1289" s="449">
        <f t="shared" si="121"/>
        <v>0</v>
      </c>
      <c r="J1289" s="414" t="str">
        <f t="shared" si="122"/>
        <v/>
      </c>
      <c r="K1289" s="414" t="str">
        <f t="shared" si="123"/>
        <v/>
      </c>
      <c r="L1289" s="414" t="str">
        <f t="shared" si="124"/>
        <v/>
      </c>
      <c r="M1289" s="414" t="str">
        <f t="shared" si="125"/>
        <v/>
      </c>
    </row>
    <row r="1290" spans="1:13">
      <c r="A1290" s="175"/>
      <c r="B1290" s="152"/>
      <c r="C1290" s="137"/>
      <c r="D1290" s="142"/>
      <c r="E1290" s="143"/>
      <c r="F1290" s="143"/>
      <c r="G1290" s="346"/>
      <c r="H1290" s="145"/>
      <c r="I1290" s="449">
        <f t="shared" si="121"/>
        <v>0</v>
      </c>
      <c r="J1290" s="414" t="str">
        <f t="shared" si="122"/>
        <v/>
      </c>
      <c r="K1290" s="414" t="str">
        <f t="shared" si="123"/>
        <v/>
      </c>
      <c r="L1290" s="414" t="str">
        <f t="shared" si="124"/>
        <v/>
      </c>
      <c r="M1290" s="414" t="str">
        <f t="shared" si="125"/>
        <v/>
      </c>
    </row>
    <row r="1291" spans="1:13">
      <c r="A1291" s="175"/>
      <c r="B1291" s="152"/>
      <c r="C1291" s="137"/>
      <c r="D1291" s="142"/>
      <c r="E1291" s="143"/>
      <c r="F1291" s="143"/>
      <c r="G1291" s="346"/>
      <c r="H1291" s="145"/>
      <c r="I1291" s="449">
        <f t="shared" si="121"/>
        <v>0</v>
      </c>
      <c r="J1291" s="414" t="str">
        <f t="shared" si="122"/>
        <v/>
      </c>
      <c r="K1291" s="414" t="str">
        <f t="shared" si="123"/>
        <v/>
      </c>
      <c r="L1291" s="414" t="str">
        <f t="shared" si="124"/>
        <v/>
      </c>
      <c r="M1291" s="414" t="str">
        <f t="shared" si="125"/>
        <v/>
      </c>
    </row>
    <row r="1292" spans="1:13">
      <c r="A1292" s="175"/>
      <c r="B1292" s="152"/>
      <c r="C1292" s="137"/>
      <c r="D1292" s="142"/>
      <c r="E1292" s="143"/>
      <c r="F1292" s="143"/>
      <c r="G1292" s="346"/>
      <c r="H1292" s="145"/>
      <c r="I1292" s="449">
        <f t="shared" si="121"/>
        <v>0</v>
      </c>
      <c r="J1292" s="414" t="str">
        <f t="shared" si="122"/>
        <v/>
      </c>
      <c r="K1292" s="414" t="str">
        <f t="shared" si="123"/>
        <v/>
      </c>
      <c r="L1292" s="414" t="str">
        <f t="shared" si="124"/>
        <v/>
      </c>
      <c r="M1292" s="414" t="str">
        <f t="shared" si="125"/>
        <v/>
      </c>
    </row>
    <row r="1293" spans="1:13">
      <c r="A1293" s="175"/>
      <c r="B1293" s="152"/>
      <c r="C1293" s="137"/>
      <c r="D1293" s="142"/>
      <c r="E1293" s="143"/>
      <c r="F1293" s="143"/>
      <c r="G1293" s="346"/>
      <c r="H1293" s="145"/>
      <c r="I1293" s="449">
        <f t="shared" si="121"/>
        <v>0</v>
      </c>
      <c r="J1293" s="414" t="str">
        <f t="shared" si="122"/>
        <v/>
      </c>
      <c r="K1293" s="414" t="str">
        <f t="shared" si="123"/>
        <v/>
      </c>
      <c r="L1293" s="414" t="str">
        <f t="shared" si="124"/>
        <v/>
      </c>
      <c r="M1293" s="414" t="str">
        <f t="shared" si="125"/>
        <v/>
      </c>
    </row>
    <row r="1294" spans="1:13">
      <c r="A1294" s="175"/>
      <c r="B1294" s="152"/>
      <c r="C1294" s="137"/>
      <c r="D1294" s="142"/>
      <c r="E1294" s="143"/>
      <c r="F1294" s="143"/>
      <c r="G1294" s="346"/>
      <c r="H1294" s="145"/>
      <c r="I1294" s="449">
        <f t="shared" si="121"/>
        <v>0</v>
      </c>
      <c r="J1294" s="414" t="str">
        <f t="shared" si="122"/>
        <v/>
      </c>
      <c r="K1294" s="414" t="str">
        <f t="shared" si="123"/>
        <v/>
      </c>
      <c r="L1294" s="414" t="str">
        <f t="shared" si="124"/>
        <v/>
      </c>
      <c r="M1294" s="414" t="str">
        <f t="shared" si="125"/>
        <v/>
      </c>
    </row>
    <row r="1295" spans="1:13">
      <c r="A1295" s="175"/>
      <c r="B1295" s="152"/>
      <c r="C1295" s="137"/>
      <c r="D1295" s="142"/>
      <c r="E1295" s="143"/>
      <c r="F1295" s="143"/>
      <c r="G1295" s="346"/>
      <c r="H1295" s="145"/>
      <c r="I1295" s="449">
        <f t="shared" si="121"/>
        <v>0</v>
      </c>
      <c r="J1295" s="414" t="str">
        <f t="shared" si="122"/>
        <v/>
      </c>
      <c r="K1295" s="414" t="str">
        <f t="shared" si="123"/>
        <v/>
      </c>
      <c r="L1295" s="414" t="str">
        <f t="shared" si="124"/>
        <v/>
      </c>
      <c r="M1295" s="414" t="str">
        <f t="shared" si="125"/>
        <v/>
      </c>
    </row>
    <row r="1296" spans="1:13">
      <c r="A1296" s="175"/>
      <c r="B1296" s="152"/>
      <c r="C1296" s="137"/>
      <c r="D1296" s="142"/>
      <c r="E1296" s="143"/>
      <c r="F1296" s="143"/>
      <c r="G1296" s="346"/>
      <c r="H1296" s="145"/>
      <c r="I1296" s="449">
        <f t="shared" si="121"/>
        <v>0</v>
      </c>
      <c r="J1296" s="414" t="str">
        <f t="shared" si="122"/>
        <v/>
      </c>
      <c r="K1296" s="414" t="str">
        <f t="shared" si="123"/>
        <v/>
      </c>
      <c r="L1296" s="414" t="str">
        <f t="shared" si="124"/>
        <v/>
      </c>
      <c r="M1296" s="414" t="str">
        <f t="shared" si="125"/>
        <v/>
      </c>
    </row>
    <row r="1297" spans="1:13">
      <c r="A1297" s="175"/>
      <c r="B1297" s="152"/>
      <c r="C1297" s="137"/>
      <c r="D1297" s="142"/>
      <c r="E1297" s="143"/>
      <c r="F1297" s="143"/>
      <c r="G1297" s="346"/>
      <c r="H1297" s="145"/>
      <c r="I1297" s="449">
        <f t="shared" si="121"/>
        <v>0</v>
      </c>
      <c r="J1297" s="414" t="str">
        <f t="shared" si="122"/>
        <v/>
      </c>
      <c r="K1297" s="414" t="str">
        <f t="shared" si="123"/>
        <v/>
      </c>
      <c r="L1297" s="414" t="str">
        <f t="shared" si="124"/>
        <v/>
      </c>
      <c r="M1297" s="414" t="str">
        <f t="shared" si="125"/>
        <v/>
      </c>
    </row>
    <row r="1298" spans="1:13">
      <c r="A1298" s="175"/>
      <c r="B1298" s="152"/>
      <c r="C1298" s="137"/>
      <c r="D1298" s="142"/>
      <c r="E1298" s="143"/>
      <c r="F1298" s="143"/>
      <c r="G1298" s="346"/>
      <c r="H1298" s="145"/>
      <c r="I1298" s="449">
        <f t="shared" si="121"/>
        <v>0</v>
      </c>
      <c r="J1298" s="414" t="str">
        <f t="shared" si="122"/>
        <v/>
      </c>
      <c r="K1298" s="414" t="str">
        <f t="shared" si="123"/>
        <v/>
      </c>
      <c r="L1298" s="414" t="str">
        <f t="shared" si="124"/>
        <v/>
      </c>
      <c r="M1298" s="414" t="str">
        <f t="shared" si="125"/>
        <v/>
      </c>
    </row>
    <row r="1299" spans="1:13">
      <c r="A1299" s="175"/>
      <c r="B1299" s="152"/>
      <c r="C1299" s="137"/>
      <c r="D1299" s="142"/>
      <c r="E1299" s="143"/>
      <c r="F1299" s="143"/>
      <c r="G1299" s="346"/>
      <c r="H1299" s="145"/>
      <c r="I1299" s="449">
        <f t="shared" si="121"/>
        <v>0</v>
      </c>
      <c r="J1299" s="414" t="str">
        <f t="shared" si="122"/>
        <v/>
      </c>
      <c r="K1299" s="414" t="str">
        <f t="shared" si="123"/>
        <v/>
      </c>
      <c r="L1299" s="414" t="str">
        <f t="shared" si="124"/>
        <v/>
      </c>
      <c r="M1299" s="414" t="str">
        <f t="shared" si="125"/>
        <v/>
      </c>
    </row>
    <row r="1300" spans="1:13">
      <c r="A1300" s="175"/>
      <c r="B1300" s="152"/>
      <c r="C1300" s="137"/>
      <c r="D1300" s="142"/>
      <c r="E1300" s="143"/>
      <c r="F1300" s="143"/>
      <c r="G1300" s="346"/>
      <c r="H1300" s="145"/>
      <c r="I1300" s="449">
        <f t="shared" si="121"/>
        <v>0</v>
      </c>
      <c r="J1300" s="414" t="str">
        <f t="shared" si="122"/>
        <v/>
      </c>
      <c r="K1300" s="414" t="str">
        <f t="shared" si="123"/>
        <v/>
      </c>
      <c r="L1300" s="414" t="str">
        <f t="shared" si="124"/>
        <v/>
      </c>
      <c r="M1300" s="414" t="str">
        <f t="shared" si="125"/>
        <v/>
      </c>
    </row>
    <row r="1301" spans="1:13">
      <c r="A1301" s="175"/>
      <c r="B1301" s="152"/>
      <c r="C1301" s="137"/>
      <c r="D1301" s="142"/>
      <c r="E1301" s="143"/>
      <c r="F1301" s="143"/>
      <c r="G1301" s="346"/>
      <c r="H1301" s="145"/>
      <c r="I1301" s="449">
        <f t="shared" si="121"/>
        <v>0</v>
      </c>
      <c r="J1301" s="414" t="str">
        <f t="shared" si="122"/>
        <v/>
      </c>
      <c r="K1301" s="414" t="str">
        <f t="shared" si="123"/>
        <v/>
      </c>
      <c r="L1301" s="414" t="str">
        <f t="shared" si="124"/>
        <v/>
      </c>
      <c r="M1301" s="414" t="str">
        <f t="shared" si="125"/>
        <v/>
      </c>
    </row>
    <row r="1302" spans="1:13">
      <c r="A1302" s="175"/>
      <c r="B1302" s="152"/>
      <c r="C1302" s="137"/>
      <c r="D1302" s="142"/>
      <c r="E1302" s="143"/>
      <c r="F1302" s="143"/>
      <c r="G1302" s="346"/>
      <c r="H1302" s="145"/>
      <c r="I1302" s="449">
        <f t="shared" si="121"/>
        <v>0</v>
      </c>
      <c r="J1302" s="414" t="str">
        <f t="shared" si="122"/>
        <v/>
      </c>
      <c r="K1302" s="414" t="str">
        <f t="shared" si="123"/>
        <v/>
      </c>
      <c r="L1302" s="414" t="str">
        <f t="shared" si="124"/>
        <v/>
      </c>
      <c r="M1302" s="414" t="str">
        <f t="shared" si="125"/>
        <v/>
      </c>
    </row>
    <row r="1303" spans="1:13">
      <c r="A1303" s="175"/>
      <c r="B1303" s="152"/>
      <c r="C1303" s="137"/>
      <c r="D1303" s="142"/>
      <c r="E1303" s="143"/>
      <c r="F1303" s="143"/>
      <c r="G1303" s="346"/>
      <c r="H1303" s="145"/>
      <c r="I1303" s="449">
        <f t="shared" si="121"/>
        <v>0</v>
      </c>
      <c r="J1303" s="414" t="str">
        <f t="shared" si="122"/>
        <v/>
      </c>
      <c r="K1303" s="414" t="str">
        <f t="shared" si="123"/>
        <v/>
      </c>
      <c r="L1303" s="414" t="str">
        <f t="shared" si="124"/>
        <v/>
      </c>
      <c r="M1303" s="414" t="str">
        <f t="shared" si="125"/>
        <v/>
      </c>
    </row>
    <row r="1304" spans="1:13">
      <c r="A1304" s="175"/>
      <c r="B1304" s="152"/>
      <c r="C1304" s="137"/>
      <c r="D1304" s="142"/>
      <c r="E1304" s="143"/>
      <c r="F1304" s="143"/>
      <c r="G1304" s="346"/>
      <c r="H1304" s="145"/>
      <c r="I1304" s="449">
        <f t="shared" si="121"/>
        <v>0</v>
      </c>
      <c r="J1304" s="414" t="str">
        <f t="shared" si="122"/>
        <v/>
      </c>
      <c r="K1304" s="414" t="str">
        <f t="shared" si="123"/>
        <v/>
      </c>
      <c r="L1304" s="414" t="str">
        <f t="shared" si="124"/>
        <v/>
      </c>
      <c r="M1304" s="414" t="str">
        <f t="shared" si="125"/>
        <v/>
      </c>
    </row>
    <row r="1305" spans="1:13">
      <c r="A1305" s="175"/>
      <c r="B1305" s="152"/>
      <c r="C1305" s="137"/>
      <c r="D1305" s="142"/>
      <c r="E1305" s="143"/>
      <c r="F1305" s="143"/>
      <c r="G1305" s="346"/>
      <c r="H1305" s="145"/>
      <c r="I1305" s="449">
        <f t="shared" si="121"/>
        <v>0</v>
      </c>
      <c r="J1305" s="414" t="str">
        <f t="shared" si="122"/>
        <v/>
      </c>
      <c r="K1305" s="414" t="str">
        <f t="shared" si="123"/>
        <v/>
      </c>
      <c r="L1305" s="414" t="str">
        <f t="shared" si="124"/>
        <v/>
      </c>
      <c r="M1305" s="414" t="str">
        <f t="shared" si="125"/>
        <v/>
      </c>
    </row>
    <row r="1306" spans="1:13">
      <c r="A1306" s="175"/>
      <c r="B1306" s="152"/>
      <c r="C1306" s="137"/>
      <c r="D1306" s="142"/>
      <c r="E1306" s="143"/>
      <c r="F1306" s="143"/>
      <c r="G1306" s="346"/>
      <c r="H1306" s="145"/>
      <c r="I1306" s="449">
        <f t="shared" si="121"/>
        <v>0</v>
      </c>
      <c r="J1306" s="414" t="str">
        <f t="shared" si="122"/>
        <v/>
      </c>
      <c r="K1306" s="414" t="str">
        <f t="shared" si="123"/>
        <v/>
      </c>
      <c r="L1306" s="414" t="str">
        <f t="shared" si="124"/>
        <v/>
      </c>
      <c r="M1306" s="414" t="str">
        <f t="shared" si="125"/>
        <v/>
      </c>
    </row>
    <row r="1307" spans="1:13">
      <c r="A1307" s="175"/>
      <c r="B1307" s="152"/>
      <c r="C1307" s="137"/>
      <c r="D1307" s="142"/>
      <c r="E1307" s="143"/>
      <c r="F1307" s="143"/>
      <c r="G1307" s="346"/>
      <c r="H1307" s="145"/>
      <c r="I1307" s="449">
        <f t="shared" si="121"/>
        <v>0</v>
      </c>
      <c r="J1307" s="414" t="str">
        <f t="shared" si="122"/>
        <v/>
      </c>
      <c r="K1307" s="414" t="str">
        <f t="shared" si="123"/>
        <v/>
      </c>
      <c r="L1307" s="414" t="str">
        <f t="shared" si="124"/>
        <v/>
      </c>
      <c r="M1307" s="414" t="str">
        <f t="shared" si="125"/>
        <v/>
      </c>
    </row>
    <row r="1308" spans="1:13">
      <c r="A1308" s="175"/>
      <c r="B1308" s="152"/>
      <c r="C1308" s="137"/>
      <c r="D1308" s="142"/>
      <c r="E1308" s="143"/>
      <c r="F1308" s="143"/>
      <c r="G1308" s="346"/>
      <c r="H1308" s="145"/>
      <c r="I1308" s="449">
        <f t="shared" si="121"/>
        <v>0</v>
      </c>
      <c r="J1308" s="414" t="str">
        <f t="shared" si="122"/>
        <v/>
      </c>
      <c r="K1308" s="414" t="str">
        <f t="shared" si="123"/>
        <v/>
      </c>
      <c r="L1308" s="414" t="str">
        <f t="shared" si="124"/>
        <v/>
      </c>
      <c r="M1308" s="414" t="str">
        <f t="shared" si="125"/>
        <v/>
      </c>
    </row>
    <row r="1309" spans="1:13">
      <c r="A1309" s="175"/>
      <c r="B1309" s="152"/>
      <c r="C1309" s="137"/>
      <c r="D1309" s="142"/>
      <c r="E1309" s="143"/>
      <c r="F1309" s="143"/>
      <c r="G1309" s="346"/>
      <c r="H1309" s="145"/>
      <c r="I1309" s="449">
        <f t="shared" si="121"/>
        <v>0</v>
      </c>
      <c r="J1309" s="414" t="str">
        <f t="shared" si="122"/>
        <v/>
      </c>
      <c r="K1309" s="414" t="str">
        <f t="shared" si="123"/>
        <v/>
      </c>
      <c r="L1309" s="414" t="str">
        <f t="shared" si="124"/>
        <v/>
      </c>
      <c r="M1309" s="414" t="str">
        <f t="shared" si="125"/>
        <v/>
      </c>
    </row>
    <row r="1310" spans="1:13">
      <c r="A1310" s="175"/>
      <c r="B1310" s="152"/>
      <c r="C1310" s="137"/>
      <c r="D1310" s="142"/>
      <c r="E1310" s="143"/>
      <c r="F1310" s="143"/>
      <c r="G1310" s="346"/>
      <c r="H1310" s="145"/>
      <c r="I1310" s="449">
        <f t="shared" si="121"/>
        <v>0</v>
      </c>
      <c r="J1310" s="414" t="str">
        <f t="shared" si="122"/>
        <v/>
      </c>
      <c r="K1310" s="414" t="str">
        <f t="shared" si="123"/>
        <v/>
      </c>
      <c r="L1310" s="414" t="str">
        <f t="shared" si="124"/>
        <v/>
      </c>
      <c r="M1310" s="414" t="str">
        <f t="shared" si="125"/>
        <v/>
      </c>
    </row>
    <row r="1311" spans="1:13">
      <c r="A1311" s="175"/>
      <c r="B1311" s="152"/>
      <c r="C1311" s="137"/>
      <c r="D1311" s="142"/>
      <c r="E1311" s="143"/>
      <c r="F1311" s="143"/>
      <c r="G1311" s="346"/>
      <c r="H1311" s="145"/>
      <c r="I1311" s="449">
        <f t="shared" si="121"/>
        <v>0</v>
      </c>
      <c r="J1311" s="414" t="str">
        <f t="shared" si="122"/>
        <v/>
      </c>
      <c r="K1311" s="414" t="str">
        <f t="shared" si="123"/>
        <v/>
      </c>
      <c r="L1311" s="414" t="str">
        <f t="shared" si="124"/>
        <v/>
      </c>
      <c r="M1311" s="414" t="str">
        <f t="shared" si="125"/>
        <v/>
      </c>
    </row>
    <row r="1312" spans="1:13">
      <c r="A1312" s="175"/>
      <c r="B1312" s="152"/>
      <c r="C1312" s="137"/>
      <c r="D1312" s="142"/>
      <c r="E1312" s="143"/>
      <c r="F1312" s="143"/>
      <c r="G1312" s="346"/>
      <c r="H1312" s="145"/>
      <c r="I1312" s="449">
        <f t="shared" si="121"/>
        <v>0</v>
      </c>
      <c r="J1312" s="414" t="str">
        <f t="shared" si="122"/>
        <v/>
      </c>
      <c r="K1312" s="414" t="str">
        <f t="shared" si="123"/>
        <v/>
      </c>
      <c r="L1312" s="414" t="str">
        <f t="shared" si="124"/>
        <v/>
      </c>
      <c r="M1312" s="414" t="str">
        <f t="shared" si="125"/>
        <v/>
      </c>
    </row>
    <row r="1313" spans="1:13">
      <c r="A1313" s="175"/>
      <c r="B1313" s="152"/>
      <c r="C1313" s="137"/>
      <c r="D1313" s="142"/>
      <c r="E1313" s="143"/>
      <c r="F1313" s="143"/>
      <c r="G1313" s="346"/>
      <c r="H1313" s="145"/>
      <c r="I1313" s="449">
        <f t="shared" si="121"/>
        <v>0</v>
      </c>
      <c r="J1313" s="414" t="str">
        <f t="shared" si="122"/>
        <v/>
      </c>
      <c r="K1313" s="414" t="str">
        <f t="shared" si="123"/>
        <v/>
      </c>
      <c r="L1313" s="414" t="str">
        <f t="shared" si="124"/>
        <v/>
      </c>
      <c r="M1313" s="414" t="str">
        <f t="shared" si="125"/>
        <v/>
      </c>
    </row>
    <row r="1314" spans="1:13">
      <c r="A1314" s="175"/>
      <c r="B1314" s="152"/>
      <c r="C1314" s="137"/>
      <c r="D1314" s="142"/>
      <c r="E1314" s="143"/>
      <c r="F1314" s="143"/>
      <c r="G1314" s="346"/>
      <c r="H1314" s="145"/>
      <c r="I1314" s="449">
        <f t="shared" si="121"/>
        <v>0</v>
      </c>
      <c r="J1314" s="414" t="str">
        <f t="shared" si="122"/>
        <v/>
      </c>
      <c r="K1314" s="414" t="str">
        <f t="shared" si="123"/>
        <v/>
      </c>
      <c r="L1314" s="414" t="str">
        <f t="shared" si="124"/>
        <v/>
      </c>
      <c r="M1314" s="414" t="str">
        <f t="shared" si="125"/>
        <v/>
      </c>
    </row>
    <row r="1315" spans="1:13">
      <c r="A1315" s="175"/>
      <c r="B1315" s="152"/>
      <c r="C1315" s="137"/>
      <c r="D1315" s="142"/>
      <c r="E1315" s="143"/>
      <c r="F1315" s="143"/>
      <c r="G1315" s="346"/>
      <c r="H1315" s="145"/>
      <c r="I1315" s="449">
        <f t="shared" si="121"/>
        <v>0</v>
      </c>
      <c r="J1315" s="414" t="str">
        <f t="shared" si="122"/>
        <v/>
      </c>
      <c r="K1315" s="414" t="str">
        <f t="shared" si="123"/>
        <v/>
      </c>
      <c r="L1315" s="414" t="str">
        <f t="shared" si="124"/>
        <v/>
      </c>
      <c r="M1315" s="414" t="str">
        <f t="shared" si="125"/>
        <v/>
      </c>
    </row>
    <row r="1316" spans="1:13">
      <c r="A1316" s="175"/>
      <c r="B1316" s="152"/>
      <c r="C1316" s="137"/>
      <c r="D1316" s="142"/>
      <c r="E1316" s="143"/>
      <c r="F1316" s="143"/>
      <c r="G1316" s="346"/>
      <c r="H1316" s="145"/>
      <c r="I1316" s="449">
        <f t="shared" si="121"/>
        <v>0</v>
      </c>
      <c r="J1316" s="414" t="str">
        <f t="shared" si="122"/>
        <v/>
      </c>
      <c r="K1316" s="414" t="str">
        <f t="shared" si="123"/>
        <v/>
      </c>
      <c r="L1316" s="414" t="str">
        <f t="shared" si="124"/>
        <v/>
      </c>
      <c r="M1316" s="414" t="str">
        <f t="shared" si="125"/>
        <v/>
      </c>
    </row>
    <row r="1317" spans="1:13">
      <c r="A1317" s="175"/>
      <c r="B1317" s="152"/>
      <c r="C1317" s="137"/>
      <c r="D1317" s="142"/>
      <c r="E1317" s="143"/>
      <c r="F1317" s="143"/>
      <c r="G1317" s="346"/>
      <c r="H1317" s="145"/>
      <c r="I1317" s="449">
        <f t="shared" si="121"/>
        <v>0</v>
      </c>
      <c r="J1317" s="414" t="str">
        <f t="shared" si="122"/>
        <v/>
      </c>
      <c r="K1317" s="414" t="str">
        <f t="shared" si="123"/>
        <v/>
      </c>
      <c r="L1317" s="414" t="str">
        <f t="shared" si="124"/>
        <v/>
      </c>
      <c r="M1317" s="414" t="str">
        <f t="shared" si="125"/>
        <v/>
      </c>
    </row>
    <row r="1318" spans="1:13">
      <c r="A1318" s="175"/>
      <c r="B1318" s="152"/>
      <c r="C1318" s="137"/>
      <c r="D1318" s="142"/>
      <c r="E1318" s="143"/>
      <c r="F1318" s="143"/>
      <c r="G1318" s="346"/>
      <c r="H1318" s="145"/>
      <c r="I1318" s="449">
        <f t="shared" si="121"/>
        <v>0</v>
      </c>
      <c r="J1318" s="414" t="str">
        <f t="shared" si="122"/>
        <v/>
      </c>
      <c r="K1318" s="414" t="str">
        <f t="shared" si="123"/>
        <v/>
      </c>
      <c r="L1318" s="414" t="str">
        <f t="shared" si="124"/>
        <v/>
      </c>
      <c r="M1318" s="414" t="str">
        <f t="shared" si="125"/>
        <v/>
      </c>
    </row>
    <row r="1319" spans="1:13">
      <c r="A1319" s="175"/>
      <c r="B1319" s="152"/>
      <c r="C1319" s="137"/>
      <c r="D1319" s="142"/>
      <c r="E1319" s="143"/>
      <c r="F1319" s="143"/>
      <c r="G1319" s="346"/>
      <c r="H1319" s="145"/>
      <c r="I1319" s="449">
        <f t="shared" si="121"/>
        <v>0</v>
      </c>
      <c r="J1319" s="414" t="str">
        <f t="shared" si="122"/>
        <v/>
      </c>
      <c r="K1319" s="414" t="str">
        <f t="shared" si="123"/>
        <v/>
      </c>
      <c r="L1319" s="414" t="str">
        <f t="shared" si="124"/>
        <v/>
      </c>
      <c r="M1319" s="414" t="str">
        <f t="shared" si="125"/>
        <v/>
      </c>
    </row>
    <row r="1320" spans="1:13">
      <c r="A1320" s="175"/>
      <c r="B1320" s="152"/>
      <c r="C1320" s="137"/>
      <c r="D1320" s="142"/>
      <c r="E1320" s="143"/>
      <c r="F1320" s="143"/>
      <c r="G1320" s="346"/>
      <c r="H1320" s="145"/>
      <c r="I1320" s="449">
        <f t="shared" si="121"/>
        <v>0</v>
      </c>
      <c r="J1320" s="414" t="str">
        <f t="shared" si="122"/>
        <v/>
      </c>
      <c r="K1320" s="414" t="str">
        <f t="shared" si="123"/>
        <v/>
      </c>
      <c r="L1320" s="414" t="str">
        <f t="shared" si="124"/>
        <v/>
      </c>
      <c r="M1320" s="414" t="str">
        <f t="shared" si="125"/>
        <v/>
      </c>
    </row>
    <row r="1321" spans="1:13">
      <c r="A1321" s="175"/>
      <c r="B1321" s="152"/>
      <c r="C1321" s="137"/>
      <c r="D1321" s="142"/>
      <c r="E1321" s="143"/>
      <c r="F1321" s="143"/>
      <c r="G1321" s="346"/>
      <c r="H1321" s="145"/>
      <c r="I1321" s="449">
        <f t="shared" si="121"/>
        <v>0</v>
      </c>
      <c r="J1321" s="414" t="str">
        <f t="shared" si="122"/>
        <v/>
      </c>
      <c r="K1321" s="414" t="str">
        <f t="shared" si="123"/>
        <v/>
      </c>
      <c r="L1321" s="414" t="str">
        <f t="shared" si="124"/>
        <v/>
      </c>
      <c r="M1321" s="414" t="str">
        <f t="shared" si="125"/>
        <v/>
      </c>
    </row>
    <row r="1322" spans="1:13">
      <c r="A1322" s="175"/>
      <c r="B1322" s="152"/>
      <c r="C1322" s="137"/>
      <c r="D1322" s="142"/>
      <c r="E1322" s="143"/>
      <c r="F1322" s="143"/>
      <c r="G1322" s="346"/>
      <c r="H1322" s="145"/>
      <c r="I1322" s="449">
        <f t="shared" si="121"/>
        <v>0</v>
      </c>
      <c r="J1322" s="414" t="str">
        <f t="shared" si="122"/>
        <v/>
      </c>
      <c r="K1322" s="414" t="str">
        <f t="shared" si="123"/>
        <v/>
      </c>
      <c r="L1322" s="414" t="str">
        <f t="shared" si="124"/>
        <v/>
      </c>
      <c r="M1322" s="414" t="str">
        <f t="shared" si="125"/>
        <v/>
      </c>
    </row>
    <row r="1323" spans="1:13">
      <c r="A1323" s="175"/>
      <c r="B1323" s="152"/>
      <c r="C1323" s="137"/>
      <c r="D1323" s="142"/>
      <c r="E1323" s="143"/>
      <c r="F1323" s="143"/>
      <c r="G1323" s="346"/>
      <c r="H1323" s="145"/>
      <c r="I1323" s="449">
        <f t="shared" si="121"/>
        <v>0</v>
      </c>
      <c r="J1323" s="414" t="str">
        <f t="shared" si="122"/>
        <v/>
      </c>
      <c r="K1323" s="414" t="str">
        <f t="shared" si="123"/>
        <v/>
      </c>
      <c r="L1323" s="414" t="str">
        <f t="shared" si="124"/>
        <v/>
      </c>
      <c r="M1323" s="414" t="str">
        <f t="shared" si="125"/>
        <v/>
      </c>
    </row>
    <row r="1324" spans="1:13">
      <c r="A1324" s="175"/>
      <c r="B1324" s="152"/>
      <c r="C1324" s="137"/>
      <c r="D1324" s="142"/>
      <c r="E1324" s="143"/>
      <c r="F1324" s="143"/>
      <c r="G1324" s="346"/>
      <c r="H1324" s="145"/>
      <c r="I1324" s="449">
        <f t="shared" si="121"/>
        <v>0</v>
      </c>
      <c r="J1324" s="414" t="str">
        <f t="shared" si="122"/>
        <v/>
      </c>
      <c r="K1324" s="414" t="str">
        <f t="shared" si="123"/>
        <v/>
      </c>
      <c r="L1324" s="414" t="str">
        <f t="shared" si="124"/>
        <v/>
      </c>
      <c r="M1324" s="414" t="str">
        <f t="shared" si="125"/>
        <v/>
      </c>
    </row>
    <row r="1325" spans="1:13">
      <c r="A1325" s="175"/>
      <c r="B1325" s="152"/>
      <c r="C1325" s="137"/>
      <c r="D1325" s="142"/>
      <c r="E1325" s="143"/>
      <c r="F1325" s="143"/>
      <c r="G1325" s="346"/>
      <c r="H1325" s="145"/>
      <c r="I1325" s="449">
        <f t="shared" si="121"/>
        <v>0</v>
      </c>
      <c r="J1325" s="414" t="str">
        <f t="shared" si="122"/>
        <v/>
      </c>
      <c r="K1325" s="414" t="str">
        <f t="shared" si="123"/>
        <v/>
      </c>
      <c r="L1325" s="414" t="str">
        <f t="shared" si="124"/>
        <v/>
      </c>
      <c r="M1325" s="414" t="str">
        <f t="shared" si="125"/>
        <v/>
      </c>
    </row>
    <row r="1326" spans="1:13">
      <c r="A1326" s="175"/>
      <c r="B1326" s="152"/>
      <c r="C1326" s="137"/>
      <c r="D1326" s="142"/>
      <c r="E1326" s="143"/>
      <c r="F1326" s="143"/>
      <c r="G1326" s="346"/>
      <c r="H1326" s="145"/>
      <c r="I1326" s="449">
        <f t="shared" si="121"/>
        <v>0</v>
      </c>
      <c r="J1326" s="414" t="str">
        <f t="shared" si="122"/>
        <v/>
      </c>
      <c r="K1326" s="414" t="str">
        <f t="shared" si="123"/>
        <v/>
      </c>
      <c r="L1326" s="414" t="str">
        <f t="shared" si="124"/>
        <v/>
      </c>
      <c r="M1326" s="414" t="str">
        <f t="shared" si="125"/>
        <v/>
      </c>
    </row>
    <row r="1327" spans="1:13">
      <c r="A1327" s="175"/>
      <c r="B1327" s="152"/>
      <c r="C1327" s="137"/>
      <c r="D1327" s="142"/>
      <c r="E1327" s="143"/>
      <c r="F1327" s="143"/>
      <c r="G1327" s="346"/>
      <c r="H1327" s="145"/>
      <c r="I1327" s="449">
        <f t="shared" si="121"/>
        <v>0</v>
      </c>
      <c r="J1327" s="414" t="str">
        <f t="shared" si="122"/>
        <v/>
      </c>
      <c r="K1327" s="414" t="str">
        <f t="shared" si="123"/>
        <v/>
      </c>
      <c r="L1327" s="414" t="str">
        <f t="shared" si="124"/>
        <v/>
      </c>
      <c r="M1327" s="414" t="str">
        <f t="shared" si="125"/>
        <v/>
      </c>
    </row>
    <row r="1328" spans="1:13">
      <c r="A1328" s="175"/>
      <c r="B1328" s="152"/>
      <c r="C1328" s="137"/>
      <c r="D1328" s="142"/>
      <c r="E1328" s="143"/>
      <c r="F1328" s="143"/>
      <c r="G1328" s="346"/>
      <c r="H1328" s="145"/>
      <c r="I1328" s="449">
        <f t="shared" si="121"/>
        <v>0</v>
      </c>
      <c r="J1328" s="414" t="str">
        <f t="shared" si="122"/>
        <v/>
      </c>
      <c r="K1328" s="414" t="str">
        <f t="shared" si="123"/>
        <v/>
      </c>
      <c r="L1328" s="414" t="str">
        <f t="shared" si="124"/>
        <v/>
      </c>
      <c r="M1328" s="414" t="str">
        <f t="shared" si="125"/>
        <v/>
      </c>
    </row>
    <row r="1329" spans="1:13">
      <c r="A1329" s="175"/>
      <c r="B1329" s="152"/>
      <c r="C1329" s="137"/>
      <c r="D1329" s="142"/>
      <c r="E1329" s="143"/>
      <c r="F1329" s="143"/>
      <c r="G1329" s="346"/>
      <c r="H1329" s="145"/>
      <c r="I1329" s="449">
        <f t="shared" si="121"/>
        <v>0</v>
      </c>
      <c r="J1329" s="414" t="str">
        <f t="shared" si="122"/>
        <v/>
      </c>
      <c r="K1329" s="414" t="str">
        <f t="shared" si="123"/>
        <v/>
      </c>
      <c r="L1329" s="414" t="str">
        <f t="shared" si="124"/>
        <v/>
      </c>
      <c r="M1329" s="414" t="str">
        <f t="shared" si="125"/>
        <v/>
      </c>
    </row>
    <row r="1330" spans="1:13">
      <c r="A1330" s="175"/>
      <c r="B1330" s="152"/>
      <c r="C1330" s="137"/>
      <c r="D1330" s="142"/>
      <c r="E1330" s="143"/>
      <c r="F1330" s="143"/>
      <c r="G1330" s="346"/>
      <c r="H1330" s="145"/>
      <c r="I1330" s="449">
        <f t="shared" si="121"/>
        <v>0</v>
      </c>
      <c r="J1330" s="414" t="str">
        <f t="shared" si="122"/>
        <v/>
      </c>
      <c r="K1330" s="414" t="str">
        <f t="shared" si="123"/>
        <v/>
      </c>
      <c r="L1330" s="414" t="str">
        <f t="shared" si="124"/>
        <v/>
      </c>
      <c r="M1330" s="414" t="str">
        <f t="shared" si="125"/>
        <v/>
      </c>
    </row>
    <row r="1331" spans="1:13">
      <c r="A1331" s="175"/>
      <c r="B1331" s="152"/>
      <c r="C1331" s="137"/>
      <c r="D1331" s="142"/>
      <c r="E1331" s="143"/>
      <c r="F1331" s="143"/>
      <c r="G1331" s="346"/>
      <c r="H1331" s="145"/>
      <c r="I1331" s="449">
        <f t="shared" si="121"/>
        <v>0</v>
      </c>
      <c r="J1331" s="414" t="str">
        <f t="shared" si="122"/>
        <v/>
      </c>
      <c r="K1331" s="414" t="str">
        <f t="shared" si="123"/>
        <v/>
      </c>
      <c r="L1331" s="414" t="str">
        <f t="shared" si="124"/>
        <v/>
      </c>
      <c r="M1331" s="414" t="str">
        <f t="shared" si="125"/>
        <v/>
      </c>
    </row>
    <row r="1332" spans="1:13">
      <c r="A1332" s="175"/>
      <c r="B1332" s="152"/>
      <c r="C1332" s="137"/>
      <c r="D1332" s="142"/>
      <c r="E1332" s="143"/>
      <c r="F1332" s="143"/>
      <c r="G1332" s="346"/>
      <c r="H1332" s="145"/>
      <c r="I1332" s="449">
        <f t="shared" si="121"/>
        <v>0</v>
      </c>
      <c r="J1332" s="414" t="str">
        <f t="shared" si="122"/>
        <v/>
      </c>
      <c r="K1332" s="414" t="str">
        <f t="shared" si="123"/>
        <v/>
      </c>
      <c r="L1332" s="414" t="str">
        <f t="shared" si="124"/>
        <v/>
      </c>
      <c r="M1332" s="414" t="str">
        <f t="shared" si="125"/>
        <v/>
      </c>
    </row>
    <row r="1333" spans="1:13">
      <c r="A1333" s="175"/>
      <c r="B1333" s="152"/>
      <c r="C1333" s="137"/>
      <c r="D1333" s="142"/>
      <c r="E1333" s="143"/>
      <c r="F1333" s="143"/>
      <c r="G1333" s="346"/>
      <c r="H1333" s="145"/>
      <c r="I1333" s="449">
        <f t="shared" si="121"/>
        <v>0</v>
      </c>
      <c r="J1333" s="414" t="str">
        <f t="shared" si="122"/>
        <v/>
      </c>
      <c r="K1333" s="414" t="str">
        <f t="shared" si="123"/>
        <v/>
      </c>
      <c r="L1333" s="414" t="str">
        <f t="shared" si="124"/>
        <v/>
      </c>
      <c r="M1333" s="414" t="str">
        <f t="shared" si="125"/>
        <v/>
      </c>
    </row>
    <row r="1334" spans="1:13">
      <c r="A1334" s="175"/>
      <c r="B1334" s="152"/>
      <c r="C1334" s="137"/>
      <c r="D1334" s="142"/>
      <c r="E1334" s="143"/>
      <c r="F1334" s="143"/>
      <c r="G1334" s="346"/>
      <c r="H1334" s="145"/>
      <c r="I1334" s="449">
        <f t="shared" si="121"/>
        <v>0</v>
      </c>
      <c r="J1334" s="414" t="str">
        <f t="shared" si="122"/>
        <v/>
      </c>
      <c r="K1334" s="414" t="str">
        <f t="shared" si="123"/>
        <v/>
      </c>
      <c r="L1334" s="414" t="str">
        <f t="shared" si="124"/>
        <v/>
      </c>
      <c r="M1334" s="414" t="str">
        <f t="shared" si="125"/>
        <v/>
      </c>
    </row>
    <row r="1335" spans="1:13">
      <c r="A1335" s="175"/>
      <c r="B1335" s="152"/>
      <c r="C1335" s="137"/>
      <c r="D1335" s="142"/>
      <c r="E1335" s="143"/>
      <c r="F1335" s="143"/>
      <c r="G1335" s="346"/>
      <c r="H1335" s="145"/>
      <c r="I1335" s="449">
        <f t="shared" si="121"/>
        <v>0</v>
      </c>
      <c r="J1335" s="414" t="str">
        <f t="shared" si="122"/>
        <v/>
      </c>
      <c r="K1335" s="414" t="str">
        <f t="shared" si="123"/>
        <v/>
      </c>
      <c r="L1335" s="414" t="str">
        <f t="shared" si="124"/>
        <v/>
      </c>
      <c r="M1335" s="414" t="str">
        <f t="shared" si="125"/>
        <v/>
      </c>
    </row>
    <row r="1336" spans="1:13">
      <c r="A1336" s="175"/>
      <c r="B1336" s="152"/>
      <c r="C1336" s="137"/>
      <c r="D1336" s="142"/>
      <c r="E1336" s="143"/>
      <c r="F1336" s="143"/>
      <c r="G1336" s="346"/>
      <c r="H1336" s="145"/>
      <c r="I1336" s="449">
        <f t="shared" si="121"/>
        <v>0</v>
      </c>
      <c r="J1336" s="414" t="str">
        <f t="shared" si="122"/>
        <v/>
      </c>
      <c r="K1336" s="414" t="str">
        <f t="shared" si="123"/>
        <v/>
      </c>
      <c r="L1336" s="414" t="str">
        <f t="shared" si="124"/>
        <v/>
      </c>
      <c r="M1336" s="414" t="str">
        <f t="shared" si="125"/>
        <v/>
      </c>
    </row>
    <row r="1337" spans="1:13">
      <c r="A1337" s="175"/>
      <c r="B1337" s="152"/>
      <c r="C1337" s="137"/>
      <c r="D1337" s="142"/>
      <c r="E1337" s="143"/>
      <c r="F1337" s="143"/>
      <c r="G1337" s="346"/>
      <c r="H1337" s="145"/>
      <c r="I1337" s="449">
        <f t="shared" si="121"/>
        <v>0</v>
      </c>
      <c r="J1337" s="414" t="str">
        <f t="shared" si="122"/>
        <v/>
      </c>
      <c r="K1337" s="414" t="str">
        <f t="shared" si="123"/>
        <v/>
      </c>
      <c r="L1337" s="414" t="str">
        <f t="shared" si="124"/>
        <v/>
      </c>
      <c r="M1337" s="414" t="str">
        <f t="shared" si="125"/>
        <v/>
      </c>
    </row>
    <row r="1338" spans="1:13">
      <c r="A1338" s="175"/>
      <c r="B1338" s="152"/>
      <c r="C1338" s="137"/>
      <c r="D1338" s="142"/>
      <c r="E1338" s="143"/>
      <c r="F1338" s="143"/>
      <c r="G1338" s="346"/>
      <c r="H1338" s="145"/>
      <c r="I1338" s="449">
        <f t="shared" si="121"/>
        <v>0</v>
      </c>
      <c r="J1338" s="414" t="str">
        <f t="shared" si="122"/>
        <v/>
      </c>
      <c r="K1338" s="414" t="str">
        <f t="shared" si="123"/>
        <v/>
      </c>
      <c r="L1338" s="414" t="str">
        <f t="shared" si="124"/>
        <v/>
      </c>
      <c r="M1338" s="414" t="str">
        <f t="shared" si="125"/>
        <v/>
      </c>
    </row>
    <row r="1339" spans="1:13">
      <c r="A1339" s="175"/>
      <c r="B1339" s="152"/>
      <c r="C1339" s="137"/>
      <c r="D1339" s="142"/>
      <c r="E1339" s="143"/>
      <c r="F1339" s="143"/>
      <c r="G1339" s="346"/>
      <c r="H1339" s="145"/>
      <c r="I1339" s="449">
        <f t="shared" ref="I1339:I1402" si="126">IF(ISTEXT(A1339)=TRUE,G1339,0)</f>
        <v>0</v>
      </c>
      <c r="J1339" s="414" t="str">
        <f t="shared" si="122"/>
        <v/>
      </c>
      <c r="K1339" s="414" t="str">
        <f t="shared" si="123"/>
        <v/>
      </c>
      <c r="L1339" s="414" t="str">
        <f t="shared" si="124"/>
        <v/>
      </c>
      <c r="M1339" s="414" t="str">
        <f t="shared" si="125"/>
        <v/>
      </c>
    </row>
    <row r="1340" spans="1:13">
      <c r="A1340" s="175"/>
      <c r="B1340" s="152"/>
      <c r="C1340" s="137"/>
      <c r="D1340" s="142"/>
      <c r="E1340" s="143"/>
      <c r="F1340" s="143"/>
      <c r="G1340" s="346"/>
      <c r="H1340" s="145"/>
      <c r="I1340" s="449">
        <f t="shared" si="126"/>
        <v>0</v>
      </c>
      <c r="J1340" s="414" t="str">
        <f t="shared" si="122"/>
        <v/>
      </c>
      <c r="K1340" s="414" t="str">
        <f t="shared" si="123"/>
        <v/>
      </c>
      <c r="L1340" s="414" t="str">
        <f t="shared" si="124"/>
        <v/>
      </c>
      <c r="M1340" s="414" t="str">
        <f t="shared" si="125"/>
        <v/>
      </c>
    </row>
    <row r="1341" spans="1:13">
      <c r="A1341" s="175"/>
      <c r="B1341" s="152"/>
      <c r="C1341" s="137"/>
      <c r="D1341" s="142"/>
      <c r="E1341" s="143"/>
      <c r="F1341" s="143"/>
      <c r="G1341" s="346"/>
      <c r="H1341" s="145"/>
      <c r="I1341" s="449">
        <f t="shared" si="126"/>
        <v>0</v>
      </c>
      <c r="J1341" s="414" t="str">
        <f t="shared" si="122"/>
        <v/>
      </c>
      <c r="K1341" s="414" t="str">
        <f t="shared" si="123"/>
        <v/>
      </c>
      <c r="L1341" s="414" t="str">
        <f t="shared" si="124"/>
        <v/>
      </c>
      <c r="M1341" s="414" t="str">
        <f t="shared" si="125"/>
        <v/>
      </c>
    </row>
    <row r="1342" spans="1:13">
      <c r="A1342" s="175"/>
      <c r="B1342" s="152"/>
      <c r="C1342" s="137"/>
      <c r="D1342" s="142"/>
      <c r="E1342" s="143"/>
      <c r="F1342" s="143"/>
      <c r="G1342" s="346"/>
      <c r="H1342" s="145"/>
      <c r="I1342" s="449">
        <f t="shared" si="126"/>
        <v>0</v>
      </c>
      <c r="J1342" s="414" t="str">
        <f t="shared" ref="J1342:J1405" si="127">IF($B1342="F",$G1342,"")</f>
        <v/>
      </c>
      <c r="K1342" s="414" t="str">
        <f t="shared" ref="K1342:K1405" si="128">IF($B1342="V",$G1342,"")</f>
        <v/>
      </c>
      <c r="L1342" s="414" t="str">
        <f t="shared" ref="L1342:L1405" si="129">IF($B1342="A",$G1342,"")</f>
        <v/>
      </c>
      <c r="M1342" s="414" t="str">
        <f t="shared" ref="M1342:M1405" si="130">IF($B1342="G",$G1342,"")</f>
        <v/>
      </c>
    </row>
    <row r="1343" spans="1:13">
      <c r="A1343" s="175"/>
      <c r="B1343" s="152"/>
      <c r="C1343" s="137"/>
      <c r="D1343" s="142"/>
      <c r="E1343" s="143"/>
      <c r="F1343" s="143"/>
      <c r="G1343" s="346"/>
      <c r="H1343" s="145"/>
      <c r="I1343" s="449">
        <f t="shared" si="126"/>
        <v>0</v>
      </c>
      <c r="J1343" s="414" t="str">
        <f t="shared" si="127"/>
        <v/>
      </c>
      <c r="K1343" s="414" t="str">
        <f t="shared" si="128"/>
        <v/>
      </c>
      <c r="L1343" s="414" t="str">
        <f t="shared" si="129"/>
        <v/>
      </c>
      <c r="M1343" s="414" t="str">
        <f t="shared" si="130"/>
        <v/>
      </c>
    </row>
    <row r="1344" spans="1:13">
      <c r="A1344" s="175"/>
      <c r="B1344" s="152"/>
      <c r="C1344" s="137"/>
      <c r="D1344" s="142"/>
      <c r="E1344" s="143"/>
      <c r="F1344" s="143"/>
      <c r="G1344" s="346"/>
      <c r="H1344" s="145"/>
      <c r="I1344" s="449">
        <f t="shared" si="126"/>
        <v>0</v>
      </c>
      <c r="J1344" s="414" t="str">
        <f t="shared" si="127"/>
        <v/>
      </c>
      <c r="K1344" s="414" t="str">
        <f t="shared" si="128"/>
        <v/>
      </c>
      <c r="L1344" s="414" t="str">
        <f t="shared" si="129"/>
        <v/>
      </c>
      <c r="M1344" s="414" t="str">
        <f t="shared" si="130"/>
        <v/>
      </c>
    </row>
    <row r="1345" spans="1:13">
      <c r="A1345" s="175"/>
      <c r="B1345" s="152"/>
      <c r="C1345" s="137"/>
      <c r="D1345" s="142"/>
      <c r="E1345" s="143"/>
      <c r="F1345" s="143"/>
      <c r="G1345" s="346"/>
      <c r="H1345" s="145"/>
      <c r="I1345" s="449">
        <f t="shared" si="126"/>
        <v>0</v>
      </c>
      <c r="J1345" s="414" t="str">
        <f t="shared" si="127"/>
        <v/>
      </c>
      <c r="K1345" s="414" t="str">
        <f t="shared" si="128"/>
        <v/>
      </c>
      <c r="L1345" s="414" t="str">
        <f t="shared" si="129"/>
        <v/>
      </c>
      <c r="M1345" s="414" t="str">
        <f t="shared" si="130"/>
        <v/>
      </c>
    </row>
    <row r="1346" spans="1:13">
      <c r="A1346" s="175"/>
      <c r="B1346" s="152"/>
      <c r="C1346" s="137"/>
      <c r="D1346" s="142"/>
      <c r="E1346" s="143"/>
      <c r="F1346" s="143"/>
      <c r="G1346" s="346"/>
      <c r="H1346" s="145"/>
      <c r="I1346" s="449">
        <f t="shared" si="126"/>
        <v>0</v>
      </c>
      <c r="J1346" s="414" t="str">
        <f t="shared" si="127"/>
        <v/>
      </c>
      <c r="K1346" s="414" t="str">
        <f t="shared" si="128"/>
        <v/>
      </c>
      <c r="L1346" s="414" t="str">
        <f t="shared" si="129"/>
        <v/>
      </c>
      <c r="M1346" s="414" t="str">
        <f t="shared" si="130"/>
        <v/>
      </c>
    </row>
    <row r="1347" spans="1:13">
      <c r="A1347" s="175"/>
      <c r="B1347" s="152"/>
      <c r="C1347" s="137"/>
      <c r="D1347" s="142"/>
      <c r="E1347" s="143"/>
      <c r="F1347" s="143"/>
      <c r="G1347" s="346"/>
      <c r="H1347" s="145"/>
      <c r="I1347" s="449">
        <f t="shared" si="126"/>
        <v>0</v>
      </c>
      <c r="J1347" s="414" t="str">
        <f t="shared" si="127"/>
        <v/>
      </c>
      <c r="K1347" s="414" t="str">
        <f t="shared" si="128"/>
        <v/>
      </c>
      <c r="L1347" s="414" t="str">
        <f t="shared" si="129"/>
        <v/>
      </c>
      <c r="M1347" s="414" t="str">
        <f t="shared" si="130"/>
        <v/>
      </c>
    </row>
    <row r="1348" spans="1:13">
      <c r="A1348" s="175"/>
      <c r="B1348" s="152"/>
      <c r="C1348" s="137"/>
      <c r="D1348" s="142"/>
      <c r="E1348" s="143"/>
      <c r="F1348" s="143"/>
      <c r="G1348" s="346"/>
      <c r="H1348" s="145"/>
      <c r="I1348" s="449">
        <f t="shared" si="126"/>
        <v>0</v>
      </c>
      <c r="J1348" s="414" t="str">
        <f t="shared" si="127"/>
        <v/>
      </c>
      <c r="K1348" s="414" t="str">
        <f t="shared" si="128"/>
        <v/>
      </c>
      <c r="L1348" s="414" t="str">
        <f t="shared" si="129"/>
        <v/>
      </c>
      <c r="M1348" s="414" t="str">
        <f t="shared" si="130"/>
        <v/>
      </c>
    </row>
    <row r="1349" spans="1:13">
      <c r="A1349" s="175"/>
      <c r="B1349" s="152"/>
      <c r="C1349" s="137"/>
      <c r="D1349" s="142"/>
      <c r="E1349" s="143"/>
      <c r="F1349" s="143"/>
      <c r="G1349" s="346"/>
      <c r="H1349" s="145"/>
      <c r="I1349" s="449">
        <f t="shared" si="126"/>
        <v>0</v>
      </c>
      <c r="J1349" s="414" t="str">
        <f t="shared" si="127"/>
        <v/>
      </c>
      <c r="K1349" s="414" t="str">
        <f t="shared" si="128"/>
        <v/>
      </c>
      <c r="L1349" s="414" t="str">
        <f t="shared" si="129"/>
        <v/>
      </c>
      <c r="M1349" s="414" t="str">
        <f t="shared" si="130"/>
        <v/>
      </c>
    </row>
    <row r="1350" spans="1:13">
      <c r="A1350" s="175"/>
      <c r="B1350" s="152"/>
      <c r="C1350" s="137"/>
      <c r="D1350" s="142"/>
      <c r="E1350" s="143"/>
      <c r="F1350" s="143"/>
      <c r="G1350" s="346"/>
      <c r="H1350" s="145"/>
      <c r="I1350" s="449">
        <f t="shared" si="126"/>
        <v>0</v>
      </c>
      <c r="J1350" s="414" t="str">
        <f t="shared" si="127"/>
        <v/>
      </c>
      <c r="K1350" s="414" t="str">
        <f t="shared" si="128"/>
        <v/>
      </c>
      <c r="L1350" s="414" t="str">
        <f t="shared" si="129"/>
        <v/>
      </c>
      <c r="M1350" s="414" t="str">
        <f t="shared" si="130"/>
        <v/>
      </c>
    </row>
    <row r="1351" spans="1:13">
      <c r="A1351" s="175"/>
      <c r="B1351" s="152"/>
      <c r="C1351" s="137"/>
      <c r="D1351" s="142"/>
      <c r="E1351" s="143"/>
      <c r="F1351" s="143"/>
      <c r="G1351" s="346"/>
      <c r="H1351" s="145"/>
      <c r="I1351" s="449">
        <f t="shared" si="126"/>
        <v>0</v>
      </c>
      <c r="J1351" s="414" t="str">
        <f t="shared" si="127"/>
        <v/>
      </c>
      <c r="K1351" s="414" t="str">
        <f t="shared" si="128"/>
        <v/>
      </c>
      <c r="L1351" s="414" t="str">
        <f t="shared" si="129"/>
        <v/>
      </c>
      <c r="M1351" s="414" t="str">
        <f t="shared" si="130"/>
        <v/>
      </c>
    </row>
    <row r="1352" spans="1:13">
      <c r="A1352" s="175"/>
      <c r="B1352" s="152"/>
      <c r="C1352" s="137"/>
      <c r="D1352" s="142"/>
      <c r="E1352" s="143"/>
      <c r="F1352" s="143"/>
      <c r="G1352" s="346"/>
      <c r="H1352" s="145"/>
      <c r="I1352" s="449">
        <f t="shared" si="126"/>
        <v>0</v>
      </c>
      <c r="J1352" s="414" t="str">
        <f t="shared" si="127"/>
        <v/>
      </c>
      <c r="K1352" s="414" t="str">
        <f t="shared" si="128"/>
        <v/>
      </c>
      <c r="L1352" s="414" t="str">
        <f t="shared" si="129"/>
        <v/>
      </c>
      <c r="M1352" s="414" t="str">
        <f t="shared" si="130"/>
        <v/>
      </c>
    </row>
    <row r="1353" spans="1:13">
      <c r="A1353" s="175"/>
      <c r="B1353" s="152"/>
      <c r="C1353" s="137"/>
      <c r="D1353" s="142"/>
      <c r="E1353" s="143"/>
      <c r="F1353" s="143"/>
      <c r="G1353" s="346"/>
      <c r="H1353" s="145"/>
      <c r="I1353" s="449">
        <f t="shared" si="126"/>
        <v>0</v>
      </c>
      <c r="J1353" s="414" t="str">
        <f t="shared" si="127"/>
        <v/>
      </c>
      <c r="K1353" s="414" t="str">
        <f t="shared" si="128"/>
        <v/>
      </c>
      <c r="L1353" s="414" t="str">
        <f t="shared" si="129"/>
        <v/>
      </c>
      <c r="M1353" s="414" t="str">
        <f t="shared" si="130"/>
        <v/>
      </c>
    </row>
    <row r="1354" spans="1:13">
      <c r="A1354" s="175"/>
      <c r="B1354" s="152"/>
      <c r="C1354" s="137"/>
      <c r="D1354" s="142"/>
      <c r="E1354" s="143"/>
      <c r="F1354" s="143"/>
      <c r="G1354" s="346"/>
      <c r="H1354" s="145"/>
      <c r="I1354" s="449">
        <f t="shared" si="126"/>
        <v>0</v>
      </c>
      <c r="J1354" s="414" t="str">
        <f t="shared" si="127"/>
        <v/>
      </c>
      <c r="K1354" s="414" t="str">
        <f t="shared" si="128"/>
        <v/>
      </c>
      <c r="L1354" s="414" t="str">
        <f t="shared" si="129"/>
        <v/>
      </c>
      <c r="M1354" s="414" t="str">
        <f t="shared" si="130"/>
        <v/>
      </c>
    </row>
    <row r="1355" spans="1:13">
      <c r="A1355" s="175"/>
      <c r="B1355" s="152"/>
      <c r="C1355" s="137"/>
      <c r="D1355" s="142"/>
      <c r="E1355" s="143"/>
      <c r="F1355" s="143"/>
      <c r="G1355" s="346"/>
      <c r="H1355" s="145"/>
      <c r="I1355" s="449">
        <f t="shared" si="126"/>
        <v>0</v>
      </c>
      <c r="J1355" s="414" t="str">
        <f t="shared" si="127"/>
        <v/>
      </c>
      <c r="K1355" s="414" t="str">
        <f t="shared" si="128"/>
        <v/>
      </c>
      <c r="L1355" s="414" t="str">
        <f t="shared" si="129"/>
        <v/>
      </c>
      <c r="M1355" s="414" t="str">
        <f t="shared" si="130"/>
        <v/>
      </c>
    </row>
    <row r="1356" spans="1:13">
      <c r="A1356" s="175"/>
      <c r="B1356" s="152"/>
      <c r="C1356" s="137"/>
      <c r="D1356" s="142"/>
      <c r="E1356" s="143"/>
      <c r="F1356" s="143"/>
      <c r="G1356" s="346"/>
      <c r="H1356" s="145"/>
      <c r="I1356" s="449">
        <f t="shared" si="126"/>
        <v>0</v>
      </c>
      <c r="J1356" s="414" t="str">
        <f t="shared" si="127"/>
        <v/>
      </c>
      <c r="K1356" s="414" t="str">
        <f t="shared" si="128"/>
        <v/>
      </c>
      <c r="L1356" s="414" t="str">
        <f t="shared" si="129"/>
        <v/>
      </c>
      <c r="M1356" s="414" t="str">
        <f t="shared" si="130"/>
        <v/>
      </c>
    </row>
    <row r="1357" spans="1:13">
      <c r="A1357" s="175"/>
      <c r="B1357" s="152"/>
      <c r="C1357" s="137"/>
      <c r="D1357" s="142"/>
      <c r="E1357" s="143"/>
      <c r="F1357" s="143"/>
      <c r="G1357" s="346"/>
      <c r="H1357" s="145"/>
      <c r="I1357" s="449">
        <f t="shared" si="126"/>
        <v>0</v>
      </c>
      <c r="J1357" s="414" t="str">
        <f t="shared" si="127"/>
        <v/>
      </c>
      <c r="K1357" s="414" t="str">
        <f t="shared" si="128"/>
        <v/>
      </c>
      <c r="L1357" s="414" t="str">
        <f t="shared" si="129"/>
        <v/>
      </c>
      <c r="M1357" s="414" t="str">
        <f t="shared" si="130"/>
        <v/>
      </c>
    </row>
    <row r="1358" spans="1:13">
      <c r="A1358" s="175"/>
      <c r="B1358" s="152"/>
      <c r="C1358" s="137"/>
      <c r="D1358" s="142"/>
      <c r="E1358" s="143"/>
      <c r="F1358" s="143"/>
      <c r="G1358" s="346"/>
      <c r="H1358" s="145"/>
      <c r="I1358" s="449">
        <f t="shared" si="126"/>
        <v>0</v>
      </c>
      <c r="J1358" s="414" t="str">
        <f t="shared" si="127"/>
        <v/>
      </c>
      <c r="K1358" s="414" t="str">
        <f t="shared" si="128"/>
        <v/>
      </c>
      <c r="L1358" s="414" t="str">
        <f t="shared" si="129"/>
        <v/>
      </c>
      <c r="M1358" s="414" t="str">
        <f t="shared" si="130"/>
        <v/>
      </c>
    </row>
    <row r="1359" spans="1:13">
      <c r="A1359" s="175"/>
      <c r="B1359" s="152"/>
      <c r="C1359" s="137"/>
      <c r="D1359" s="142"/>
      <c r="E1359" s="143"/>
      <c r="F1359" s="143"/>
      <c r="G1359" s="346"/>
      <c r="H1359" s="145"/>
      <c r="I1359" s="449">
        <f t="shared" si="126"/>
        <v>0</v>
      </c>
      <c r="J1359" s="414" t="str">
        <f t="shared" si="127"/>
        <v/>
      </c>
      <c r="K1359" s="414" t="str">
        <f t="shared" si="128"/>
        <v/>
      </c>
      <c r="L1359" s="414" t="str">
        <f t="shared" si="129"/>
        <v/>
      </c>
      <c r="M1359" s="414" t="str">
        <f t="shared" si="130"/>
        <v/>
      </c>
    </row>
    <row r="1360" spans="1:13">
      <c r="A1360" s="175"/>
      <c r="B1360" s="152"/>
      <c r="C1360" s="137"/>
      <c r="D1360" s="142"/>
      <c r="E1360" s="143"/>
      <c r="F1360" s="143"/>
      <c r="G1360" s="346"/>
      <c r="H1360" s="145"/>
      <c r="I1360" s="449">
        <f t="shared" si="126"/>
        <v>0</v>
      </c>
      <c r="J1360" s="414" t="str">
        <f t="shared" si="127"/>
        <v/>
      </c>
      <c r="K1360" s="414" t="str">
        <f t="shared" si="128"/>
        <v/>
      </c>
      <c r="L1360" s="414" t="str">
        <f t="shared" si="129"/>
        <v/>
      </c>
      <c r="M1360" s="414" t="str">
        <f t="shared" si="130"/>
        <v/>
      </c>
    </row>
    <row r="1361" spans="1:13">
      <c r="A1361" s="175"/>
      <c r="B1361" s="152"/>
      <c r="C1361" s="137"/>
      <c r="D1361" s="142"/>
      <c r="E1361" s="143"/>
      <c r="F1361" s="143"/>
      <c r="G1361" s="346"/>
      <c r="H1361" s="145"/>
      <c r="I1361" s="449">
        <f t="shared" si="126"/>
        <v>0</v>
      </c>
      <c r="J1361" s="414" t="str">
        <f t="shared" si="127"/>
        <v/>
      </c>
      <c r="K1361" s="414" t="str">
        <f t="shared" si="128"/>
        <v/>
      </c>
      <c r="L1361" s="414" t="str">
        <f t="shared" si="129"/>
        <v/>
      </c>
      <c r="M1361" s="414" t="str">
        <f t="shared" si="130"/>
        <v/>
      </c>
    </row>
    <row r="1362" spans="1:13">
      <c r="A1362" s="175"/>
      <c r="B1362" s="152"/>
      <c r="C1362" s="137"/>
      <c r="D1362" s="142"/>
      <c r="E1362" s="143"/>
      <c r="F1362" s="143"/>
      <c r="G1362" s="346"/>
      <c r="H1362" s="145"/>
      <c r="I1362" s="449">
        <f t="shared" si="126"/>
        <v>0</v>
      </c>
      <c r="J1362" s="414" t="str">
        <f t="shared" si="127"/>
        <v/>
      </c>
      <c r="K1362" s="414" t="str">
        <f t="shared" si="128"/>
        <v/>
      </c>
      <c r="L1362" s="414" t="str">
        <f t="shared" si="129"/>
        <v/>
      </c>
      <c r="M1362" s="414" t="str">
        <f t="shared" si="130"/>
        <v/>
      </c>
    </row>
    <row r="1363" spans="1:13">
      <c r="A1363" s="175"/>
      <c r="B1363" s="152"/>
      <c r="C1363" s="137"/>
      <c r="D1363" s="142"/>
      <c r="E1363" s="143"/>
      <c r="F1363" s="143"/>
      <c r="G1363" s="346"/>
      <c r="H1363" s="145"/>
      <c r="I1363" s="449">
        <f t="shared" si="126"/>
        <v>0</v>
      </c>
      <c r="J1363" s="414" t="str">
        <f t="shared" si="127"/>
        <v/>
      </c>
      <c r="K1363" s="414" t="str">
        <f t="shared" si="128"/>
        <v/>
      </c>
      <c r="L1363" s="414" t="str">
        <f t="shared" si="129"/>
        <v/>
      </c>
      <c r="M1363" s="414" t="str">
        <f t="shared" si="130"/>
        <v/>
      </c>
    </row>
    <row r="1364" spans="1:13">
      <c r="A1364" s="175"/>
      <c r="B1364" s="152"/>
      <c r="C1364" s="137"/>
      <c r="D1364" s="142"/>
      <c r="E1364" s="143"/>
      <c r="F1364" s="143"/>
      <c r="G1364" s="346"/>
      <c r="H1364" s="145"/>
      <c r="I1364" s="449">
        <f t="shared" si="126"/>
        <v>0</v>
      </c>
      <c r="J1364" s="414" t="str">
        <f t="shared" si="127"/>
        <v/>
      </c>
      <c r="K1364" s="414" t="str">
        <f t="shared" si="128"/>
        <v/>
      </c>
      <c r="L1364" s="414" t="str">
        <f t="shared" si="129"/>
        <v/>
      </c>
      <c r="M1364" s="414" t="str">
        <f t="shared" si="130"/>
        <v/>
      </c>
    </row>
    <row r="1365" spans="1:13">
      <c r="A1365" s="175"/>
      <c r="B1365" s="152"/>
      <c r="C1365" s="137"/>
      <c r="D1365" s="142"/>
      <c r="E1365" s="143"/>
      <c r="F1365" s="143"/>
      <c r="G1365" s="346"/>
      <c r="H1365" s="145"/>
      <c r="I1365" s="449">
        <f t="shared" si="126"/>
        <v>0</v>
      </c>
      <c r="J1365" s="414" t="str">
        <f t="shared" si="127"/>
        <v/>
      </c>
      <c r="K1365" s="414" t="str">
        <f t="shared" si="128"/>
        <v/>
      </c>
      <c r="L1365" s="414" t="str">
        <f t="shared" si="129"/>
        <v/>
      </c>
      <c r="M1365" s="414" t="str">
        <f t="shared" si="130"/>
        <v/>
      </c>
    </row>
    <row r="1366" spans="1:13">
      <c r="A1366" s="175"/>
      <c r="B1366" s="152"/>
      <c r="C1366" s="137"/>
      <c r="D1366" s="142"/>
      <c r="E1366" s="143"/>
      <c r="F1366" s="143"/>
      <c r="G1366" s="346"/>
      <c r="H1366" s="145"/>
      <c r="I1366" s="449">
        <f t="shared" si="126"/>
        <v>0</v>
      </c>
      <c r="J1366" s="414" t="str">
        <f t="shared" si="127"/>
        <v/>
      </c>
      <c r="K1366" s="414" t="str">
        <f t="shared" si="128"/>
        <v/>
      </c>
      <c r="L1366" s="414" t="str">
        <f t="shared" si="129"/>
        <v/>
      </c>
      <c r="M1366" s="414" t="str">
        <f t="shared" si="130"/>
        <v/>
      </c>
    </row>
    <row r="1367" spans="1:13">
      <c r="A1367" s="175"/>
      <c r="B1367" s="152"/>
      <c r="C1367" s="137"/>
      <c r="D1367" s="142"/>
      <c r="E1367" s="143"/>
      <c r="F1367" s="143"/>
      <c r="G1367" s="346"/>
      <c r="H1367" s="145"/>
      <c r="I1367" s="449">
        <f t="shared" si="126"/>
        <v>0</v>
      </c>
      <c r="J1367" s="414" t="str">
        <f t="shared" si="127"/>
        <v/>
      </c>
      <c r="K1367" s="414" t="str">
        <f t="shared" si="128"/>
        <v/>
      </c>
      <c r="L1367" s="414" t="str">
        <f t="shared" si="129"/>
        <v/>
      </c>
      <c r="M1367" s="414" t="str">
        <f t="shared" si="130"/>
        <v/>
      </c>
    </row>
    <row r="1368" spans="1:13">
      <c r="A1368" s="175"/>
      <c r="B1368" s="152"/>
      <c r="C1368" s="137"/>
      <c r="D1368" s="142"/>
      <c r="E1368" s="143"/>
      <c r="F1368" s="143"/>
      <c r="G1368" s="346"/>
      <c r="H1368" s="145"/>
      <c r="I1368" s="449">
        <f t="shared" si="126"/>
        <v>0</v>
      </c>
      <c r="J1368" s="414" t="str">
        <f t="shared" si="127"/>
        <v/>
      </c>
      <c r="K1368" s="414" t="str">
        <f t="shared" si="128"/>
        <v/>
      </c>
      <c r="L1368" s="414" t="str">
        <f t="shared" si="129"/>
        <v/>
      </c>
      <c r="M1368" s="414" t="str">
        <f t="shared" si="130"/>
        <v/>
      </c>
    </row>
    <row r="1369" spans="1:13">
      <c r="A1369" s="175"/>
      <c r="B1369" s="152"/>
      <c r="C1369" s="137"/>
      <c r="D1369" s="142"/>
      <c r="E1369" s="143"/>
      <c r="F1369" s="143"/>
      <c r="G1369" s="346"/>
      <c r="H1369" s="145"/>
      <c r="I1369" s="449">
        <f t="shared" si="126"/>
        <v>0</v>
      </c>
      <c r="J1369" s="414" t="str">
        <f t="shared" si="127"/>
        <v/>
      </c>
      <c r="K1369" s="414" t="str">
        <f t="shared" si="128"/>
        <v/>
      </c>
      <c r="L1369" s="414" t="str">
        <f t="shared" si="129"/>
        <v/>
      </c>
      <c r="M1369" s="414" t="str">
        <f t="shared" si="130"/>
        <v/>
      </c>
    </row>
    <row r="1370" spans="1:13">
      <c r="A1370" s="175"/>
      <c r="B1370" s="152"/>
      <c r="C1370" s="137"/>
      <c r="D1370" s="142"/>
      <c r="E1370" s="143"/>
      <c r="F1370" s="143"/>
      <c r="G1370" s="346"/>
      <c r="H1370" s="145"/>
      <c r="I1370" s="449">
        <f t="shared" si="126"/>
        <v>0</v>
      </c>
      <c r="J1370" s="414" t="str">
        <f t="shared" si="127"/>
        <v/>
      </c>
      <c r="K1370" s="414" t="str">
        <f t="shared" si="128"/>
        <v/>
      </c>
      <c r="L1370" s="414" t="str">
        <f t="shared" si="129"/>
        <v/>
      </c>
      <c r="M1370" s="414" t="str">
        <f t="shared" si="130"/>
        <v/>
      </c>
    </row>
    <row r="1371" spans="1:13">
      <c r="A1371" s="175"/>
      <c r="B1371" s="152"/>
      <c r="C1371" s="137"/>
      <c r="D1371" s="142"/>
      <c r="E1371" s="143"/>
      <c r="F1371" s="143"/>
      <c r="G1371" s="346"/>
      <c r="H1371" s="145"/>
      <c r="I1371" s="449">
        <f t="shared" si="126"/>
        <v>0</v>
      </c>
      <c r="J1371" s="414" t="str">
        <f t="shared" si="127"/>
        <v/>
      </c>
      <c r="K1371" s="414" t="str">
        <f t="shared" si="128"/>
        <v/>
      </c>
      <c r="L1371" s="414" t="str">
        <f t="shared" si="129"/>
        <v/>
      </c>
      <c r="M1371" s="414" t="str">
        <f t="shared" si="130"/>
        <v/>
      </c>
    </row>
    <row r="1372" spans="1:13">
      <c r="A1372" s="175"/>
      <c r="B1372" s="152"/>
      <c r="C1372" s="137"/>
      <c r="D1372" s="142"/>
      <c r="E1372" s="143"/>
      <c r="F1372" s="143"/>
      <c r="G1372" s="346"/>
      <c r="H1372" s="145"/>
      <c r="I1372" s="449">
        <f t="shared" si="126"/>
        <v>0</v>
      </c>
      <c r="J1372" s="414" t="str">
        <f t="shared" si="127"/>
        <v/>
      </c>
      <c r="K1372" s="414" t="str">
        <f t="shared" si="128"/>
        <v/>
      </c>
      <c r="L1372" s="414" t="str">
        <f t="shared" si="129"/>
        <v/>
      </c>
      <c r="M1372" s="414" t="str">
        <f t="shared" si="130"/>
        <v/>
      </c>
    </row>
    <row r="1373" spans="1:13">
      <c r="A1373" s="175"/>
      <c r="B1373" s="152"/>
      <c r="C1373" s="137"/>
      <c r="D1373" s="142"/>
      <c r="E1373" s="143"/>
      <c r="F1373" s="143"/>
      <c r="G1373" s="346"/>
      <c r="H1373" s="145"/>
      <c r="I1373" s="449">
        <f t="shared" si="126"/>
        <v>0</v>
      </c>
      <c r="J1373" s="414" t="str">
        <f t="shared" si="127"/>
        <v/>
      </c>
      <c r="K1373" s="414" t="str">
        <f t="shared" si="128"/>
        <v/>
      </c>
      <c r="L1373" s="414" t="str">
        <f t="shared" si="129"/>
        <v/>
      </c>
      <c r="M1373" s="414" t="str">
        <f t="shared" si="130"/>
        <v/>
      </c>
    </row>
    <row r="1374" spans="1:13">
      <c r="A1374" s="175"/>
      <c r="B1374" s="152"/>
      <c r="C1374" s="137"/>
      <c r="D1374" s="142"/>
      <c r="E1374" s="143"/>
      <c r="F1374" s="143"/>
      <c r="G1374" s="346"/>
      <c r="H1374" s="145"/>
      <c r="I1374" s="449">
        <f t="shared" si="126"/>
        <v>0</v>
      </c>
      <c r="J1374" s="414" t="str">
        <f t="shared" si="127"/>
        <v/>
      </c>
      <c r="K1374" s="414" t="str">
        <f t="shared" si="128"/>
        <v/>
      </c>
      <c r="L1374" s="414" t="str">
        <f t="shared" si="129"/>
        <v/>
      </c>
      <c r="M1374" s="414" t="str">
        <f t="shared" si="130"/>
        <v/>
      </c>
    </row>
    <row r="1375" spans="1:13">
      <c r="A1375" s="175"/>
      <c r="B1375" s="152"/>
      <c r="C1375" s="137"/>
      <c r="D1375" s="142"/>
      <c r="E1375" s="143"/>
      <c r="F1375" s="143"/>
      <c r="G1375" s="346"/>
      <c r="H1375" s="145"/>
      <c r="I1375" s="449">
        <f t="shared" si="126"/>
        <v>0</v>
      </c>
      <c r="J1375" s="414" t="str">
        <f t="shared" si="127"/>
        <v/>
      </c>
      <c r="K1375" s="414" t="str">
        <f t="shared" si="128"/>
        <v/>
      </c>
      <c r="L1375" s="414" t="str">
        <f t="shared" si="129"/>
        <v/>
      </c>
      <c r="M1375" s="414" t="str">
        <f t="shared" si="130"/>
        <v/>
      </c>
    </row>
    <row r="1376" spans="1:13">
      <c r="A1376" s="175"/>
      <c r="B1376" s="152"/>
      <c r="C1376" s="137"/>
      <c r="D1376" s="142"/>
      <c r="E1376" s="143"/>
      <c r="F1376" s="143"/>
      <c r="G1376" s="346"/>
      <c r="H1376" s="145"/>
      <c r="I1376" s="449">
        <f t="shared" si="126"/>
        <v>0</v>
      </c>
      <c r="J1376" s="414" t="str">
        <f t="shared" si="127"/>
        <v/>
      </c>
      <c r="K1376" s="414" t="str">
        <f t="shared" si="128"/>
        <v/>
      </c>
      <c r="L1376" s="414" t="str">
        <f t="shared" si="129"/>
        <v/>
      </c>
      <c r="M1376" s="414" t="str">
        <f t="shared" si="130"/>
        <v/>
      </c>
    </row>
    <row r="1377" spans="1:13">
      <c r="A1377" s="175"/>
      <c r="B1377" s="152"/>
      <c r="C1377" s="137"/>
      <c r="D1377" s="142"/>
      <c r="E1377" s="143"/>
      <c r="F1377" s="143"/>
      <c r="G1377" s="346"/>
      <c r="H1377" s="145"/>
      <c r="I1377" s="449">
        <f t="shared" si="126"/>
        <v>0</v>
      </c>
      <c r="J1377" s="414" t="str">
        <f t="shared" si="127"/>
        <v/>
      </c>
      <c r="K1377" s="414" t="str">
        <f t="shared" si="128"/>
        <v/>
      </c>
      <c r="L1377" s="414" t="str">
        <f t="shared" si="129"/>
        <v/>
      </c>
      <c r="M1377" s="414" t="str">
        <f t="shared" si="130"/>
        <v/>
      </c>
    </row>
    <row r="1378" spans="1:13">
      <c r="A1378" s="175"/>
      <c r="B1378" s="152"/>
      <c r="C1378" s="137"/>
      <c r="D1378" s="142"/>
      <c r="E1378" s="143"/>
      <c r="F1378" s="143"/>
      <c r="G1378" s="346"/>
      <c r="H1378" s="145"/>
      <c r="I1378" s="449">
        <f t="shared" si="126"/>
        <v>0</v>
      </c>
      <c r="J1378" s="414" t="str">
        <f t="shared" si="127"/>
        <v/>
      </c>
      <c r="K1378" s="414" t="str">
        <f t="shared" si="128"/>
        <v/>
      </c>
      <c r="L1378" s="414" t="str">
        <f t="shared" si="129"/>
        <v/>
      </c>
      <c r="M1378" s="414" t="str">
        <f t="shared" si="130"/>
        <v/>
      </c>
    </row>
    <row r="1379" spans="1:13">
      <c r="A1379" s="175"/>
      <c r="B1379" s="152"/>
      <c r="C1379" s="137"/>
      <c r="D1379" s="142"/>
      <c r="E1379" s="143"/>
      <c r="F1379" s="143"/>
      <c r="G1379" s="346"/>
      <c r="H1379" s="145"/>
      <c r="I1379" s="449">
        <f t="shared" si="126"/>
        <v>0</v>
      </c>
      <c r="J1379" s="414" t="str">
        <f t="shared" si="127"/>
        <v/>
      </c>
      <c r="K1379" s="414" t="str">
        <f t="shared" si="128"/>
        <v/>
      </c>
      <c r="L1379" s="414" t="str">
        <f t="shared" si="129"/>
        <v/>
      </c>
      <c r="M1379" s="414" t="str">
        <f t="shared" si="130"/>
        <v/>
      </c>
    </row>
    <row r="1380" spans="1:13">
      <c r="A1380" s="175"/>
      <c r="B1380" s="152"/>
      <c r="C1380" s="137"/>
      <c r="D1380" s="142"/>
      <c r="E1380" s="143"/>
      <c r="F1380" s="143"/>
      <c r="G1380" s="346"/>
      <c r="H1380" s="145"/>
      <c r="I1380" s="449">
        <f t="shared" si="126"/>
        <v>0</v>
      </c>
      <c r="J1380" s="414" t="str">
        <f t="shared" si="127"/>
        <v/>
      </c>
      <c r="K1380" s="414" t="str">
        <f t="shared" si="128"/>
        <v/>
      </c>
      <c r="L1380" s="414" t="str">
        <f t="shared" si="129"/>
        <v/>
      </c>
      <c r="M1380" s="414" t="str">
        <f t="shared" si="130"/>
        <v/>
      </c>
    </row>
    <row r="1381" spans="1:13">
      <c r="A1381" s="175"/>
      <c r="B1381" s="152"/>
      <c r="C1381" s="137"/>
      <c r="D1381" s="142"/>
      <c r="E1381" s="143"/>
      <c r="F1381" s="143"/>
      <c r="G1381" s="346"/>
      <c r="H1381" s="145"/>
      <c r="I1381" s="449">
        <f t="shared" si="126"/>
        <v>0</v>
      </c>
      <c r="J1381" s="414" t="str">
        <f t="shared" si="127"/>
        <v/>
      </c>
      <c r="K1381" s="414" t="str">
        <f t="shared" si="128"/>
        <v/>
      </c>
      <c r="L1381" s="414" t="str">
        <f t="shared" si="129"/>
        <v/>
      </c>
      <c r="M1381" s="414" t="str">
        <f t="shared" si="130"/>
        <v/>
      </c>
    </row>
    <row r="1382" spans="1:13">
      <c r="A1382" s="175"/>
      <c r="B1382" s="152"/>
      <c r="C1382" s="137"/>
      <c r="D1382" s="142"/>
      <c r="E1382" s="143"/>
      <c r="F1382" s="143"/>
      <c r="G1382" s="346"/>
      <c r="H1382" s="145"/>
      <c r="I1382" s="449">
        <f t="shared" si="126"/>
        <v>0</v>
      </c>
      <c r="J1382" s="414" t="str">
        <f t="shared" si="127"/>
        <v/>
      </c>
      <c r="K1382" s="414" t="str">
        <f t="shared" si="128"/>
        <v/>
      </c>
      <c r="L1382" s="414" t="str">
        <f t="shared" si="129"/>
        <v/>
      </c>
      <c r="M1382" s="414" t="str">
        <f t="shared" si="130"/>
        <v/>
      </c>
    </row>
    <row r="1383" spans="1:13">
      <c r="A1383" s="175"/>
      <c r="B1383" s="152"/>
      <c r="C1383" s="137"/>
      <c r="D1383" s="142"/>
      <c r="E1383" s="143"/>
      <c r="F1383" s="143"/>
      <c r="G1383" s="346"/>
      <c r="H1383" s="145"/>
      <c r="I1383" s="449">
        <f t="shared" si="126"/>
        <v>0</v>
      </c>
      <c r="J1383" s="414" t="str">
        <f t="shared" si="127"/>
        <v/>
      </c>
      <c r="K1383" s="414" t="str">
        <f t="shared" si="128"/>
        <v/>
      </c>
      <c r="L1383" s="414" t="str">
        <f t="shared" si="129"/>
        <v/>
      </c>
      <c r="M1383" s="414" t="str">
        <f t="shared" si="130"/>
        <v/>
      </c>
    </row>
    <row r="1384" spans="1:13">
      <c r="A1384" s="175"/>
      <c r="B1384" s="152"/>
      <c r="C1384" s="137"/>
      <c r="D1384" s="142"/>
      <c r="E1384" s="143"/>
      <c r="F1384" s="143"/>
      <c r="G1384" s="346"/>
      <c r="H1384" s="145"/>
      <c r="I1384" s="449">
        <f t="shared" si="126"/>
        <v>0</v>
      </c>
      <c r="J1384" s="414" t="str">
        <f t="shared" si="127"/>
        <v/>
      </c>
      <c r="K1384" s="414" t="str">
        <f t="shared" si="128"/>
        <v/>
      </c>
      <c r="L1384" s="414" t="str">
        <f t="shared" si="129"/>
        <v/>
      </c>
      <c r="M1384" s="414" t="str">
        <f t="shared" si="130"/>
        <v/>
      </c>
    </row>
    <row r="1385" spans="1:13">
      <c r="A1385" s="175"/>
      <c r="B1385" s="152"/>
      <c r="C1385" s="137"/>
      <c r="D1385" s="142"/>
      <c r="E1385" s="143"/>
      <c r="F1385" s="143"/>
      <c r="G1385" s="346"/>
      <c r="H1385" s="145"/>
      <c r="I1385" s="449">
        <f t="shared" si="126"/>
        <v>0</v>
      </c>
      <c r="J1385" s="414" t="str">
        <f t="shared" si="127"/>
        <v/>
      </c>
      <c r="K1385" s="414" t="str">
        <f t="shared" si="128"/>
        <v/>
      </c>
      <c r="L1385" s="414" t="str">
        <f t="shared" si="129"/>
        <v/>
      </c>
      <c r="M1385" s="414" t="str">
        <f t="shared" si="130"/>
        <v/>
      </c>
    </row>
    <row r="1386" spans="1:13">
      <c r="A1386" s="175"/>
      <c r="B1386" s="152"/>
      <c r="C1386" s="137"/>
      <c r="D1386" s="142"/>
      <c r="E1386" s="143"/>
      <c r="F1386" s="143"/>
      <c r="G1386" s="346"/>
      <c r="H1386" s="145"/>
      <c r="I1386" s="449">
        <f t="shared" si="126"/>
        <v>0</v>
      </c>
      <c r="J1386" s="414" t="str">
        <f t="shared" si="127"/>
        <v/>
      </c>
      <c r="K1386" s="414" t="str">
        <f t="shared" si="128"/>
        <v/>
      </c>
      <c r="L1386" s="414" t="str">
        <f t="shared" si="129"/>
        <v/>
      </c>
      <c r="M1386" s="414" t="str">
        <f t="shared" si="130"/>
        <v/>
      </c>
    </row>
    <row r="1387" spans="1:13">
      <c r="A1387" s="175"/>
      <c r="B1387" s="152"/>
      <c r="C1387" s="137"/>
      <c r="D1387" s="142"/>
      <c r="E1387" s="143"/>
      <c r="F1387" s="143"/>
      <c r="G1387" s="346"/>
      <c r="H1387" s="145"/>
      <c r="I1387" s="449">
        <f t="shared" si="126"/>
        <v>0</v>
      </c>
      <c r="J1387" s="414" t="str">
        <f t="shared" si="127"/>
        <v/>
      </c>
      <c r="K1387" s="414" t="str">
        <f t="shared" si="128"/>
        <v/>
      </c>
      <c r="L1387" s="414" t="str">
        <f t="shared" si="129"/>
        <v/>
      </c>
      <c r="M1387" s="414" t="str">
        <f t="shared" si="130"/>
        <v/>
      </c>
    </row>
    <row r="1388" spans="1:13">
      <c r="A1388" s="175"/>
      <c r="B1388" s="152"/>
      <c r="C1388" s="137"/>
      <c r="D1388" s="142"/>
      <c r="E1388" s="143"/>
      <c r="F1388" s="143"/>
      <c r="G1388" s="346"/>
      <c r="H1388" s="145"/>
      <c r="I1388" s="449">
        <f t="shared" si="126"/>
        <v>0</v>
      </c>
      <c r="J1388" s="414" t="str">
        <f t="shared" si="127"/>
        <v/>
      </c>
      <c r="K1388" s="414" t="str">
        <f t="shared" si="128"/>
        <v/>
      </c>
      <c r="L1388" s="414" t="str">
        <f t="shared" si="129"/>
        <v/>
      </c>
      <c r="M1388" s="414" t="str">
        <f t="shared" si="130"/>
        <v/>
      </c>
    </row>
    <row r="1389" spans="1:13">
      <c r="A1389" s="175"/>
      <c r="B1389" s="152"/>
      <c r="C1389" s="137"/>
      <c r="D1389" s="142"/>
      <c r="E1389" s="143"/>
      <c r="F1389" s="143"/>
      <c r="G1389" s="346"/>
      <c r="H1389" s="145"/>
      <c r="I1389" s="449">
        <f t="shared" si="126"/>
        <v>0</v>
      </c>
      <c r="J1389" s="414" t="str">
        <f t="shared" si="127"/>
        <v/>
      </c>
      <c r="K1389" s="414" t="str">
        <f t="shared" si="128"/>
        <v/>
      </c>
      <c r="L1389" s="414" t="str">
        <f t="shared" si="129"/>
        <v/>
      </c>
      <c r="M1389" s="414" t="str">
        <f t="shared" si="130"/>
        <v/>
      </c>
    </row>
    <row r="1390" spans="1:13">
      <c r="A1390" s="175"/>
      <c r="B1390" s="152"/>
      <c r="C1390" s="137"/>
      <c r="D1390" s="142"/>
      <c r="E1390" s="143"/>
      <c r="F1390" s="143"/>
      <c r="G1390" s="346"/>
      <c r="H1390" s="145"/>
      <c r="I1390" s="449">
        <f t="shared" si="126"/>
        <v>0</v>
      </c>
      <c r="J1390" s="414" t="str">
        <f t="shared" si="127"/>
        <v/>
      </c>
      <c r="K1390" s="414" t="str">
        <f t="shared" si="128"/>
        <v/>
      </c>
      <c r="L1390" s="414" t="str">
        <f t="shared" si="129"/>
        <v/>
      </c>
      <c r="M1390" s="414" t="str">
        <f t="shared" si="130"/>
        <v/>
      </c>
    </row>
    <row r="1391" spans="1:13">
      <c r="A1391" s="175"/>
      <c r="B1391" s="152"/>
      <c r="C1391" s="137"/>
      <c r="D1391" s="142"/>
      <c r="E1391" s="143"/>
      <c r="F1391" s="143"/>
      <c r="G1391" s="346"/>
      <c r="H1391" s="145"/>
      <c r="I1391" s="449">
        <f t="shared" si="126"/>
        <v>0</v>
      </c>
      <c r="J1391" s="414" t="str">
        <f t="shared" si="127"/>
        <v/>
      </c>
      <c r="K1391" s="414" t="str">
        <f t="shared" si="128"/>
        <v/>
      </c>
      <c r="L1391" s="414" t="str">
        <f t="shared" si="129"/>
        <v/>
      </c>
      <c r="M1391" s="414" t="str">
        <f t="shared" si="130"/>
        <v/>
      </c>
    </row>
    <row r="1392" spans="1:13">
      <c r="A1392" s="175"/>
      <c r="B1392" s="152"/>
      <c r="C1392" s="137"/>
      <c r="D1392" s="142"/>
      <c r="E1392" s="143"/>
      <c r="F1392" s="143"/>
      <c r="G1392" s="346"/>
      <c r="H1392" s="145"/>
      <c r="I1392" s="449">
        <f t="shared" si="126"/>
        <v>0</v>
      </c>
      <c r="J1392" s="414" t="str">
        <f t="shared" si="127"/>
        <v/>
      </c>
      <c r="K1392" s="414" t="str">
        <f t="shared" si="128"/>
        <v/>
      </c>
      <c r="L1392" s="414" t="str">
        <f t="shared" si="129"/>
        <v/>
      </c>
      <c r="M1392" s="414" t="str">
        <f t="shared" si="130"/>
        <v/>
      </c>
    </row>
    <row r="1393" spans="1:13">
      <c r="A1393" s="175"/>
      <c r="B1393" s="152"/>
      <c r="C1393" s="137"/>
      <c r="D1393" s="142"/>
      <c r="E1393" s="143"/>
      <c r="F1393" s="143"/>
      <c r="G1393" s="346"/>
      <c r="H1393" s="145"/>
      <c r="I1393" s="449">
        <f t="shared" si="126"/>
        <v>0</v>
      </c>
      <c r="J1393" s="414" t="str">
        <f t="shared" si="127"/>
        <v/>
      </c>
      <c r="K1393" s="414" t="str">
        <f t="shared" si="128"/>
        <v/>
      </c>
      <c r="L1393" s="414" t="str">
        <f t="shared" si="129"/>
        <v/>
      </c>
      <c r="M1393" s="414" t="str">
        <f t="shared" si="130"/>
        <v/>
      </c>
    </row>
    <row r="1394" spans="1:13">
      <c r="A1394" s="175"/>
      <c r="B1394" s="152"/>
      <c r="C1394" s="137"/>
      <c r="D1394" s="142"/>
      <c r="E1394" s="143"/>
      <c r="F1394" s="143"/>
      <c r="G1394" s="346"/>
      <c r="H1394" s="145"/>
      <c r="I1394" s="449">
        <f t="shared" si="126"/>
        <v>0</v>
      </c>
      <c r="J1394" s="414" t="str">
        <f t="shared" si="127"/>
        <v/>
      </c>
      <c r="K1394" s="414" t="str">
        <f t="shared" si="128"/>
        <v/>
      </c>
      <c r="L1394" s="414" t="str">
        <f t="shared" si="129"/>
        <v/>
      </c>
      <c r="M1394" s="414" t="str">
        <f t="shared" si="130"/>
        <v/>
      </c>
    </row>
    <row r="1395" spans="1:13">
      <c r="A1395" s="175"/>
      <c r="B1395" s="152"/>
      <c r="C1395" s="137"/>
      <c r="D1395" s="142"/>
      <c r="E1395" s="143"/>
      <c r="F1395" s="143"/>
      <c r="G1395" s="346"/>
      <c r="H1395" s="145"/>
      <c r="I1395" s="449">
        <f t="shared" si="126"/>
        <v>0</v>
      </c>
      <c r="J1395" s="414" t="str">
        <f t="shared" si="127"/>
        <v/>
      </c>
      <c r="K1395" s="414" t="str">
        <f t="shared" si="128"/>
        <v/>
      </c>
      <c r="L1395" s="414" t="str">
        <f t="shared" si="129"/>
        <v/>
      </c>
      <c r="M1395" s="414" t="str">
        <f t="shared" si="130"/>
        <v/>
      </c>
    </row>
    <row r="1396" spans="1:13">
      <c r="A1396" s="175"/>
      <c r="B1396" s="152"/>
      <c r="C1396" s="137"/>
      <c r="D1396" s="142"/>
      <c r="E1396" s="143"/>
      <c r="F1396" s="143"/>
      <c r="G1396" s="346"/>
      <c r="H1396" s="145"/>
      <c r="I1396" s="449">
        <f t="shared" si="126"/>
        <v>0</v>
      </c>
      <c r="J1396" s="414" t="str">
        <f t="shared" si="127"/>
        <v/>
      </c>
      <c r="K1396" s="414" t="str">
        <f t="shared" si="128"/>
        <v/>
      </c>
      <c r="L1396" s="414" t="str">
        <f t="shared" si="129"/>
        <v/>
      </c>
      <c r="M1396" s="414" t="str">
        <f t="shared" si="130"/>
        <v/>
      </c>
    </row>
    <row r="1397" spans="1:13">
      <c r="A1397" s="175"/>
      <c r="B1397" s="152"/>
      <c r="C1397" s="137"/>
      <c r="D1397" s="142"/>
      <c r="E1397" s="143"/>
      <c r="F1397" s="143"/>
      <c r="G1397" s="346"/>
      <c r="H1397" s="145"/>
      <c r="I1397" s="449">
        <f t="shared" si="126"/>
        <v>0</v>
      </c>
      <c r="J1397" s="414" t="str">
        <f t="shared" si="127"/>
        <v/>
      </c>
      <c r="K1397" s="414" t="str">
        <f t="shared" si="128"/>
        <v/>
      </c>
      <c r="L1397" s="414" t="str">
        <f t="shared" si="129"/>
        <v/>
      </c>
      <c r="M1397" s="414" t="str">
        <f t="shared" si="130"/>
        <v/>
      </c>
    </row>
    <row r="1398" spans="1:13">
      <c r="A1398" s="175"/>
      <c r="B1398" s="152"/>
      <c r="C1398" s="137"/>
      <c r="D1398" s="142"/>
      <c r="E1398" s="143"/>
      <c r="F1398" s="143"/>
      <c r="G1398" s="346"/>
      <c r="H1398" s="145"/>
      <c r="I1398" s="449">
        <f t="shared" si="126"/>
        <v>0</v>
      </c>
      <c r="J1398" s="414" t="str">
        <f t="shared" si="127"/>
        <v/>
      </c>
      <c r="K1398" s="414" t="str">
        <f t="shared" si="128"/>
        <v/>
      </c>
      <c r="L1398" s="414" t="str">
        <f t="shared" si="129"/>
        <v/>
      </c>
      <c r="M1398" s="414" t="str">
        <f t="shared" si="130"/>
        <v/>
      </c>
    </row>
    <row r="1399" spans="1:13">
      <c r="A1399" s="175"/>
      <c r="B1399" s="152"/>
      <c r="C1399" s="137"/>
      <c r="D1399" s="142"/>
      <c r="E1399" s="143"/>
      <c r="F1399" s="143"/>
      <c r="G1399" s="346"/>
      <c r="H1399" s="145"/>
      <c r="I1399" s="449">
        <f t="shared" si="126"/>
        <v>0</v>
      </c>
      <c r="J1399" s="414" t="str">
        <f t="shared" si="127"/>
        <v/>
      </c>
      <c r="K1399" s="414" t="str">
        <f t="shared" si="128"/>
        <v/>
      </c>
      <c r="L1399" s="414" t="str">
        <f t="shared" si="129"/>
        <v/>
      </c>
      <c r="M1399" s="414" t="str">
        <f t="shared" si="130"/>
        <v/>
      </c>
    </row>
    <row r="1400" spans="1:13">
      <c r="A1400" s="175"/>
      <c r="B1400" s="152"/>
      <c r="C1400" s="137"/>
      <c r="D1400" s="142"/>
      <c r="E1400" s="143"/>
      <c r="F1400" s="143"/>
      <c r="G1400" s="346"/>
      <c r="H1400" s="145"/>
      <c r="I1400" s="449">
        <f t="shared" si="126"/>
        <v>0</v>
      </c>
      <c r="J1400" s="414" t="str">
        <f t="shared" si="127"/>
        <v/>
      </c>
      <c r="K1400" s="414" t="str">
        <f t="shared" si="128"/>
        <v/>
      </c>
      <c r="L1400" s="414" t="str">
        <f t="shared" si="129"/>
        <v/>
      </c>
      <c r="M1400" s="414" t="str">
        <f t="shared" si="130"/>
        <v/>
      </c>
    </row>
    <row r="1401" spans="1:13">
      <c r="A1401" s="175"/>
      <c r="B1401" s="152"/>
      <c r="C1401" s="137"/>
      <c r="D1401" s="142"/>
      <c r="E1401" s="143"/>
      <c r="F1401" s="143"/>
      <c r="G1401" s="346"/>
      <c r="H1401" s="145"/>
      <c r="I1401" s="449">
        <f t="shared" si="126"/>
        <v>0</v>
      </c>
      <c r="J1401" s="414" t="str">
        <f t="shared" si="127"/>
        <v/>
      </c>
      <c r="K1401" s="414" t="str">
        <f t="shared" si="128"/>
        <v/>
      </c>
      <c r="L1401" s="414" t="str">
        <f t="shared" si="129"/>
        <v/>
      </c>
      <c r="M1401" s="414" t="str">
        <f t="shared" si="130"/>
        <v/>
      </c>
    </row>
    <row r="1402" spans="1:13">
      <c r="A1402" s="175"/>
      <c r="B1402" s="152"/>
      <c r="C1402" s="137"/>
      <c r="D1402" s="142"/>
      <c r="E1402" s="143"/>
      <c r="F1402" s="143"/>
      <c r="G1402" s="346"/>
      <c r="H1402" s="145"/>
      <c r="I1402" s="449">
        <f t="shared" si="126"/>
        <v>0</v>
      </c>
      <c r="J1402" s="414" t="str">
        <f t="shared" si="127"/>
        <v/>
      </c>
      <c r="K1402" s="414" t="str">
        <f t="shared" si="128"/>
        <v/>
      </c>
      <c r="L1402" s="414" t="str">
        <f t="shared" si="129"/>
        <v/>
      </c>
      <c r="M1402" s="414" t="str">
        <f t="shared" si="130"/>
        <v/>
      </c>
    </row>
    <row r="1403" spans="1:13">
      <c r="A1403" s="175"/>
      <c r="B1403" s="152"/>
      <c r="C1403" s="137"/>
      <c r="D1403" s="142"/>
      <c r="E1403" s="143"/>
      <c r="F1403" s="143"/>
      <c r="G1403" s="346"/>
      <c r="H1403" s="145"/>
      <c r="I1403" s="449">
        <f t="shared" ref="I1403:I1466" si="131">IF(ISTEXT(A1403)=TRUE,G1403,0)</f>
        <v>0</v>
      </c>
      <c r="J1403" s="414" t="str">
        <f t="shared" si="127"/>
        <v/>
      </c>
      <c r="K1403" s="414" t="str">
        <f t="shared" si="128"/>
        <v/>
      </c>
      <c r="L1403" s="414" t="str">
        <f t="shared" si="129"/>
        <v/>
      </c>
      <c r="M1403" s="414" t="str">
        <f t="shared" si="130"/>
        <v/>
      </c>
    </row>
    <row r="1404" spans="1:13">
      <c r="A1404" s="175"/>
      <c r="B1404" s="152"/>
      <c r="C1404" s="137"/>
      <c r="D1404" s="142"/>
      <c r="E1404" s="143"/>
      <c r="F1404" s="143"/>
      <c r="G1404" s="346"/>
      <c r="H1404" s="145"/>
      <c r="I1404" s="449">
        <f t="shared" si="131"/>
        <v>0</v>
      </c>
      <c r="J1404" s="414" t="str">
        <f t="shared" si="127"/>
        <v/>
      </c>
      <c r="K1404" s="414" t="str">
        <f t="shared" si="128"/>
        <v/>
      </c>
      <c r="L1404" s="414" t="str">
        <f t="shared" si="129"/>
        <v/>
      </c>
      <c r="M1404" s="414" t="str">
        <f t="shared" si="130"/>
        <v/>
      </c>
    </row>
    <row r="1405" spans="1:13">
      <c r="A1405" s="175"/>
      <c r="B1405" s="152"/>
      <c r="C1405" s="137"/>
      <c r="D1405" s="142"/>
      <c r="E1405" s="143"/>
      <c r="F1405" s="143"/>
      <c r="G1405" s="346"/>
      <c r="H1405" s="145"/>
      <c r="I1405" s="449">
        <f t="shared" si="131"/>
        <v>0</v>
      </c>
      <c r="J1405" s="414" t="str">
        <f t="shared" si="127"/>
        <v/>
      </c>
      <c r="K1405" s="414" t="str">
        <f t="shared" si="128"/>
        <v/>
      </c>
      <c r="L1405" s="414" t="str">
        <f t="shared" si="129"/>
        <v/>
      </c>
      <c r="M1405" s="414" t="str">
        <f t="shared" si="130"/>
        <v/>
      </c>
    </row>
    <row r="1406" spans="1:13">
      <c r="A1406" s="175"/>
      <c r="B1406" s="152"/>
      <c r="C1406" s="137"/>
      <c r="D1406" s="142"/>
      <c r="E1406" s="143"/>
      <c r="F1406" s="143"/>
      <c r="G1406" s="346"/>
      <c r="H1406" s="145"/>
      <c r="I1406" s="449">
        <f t="shared" si="131"/>
        <v>0</v>
      </c>
      <c r="J1406" s="414" t="str">
        <f t="shared" ref="J1406:J1469" si="132">IF($B1406="F",$G1406,"")</f>
        <v/>
      </c>
      <c r="K1406" s="414" t="str">
        <f t="shared" ref="K1406:K1469" si="133">IF($B1406="V",$G1406,"")</f>
        <v/>
      </c>
      <c r="L1406" s="414" t="str">
        <f t="shared" ref="L1406:L1469" si="134">IF($B1406="A",$G1406,"")</f>
        <v/>
      </c>
      <c r="M1406" s="414" t="str">
        <f t="shared" ref="M1406:M1469" si="135">IF($B1406="G",$G1406,"")</f>
        <v/>
      </c>
    </row>
    <row r="1407" spans="1:13">
      <c r="A1407" s="175"/>
      <c r="B1407" s="152"/>
      <c r="C1407" s="137"/>
      <c r="D1407" s="142"/>
      <c r="E1407" s="143"/>
      <c r="F1407" s="143"/>
      <c r="G1407" s="346"/>
      <c r="H1407" s="145"/>
      <c r="I1407" s="449">
        <f t="shared" si="131"/>
        <v>0</v>
      </c>
      <c r="J1407" s="414" t="str">
        <f t="shared" si="132"/>
        <v/>
      </c>
      <c r="K1407" s="414" t="str">
        <f t="shared" si="133"/>
        <v/>
      </c>
      <c r="L1407" s="414" t="str">
        <f t="shared" si="134"/>
        <v/>
      </c>
      <c r="M1407" s="414" t="str">
        <f t="shared" si="135"/>
        <v/>
      </c>
    </row>
    <row r="1408" spans="1:13">
      <c r="A1408" s="175"/>
      <c r="B1408" s="152"/>
      <c r="C1408" s="137"/>
      <c r="D1408" s="142"/>
      <c r="E1408" s="143"/>
      <c r="F1408" s="143"/>
      <c r="G1408" s="346"/>
      <c r="H1408" s="145"/>
      <c r="I1408" s="449">
        <f t="shared" si="131"/>
        <v>0</v>
      </c>
      <c r="J1408" s="414" t="str">
        <f t="shared" si="132"/>
        <v/>
      </c>
      <c r="K1408" s="414" t="str">
        <f t="shared" si="133"/>
        <v/>
      </c>
      <c r="L1408" s="414" t="str">
        <f t="shared" si="134"/>
        <v/>
      </c>
      <c r="M1408" s="414" t="str">
        <f t="shared" si="135"/>
        <v/>
      </c>
    </row>
    <row r="1409" spans="1:13">
      <c r="A1409" s="175"/>
      <c r="B1409" s="152"/>
      <c r="C1409" s="137"/>
      <c r="D1409" s="142"/>
      <c r="E1409" s="143"/>
      <c r="F1409" s="143"/>
      <c r="G1409" s="346"/>
      <c r="H1409" s="145"/>
      <c r="I1409" s="449">
        <f t="shared" si="131"/>
        <v>0</v>
      </c>
      <c r="J1409" s="414" t="str">
        <f t="shared" si="132"/>
        <v/>
      </c>
      <c r="K1409" s="414" t="str">
        <f t="shared" si="133"/>
        <v/>
      </c>
      <c r="L1409" s="414" t="str">
        <f t="shared" si="134"/>
        <v/>
      </c>
      <c r="M1409" s="414" t="str">
        <f t="shared" si="135"/>
        <v/>
      </c>
    </row>
    <row r="1410" spans="1:13">
      <c r="A1410" s="175"/>
      <c r="B1410" s="152"/>
      <c r="C1410" s="137"/>
      <c r="D1410" s="142"/>
      <c r="E1410" s="143"/>
      <c r="F1410" s="143"/>
      <c r="G1410" s="346"/>
      <c r="H1410" s="145"/>
      <c r="I1410" s="449">
        <f t="shared" si="131"/>
        <v>0</v>
      </c>
      <c r="J1410" s="414" t="str">
        <f t="shared" si="132"/>
        <v/>
      </c>
      <c r="K1410" s="414" t="str">
        <f t="shared" si="133"/>
        <v/>
      </c>
      <c r="L1410" s="414" t="str">
        <f t="shared" si="134"/>
        <v/>
      </c>
      <c r="M1410" s="414" t="str">
        <f t="shared" si="135"/>
        <v/>
      </c>
    </row>
    <row r="1411" spans="1:13">
      <c r="A1411" s="175"/>
      <c r="B1411" s="152"/>
      <c r="C1411" s="137"/>
      <c r="D1411" s="142"/>
      <c r="E1411" s="143"/>
      <c r="F1411" s="143"/>
      <c r="G1411" s="346"/>
      <c r="H1411" s="145"/>
      <c r="I1411" s="449">
        <f t="shared" si="131"/>
        <v>0</v>
      </c>
      <c r="J1411" s="414" t="str">
        <f t="shared" si="132"/>
        <v/>
      </c>
      <c r="K1411" s="414" t="str">
        <f t="shared" si="133"/>
        <v/>
      </c>
      <c r="L1411" s="414" t="str">
        <f t="shared" si="134"/>
        <v/>
      </c>
      <c r="M1411" s="414" t="str">
        <f t="shared" si="135"/>
        <v/>
      </c>
    </row>
    <row r="1412" spans="1:13">
      <c r="A1412" s="175"/>
      <c r="B1412" s="152"/>
      <c r="C1412" s="137"/>
      <c r="D1412" s="142"/>
      <c r="E1412" s="143"/>
      <c r="F1412" s="143"/>
      <c r="G1412" s="346"/>
      <c r="H1412" s="145"/>
      <c r="I1412" s="449">
        <f t="shared" si="131"/>
        <v>0</v>
      </c>
      <c r="J1412" s="414" t="str">
        <f t="shared" si="132"/>
        <v/>
      </c>
      <c r="K1412" s="414" t="str">
        <f t="shared" si="133"/>
        <v/>
      </c>
      <c r="L1412" s="414" t="str">
        <f t="shared" si="134"/>
        <v/>
      </c>
      <c r="M1412" s="414" t="str">
        <f t="shared" si="135"/>
        <v/>
      </c>
    </row>
    <row r="1413" spans="1:13">
      <c r="A1413" s="175"/>
      <c r="B1413" s="152"/>
      <c r="C1413" s="137"/>
      <c r="D1413" s="142"/>
      <c r="E1413" s="143"/>
      <c r="F1413" s="143"/>
      <c r="G1413" s="346"/>
      <c r="H1413" s="145"/>
      <c r="I1413" s="449">
        <f t="shared" si="131"/>
        <v>0</v>
      </c>
      <c r="J1413" s="414" t="str">
        <f t="shared" si="132"/>
        <v/>
      </c>
      <c r="K1413" s="414" t="str">
        <f t="shared" si="133"/>
        <v/>
      </c>
      <c r="L1413" s="414" t="str">
        <f t="shared" si="134"/>
        <v/>
      </c>
      <c r="M1413" s="414" t="str">
        <f t="shared" si="135"/>
        <v/>
      </c>
    </row>
    <row r="1414" spans="1:13">
      <c r="A1414" s="175"/>
      <c r="B1414" s="152"/>
      <c r="C1414" s="137"/>
      <c r="D1414" s="142"/>
      <c r="E1414" s="143"/>
      <c r="F1414" s="143"/>
      <c r="G1414" s="346"/>
      <c r="H1414" s="145"/>
      <c r="I1414" s="449">
        <f t="shared" si="131"/>
        <v>0</v>
      </c>
      <c r="J1414" s="414" t="str">
        <f t="shared" si="132"/>
        <v/>
      </c>
      <c r="K1414" s="414" t="str">
        <f t="shared" si="133"/>
        <v/>
      </c>
      <c r="L1414" s="414" t="str">
        <f t="shared" si="134"/>
        <v/>
      </c>
      <c r="M1414" s="414" t="str">
        <f t="shared" si="135"/>
        <v/>
      </c>
    </row>
    <row r="1415" spans="1:13">
      <c r="A1415" s="175"/>
      <c r="B1415" s="152"/>
      <c r="C1415" s="137"/>
      <c r="D1415" s="142"/>
      <c r="E1415" s="143"/>
      <c r="F1415" s="143"/>
      <c r="G1415" s="346"/>
      <c r="H1415" s="145"/>
      <c r="I1415" s="449">
        <f t="shared" si="131"/>
        <v>0</v>
      </c>
      <c r="J1415" s="414" t="str">
        <f t="shared" si="132"/>
        <v/>
      </c>
      <c r="K1415" s="414" t="str">
        <f t="shared" si="133"/>
        <v/>
      </c>
      <c r="L1415" s="414" t="str">
        <f t="shared" si="134"/>
        <v/>
      </c>
      <c r="M1415" s="414" t="str">
        <f t="shared" si="135"/>
        <v/>
      </c>
    </row>
    <row r="1416" spans="1:13">
      <c r="A1416" s="175"/>
      <c r="B1416" s="152"/>
      <c r="C1416" s="137"/>
      <c r="D1416" s="142"/>
      <c r="E1416" s="143"/>
      <c r="F1416" s="143"/>
      <c r="G1416" s="346"/>
      <c r="H1416" s="145"/>
      <c r="I1416" s="449">
        <f t="shared" si="131"/>
        <v>0</v>
      </c>
      <c r="J1416" s="414" t="str">
        <f t="shared" si="132"/>
        <v/>
      </c>
      <c r="K1416" s="414" t="str">
        <f t="shared" si="133"/>
        <v/>
      </c>
      <c r="L1416" s="414" t="str">
        <f t="shared" si="134"/>
        <v/>
      </c>
      <c r="M1416" s="414" t="str">
        <f t="shared" si="135"/>
        <v/>
      </c>
    </row>
    <row r="1417" spans="1:13">
      <c r="A1417" s="175"/>
      <c r="B1417" s="152"/>
      <c r="C1417" s="137"/>
      <c r="D1417" s="142"/>
      <c r="E1417" s="143"/>
      <c r="F1417" s="143"/>
      <c r="G1417" s="346"/>
      <c r="H1417" s="145"/>
      <c r="I1417" s="449">
        <f t="shared" si="131"/>
        <v>0</v>
      </c>
      <c r="J1417" s="414" t="str">
        <f t="shared" si="132"/>
        <v/>
      </c>
      <c r="K1417" s="414" t="str">
        <f t="shared" si="133"/>
        <v/>
      </c>
      <c r="L1417" s="414" t="str">
        <f t="shared" si="134"/>
        <v/>
      </c>
      <c r="M1417" s="414" t="str">
        <f t="shared" si="135"/>
        <v/>
      </c>
    </row>
    <row r="1418" spans="1:13">
      <c r="A1418" s="175"/>
      <c r="B1418" s="152"/>
      <c r="C1418" s="137"/>
      <c r="D1418" s="142"/>
      <c r="E1418" s="143"/>
      <c r="F1418" s="143"/>
      <c r="G1418" s="346"/>
      <c r="H1418" s="145"/>
      <c r="I1418" s="449">
        <f t="shared" si="131"/>
        <v>0</v>
      </c>
      <c r="J1418" s="414" t="str">
        <f t="shared" si="132"/>
        <v/>
      </c>
      <c r="K1418" s="414" t="str">
        <f t="shared" si="133"/>
        <v/>
      </c>
      <c r="L1418" s="414" t="str">
        <f t="shared" si="134"/>
        <v/>
      </c>
      <c r="M1418" s="414" t="str">
        <f t="shared" si="135"/>
        <v/>
      </c>
    </row>
    <row r="1419" spans="1:13">
      <c r="A1419" s="175"/>
      <c r="B1419" s="152"/>
      <c r="C1419" s="137"/>
      <c r="D1419" s="142"/>
      <c r="E1419" s="143"/>
      <c r="F1419" s="143"/>
      <c r="G1419" s="346"/>
      <c r="H1419" s="145"/>
      <c r="I1419" s="449">
        <f t="shared" si="131"/>
        <v>0</v>
      </c>
      <c r="J1419" s="414" t="str">
        <f t="shared" si="132"/>
        <v/>
      </c>
      <c r="K1419" s="414" t="str">
        <f t="shared" si="133"/>
        <v/>
      </c>
      <c r="L1419" s="414" t="str">
        <f t="shared" si="134"/>
        <v/>
      </c>
      <c r="M1419" s="414" t="str">
        <f t="shared" si="135"/>
        <v/>
      </c>
    </row>
    <row r="1420" spans="1:13">
      <c r="A1420" s="175"/>
      <c r="B1420" s="152"/>
      <c r="C1420" s="137"/>
      <c r="D1420" s="142"/>
      <c r="E1420" s="143"/>
      <c r="F1420" s="143"/>
      <c r="G1420" s="346"/>
      <c r="H1420" s="145"/>
      <c r="I1420" s="449">
        <f t="shared" si="131"/>
        <v>0</v>
      </c>
      <c r="J1420" s="414" t="str">
        <f t="shared" si="132"/>
        <v/>
      </c>
      <c r="K1420" s="414" t="str">
        <f t="shared" si="133"/>
        <v/>
      </c>
      <c r="L1420" s="414" t="str">
        <f t="shared" si="134"/>
        <v/>
      </c>
      <c r="M1420" s="414" t="str">
        <f t="shared" si="135"/>
        <v/>
      </c>
    </row>
    <row r="1421" spans="1:13">
      <c r="A1421" s="175"/>
      <c r="B1421" s="152"/>
      <c r="C1421" s="137"/>
      <c r="D1421" s="142"/>
      <c r="E1421" s="143"/>
      <c r="F1421" s="143"/>
      <c r="G1421" s="346"/>
      <c r="H1421" s="145"/>
      <c r="I1421" s="449">
        <f t="shared" si="131"/>
        <v>0</v>
      </c>
      <c r="J1421" s="414" t="str">
        <f t="shared" si="132"/>
        <v/>
      </c>
      <c r="K1421" s="414" t="str">
        <f t="shared" si="133"/>
        <v/>
      </c>
      <c r="L1421" s="414" t="str">
        <f t="shared" si="134"/>
        <v/>
      </c>
      <c r="M1421" s="414" t="str">
        <f t="shared" si="135"/>
        <v/>
      </c>
    </row>
    <row r="1422" spans="1:13">
      <c r="A1422" s="175"/>
      <c r="B1422" s="152"/>
      <c r="C1422" s="137"/>
      <c r="D1422" s="142"/>
      <c r="E1422" s="143"/>
      <c r="F1422" s="143"/>
      <c r="G1422" s="346"/>
      <c r="H1422" s="145"/>
      <c r="I1422" s="449">
        <f t="shared" si="131"/>
        <v>0</v>
      </c>
      <c r="J1422" s="414" t="str">
        <f t="shared" si="132"/>
        <v/>
      </c>
      <c r="K1422" s="414" t="str">
        <f t="shared" si="133"/>
        <v/>
      </c>
      <c r="L1422" s="414" t="str">
        <f t="shared" si="134"/>
        <v/>
      </c>
      <c r="M1422" s="414" t="str">
        <f t="shared" si="135"/>
        <v/>
      </c>
    </row>
    <row r="1423" spans="1:13">
      <c r="A1423" s="175"/>
      <c r="B1423" s="152"/>
      <c r="C1423" s="137"/>
      <c r="D1423" s="142"/>
      <c r="E1423" s="143"/>
      <c r="F1423" s="143"/>
      <c r="G1423" s="346"/>
      <c r="H1423" s="145"/>
      <c r="I1423" s="449">
        <f t="shared" si="131"/>
        <v>0</v>
      </c>
      <c r="J1423" s="414" t="str">
        <f t="shared" si="132"/>
        <v/>
      </c>
      <c r="K1423" s="414" t="str">
        <f t="shared" si="133"/>
        <v/>
      </c>
      <c r="L1423" s="414" t="str">
        <f t="shared" si="134"/>
        <v/>
      </c>
      <c r="M1423" s="414" t="str">
        <f t="shared" si="135"/>
        <v/>
      </c>
    </row>
    <row r="1424" spans="1:13">
      <c r="A1424" s="175"/>
      <c r="B1424" s="152"/>
      <c r="C1424" s="137"/>
      <c r="D1424" s="142"/>
      <c r="E1424" s="143"/>
      <c r="F1424" s="143"/>
      <c r="G1424" s="346"/>
      <c r="H1424" s="145"/>
      <c r="I1424" s="449">
        <f t="shared" si="131"/>
        <v>0</v>
      </c>
      <c r="J1424" s="414" t="str">
        <f t="shared" si="132"/>
        <v/>
      </c>
      <c r="K1424" s="414" t="str">
        <f t="shared" si="133"/>
        <v/>
      </c>
      <c r="L1424" s="414" t="str">
        <f t="shared" si="134"/>
        <v/>
      </c>
      <c r="M1424" s="414" t="str">
        <f t="shared" si="135"/>
        <v/>
      </c>
    </row>
    <row r="1425" spans="1:13">
      <c r="A1425" s="175"/>
      <c r="B1425" s="152"/>
      <c r="C1425" s="137"/>
      <c r="D1425" s="142"/>
      <c r="E1425" s="143"/>
      <c r="F1425" s="143"/>
      <c r="G1425" s="346"/>
      <c r="H1425" s="145"/>
      <c r="I1425" s="449">
        <f t="shared" si="131"/>
        <v>0</v>
      </c>
      <c r="J1425" s="414" t="str">
        <f t="shared" si="132"/>
        <v/>
      </c>
      <c r="K1425" s="414" t="str">
        <f t="shared" si="133"/>
        <v/>
      </c>
      <c r="L1425" s="414" t="str">
        <f t="shared" si="134"/>
        <v/>
      </c>
      <c r="M1425" s="414" t="str">
        <f t="shared" si="135"/>
        <v/>
      </c>
    </row>
    <row r="1426" spans="1:13">
      <c r="A1426" s="175"/>
      <c r="B1426" s="152"/>
      <c r="C1426" s="137"/>
      <c r="D1426" s="142"/>
      <c r="E1426" s="143"/>
      <c r="F1426" s="143"/>
      <c r="G1426" s="346"/>
      <c r="H1426" s="145"/>
      <c r="I1426" s="449">
        <f t="shared" si="131"/>
        <v>0</v>
      </c>
      <c r="J1426" s="414" t="str">
        <f t="shared" si="132"/>
        <v/>
      </c>
      <c r="K1426" s="414" t="str">
        <f t="shared" si="133"/>
        <v/>
      </c>
      <c r="L1426" s="414" t="str">
        <f t="shared" si="134"/>
        <v/>
      </c>
      <c r="M1426" s="414" t="str">
        <f t="shared" si="135"/>
        <v/>
      </c>
    </row>
    <row r="1427" spans="1:13">
      <c r="A1427" s="175"/>
      <c r="B1427" s="152"/>
      <c r="C1427" s="137"/>
      <c r="D1427" s="142"/>
      <c r="E1427" s="143"/>
      <c r="F1427" s="143"/>
      <c r="G1427" s="346"/>
      <c r="H1427" s="145"/>
      <c r="I1427" s="449">
        <f t="shared" si="131"/>
        <v>0</v>
      </c>
      <c r="J1427" s="414" t="str">
        <f t="shared" si="132"/>
        <v/>
      </c>
      <c r="K1427" s="414" t="str">
        <f t="shared" si="133"/>
        <v/>
      </c>
      <c r="L1427" s="414" t="str">
        <f t="shared" si="134"/>
        <v/>
      </c>
      <c r="M1427" s="414" t="str">
        <f t="shared" si="135"/>
        <v/>
      </c>
    </row>
    <row r="1428" spans="1:13">
      <c r="A1428" s="175"/>
      <c r="B1428" s="152"/>
      <c r="C1428" s="137"/>
      <c r="D1428" s="142"/>
      <c r="E1428" s="143"/>
      <c r="F1428" s="143"/>
      <c r="G1428" s="346"/>
      <c r="H1428" s="145"/>
      <c r="I1428" s="449">
        <f t="shared" si="131"/>
        <v>0</v>
      </c>
      <c r="J1428" s="414" t="str">
        <f t="shared" si="132"/>
        <v/>
      </c>
      <c r="K1428" s="414" t="str">
        <f t="shared" si="133"/>
        <v/>
      </c>
      <c r="L1428" s="414" t="str">
        <f t="shared" si="134"/>
        <v/>
      </c>
      <c r="M1428" s="414" t="str">
        <f t="shared" si="135"/>
        <v/>
      </c>
    </row>
    <row r="1429" spans="1:13">
      <c r="A1429" s="175"/>
      <c r="B1429" s="152"/>
      <c r="C1429" s="137"/>
      <c r="D1429" s="142"/>
      <c r="E1429" s="143"/>
      <c r="F1429" s="143"/>
      <c r="G1429" s="346"/>
      <c r="H1429" s="145"/>
      <c r="I1429" s="449">
        <f t="shared" si="131"/>
        <v>0</v>
      </c>
      <c r="J1429" s="414" t="str">
        <f t="shared" si="132"/>
        <v/>
      </c>
      <c r="K1429" s="414" t="str">
        <f t="shared" si="133"/>
        <v/>
      </c>
      <c r="L1429" s="414" t="str">
        <f t="shared" si="134"/>
        <v/>
      </c>
      <c r="M1429" s="414" t="str">
        <f t="shared" si="135"/>
        <v/>
      </c>
    </row>
    <row r="1430" spans="1:13">
      <c r="A1430" s="175"/>
      <c r="B1430" s="152"/>
      <c r="C1430" s="137"/>
      <c r="D1430" s="142"/>
      <c r="E1430" s="143"/>
      <c r="F1430" s="143"/>
      <c r="G1430" s="346"/>
      <c r="H1430" s="145"/>
      <c r="I1430" s="449">
        <f t="shared" si="131"/>
        <v>0</v>
      </c>
      <c r="J1430" s="414" t="str">
        <f t="shared" si="132"/>
        <v/>
      </c>
      <c r="K1430" s="414" t="str">
        <f t="shared" si="133"/>
        <v/>
      </c>
      <c r="L1430" s="414" t="str">
        <f t="shared" si="134"/>
        <v/>
      </c>
      <c r="M1430" s="414" t="str">
        <f t="shared" si="135"/>
        <v/>
      </c>
    </row>
    <row r="1431" spans="1:13">
      <c r="A1431" s="175"/>
      <c r="B1431" s="152"/>
      <c r="C1431" s="137"/>
      <c r="D1431" s="142"/>
      <c r="E1431" s="143"/>
      <c r="F1431" s="143"/>
      <c r="G1431" s="346"/>
      <c r="H1431" s="145"/>
      <c r="I1431" s="449">
        <f t="shared" si="131"/>
        <v>0</v>
      </c>
      <c r="J1431" s="414" t="str">
        <f t="shared" si="132"/>
        <v/>
      </c>
      <c r="K1431" s="414" t="str">
        <f t="shared" si="133"/>
        <v/>
      </c>
      <c r="L1431" s="414" t="str">
        <f t="shared" si="134"/>
        <v/>
      </c>
      <c r="M1431" s="414" t="str">
        <f t="shared" si="135"/>
        <v/>
      </c>
    </row>
    <row r="1432" spans="1:13">
      <c r="A1432" s="175"/>
      <c r="B1432" s="152"/>
      <c r="C1432" s="137"/>
      <c r="D1432" s="142"/>
      <c r="E1432" s="143"/>
      <c r="F1432" s="143"/>
      <c r="G1432" s="346"/>
      <c r="H1432" s="145"/>
      <c r="I1432" s="449">
        <f t="shared" si="131"/>
        <v>0</v>
      </c>
      <c r="J1432" s="414" t="str">
        <f t="shared" si="132"/>
        <v/>
      </c>
      <c r="K1432" s="414" t="str">
        <f t="shared" si="133"/>
        <v/>
      </c>
      <c r="L1432" s="414" t="str">
        <f t="shared" si="134"/>
        <v/>
      </c>
      <c r="M1432" s="414" t="str">
        <f t="shared" si="135"/>
        <v/>
      </c>
    </row>
    <row r="1433" spans="1:13">
      <c r="A1433" s="175"/>
      <c r="B1433" s="152"/>
      <c r="C1433" s="137"/>
      <c r="D1433" s="142"/>
      <c r="E1433" s="143"/>
      <c r="F1433" s="143"/>
      <c r="G1433" s="346"/>
      <c r="H1433" s="145"/>
      <c r="I1433" s="449">
        <f t="shared" si="131"/>
        <v>0</v>
      </c>
      <c r="J1433" s="414" t="str">
        <f t="shared" si="132"/>
        <v/>
      </c>
      <c r="K1433" s="414" t="str">
        <f t="shared" si="133"/>
        <v/>
      </c>
      <c r="L1433" s="414" t="str">
        <f t="shared" si="134"/>
        <v/>
      </c>
      <c r="M1433" s="414" t="str">
        <f t="shared" si="135"/>
        <v/>
      </c>
    </row>
    <row r="1434" spans="1:13">
      <c r="A1434" s="175"/>
      <c r="B1434" s="152"/>
      <c r="C1434" s="137"/>
      <c r="D1434" s="142"/>
      <c r="E1434" s="143"/>
      <c r="F1434" s="143"/>
      <c r="G1434" s="346"/>
      <c r="H1434" s="145"/>
      <c r="I1434" s="449">
        <f t="shared" si="131"/>
        <v>0</v>
      </c>
      <c r="J1434" s="414" t="str">
        <f t="shared" si="132"/>
        <v/>
      </c>
      <c r="K1434" s="414" t="str">
        <f t="shared" si="133"/>
        <v/>
      </c>
      <c r="L1434" s="414" t="str">
        <f t="shared" si="134"/>
        <v/>
      </c>
      <c r="M1434" s="414" t="str">
        <f t="shared" si="135"/>
        <v/>
      </c>
    </row>
    <row r="1435" spans="1:13">
      <c r="A1435" s="175"/>
      <c r="B1435" s="152"/>
      <c r="C1435" s="137"/>
      <c r="D1435" s="142"/>
      <c r="E1435" s="143"/>
      <c r="F1435" s="143"/>
      <c r="G1435" s="346"/>
      <c r="H1435" s="145"/>
      <c r="I1435" s="449">
        <f t="shared" si="131"/>
        <v>0</v>
      </c>
      <c r="J1435" s="414" t="str">
        <f t="shared" si="132"/>
        <v/>
      </c>
      <c r="K1435" s="414" t="str">
        <f t="shared" si="133"/>
        <v/>
      </c>
      <c r="L1435" s="414" t="str">
        <f t="shared" si="134"/>
        <v/>
      </c>
      <c r="M1435" s="414" t="str">
        <f t="shared" si="135"/>
        <v/>
      </c>
    </row>
    <row r="1436" spans="1:13">
      <c r="A1436" s="175"/>
      <c r="B1436" s="152"/>
      <c r="C1436" s="137"/>
      <c r="D1436" s="142"/>
      <c r="E1436" s="143"/>
      <c r="F1436" s="143"/>
      <c r="G1436" s="346"/>
      <c r="H1436" s="145"/>
      <c r="I1436" s="449">
        <f t="shared" si="131"/>
        <v>0</v>
      </c>
      <c r="J1436" s="414" t="str">
        <f t="shared" si="132"/>
        <v/>
      </c>
      <c r="K1436" s="414" t="str">
        <f t="shared" si="133"/>
        <v/>
      </c>
      <c r="L1436" s="414" t="str">
        <f t="shared" si="134"/>
        <v/>
      </c>
      <c r="M1436" s="414" t="str">
        <f t="shared" si="135"/>
        <v/>
      </c>
    </row>
    <row r="1437" spans="1:13">
      <c r="A1437" s="175"/>
      <c r="B1437" s="152"/>
      <c r="C1437" s="137"/>
      <c r="D1437" s="142"/>
      <c r="E1437" s="143"/>
      <c r="F1437" s="143"/>
      <c r="G1437" s="346"/>
      <c r="H1437" s="145"/>
      <c r="I1437" s="449">
        <f t="shared" si="131"/>
        <v>0</v>
      </c>
      <c r="J1437" s="414" t="str">
        <f t="shared" si="132"/>
        <v/>
      </c>
      <c r="K1437" s="414" t="str">
        <f t="shared" si="133"/>
        <v/>
      </c>
      <c r="L1437" s="414" t="str">
        <f t="shared" si="134"/>
        <v/>
      </c>
      <c r="M1437" s="414" t="str">
        <f t="shared" si="135"/>
        <v/>
      </c>
    </row>
    <row r="1438" spans="1:13">
      <c r="A1438" s="175"/>
      <c r="B1438" s="152"/>
      <c r="C1438" s="137"/>
      <c r="D1438" s="142"/>
      <c r="E1438" s="143"/>
      <c r="F1438" s="143"/>
      <c r="G1438" s="346"/>
      <c r="H1438" s="145"/>
      <c r="I1438" s="449">
        <f t="shared" si="131"/>
        <v>0</v>
      </c>
      <c r="J1438" s="414" t="str">
        <f t="shared" si="132"/>
        <v/>
      </c>
      <c r="K1438" s="414" t="str">
        <f t="shared" si="133"/>
        <v/>
      </c>
      <c r="L1438" s="414" t="str">
        <f t="shared" si="134"/>
        <v/>
      </c>
      <c r="M1438" s="414" t="str">
        <f t="shared" si="135"/>
        <v/>
      </c>
    </row>
    <row r="1439" spans="1:13">
      <c r="A1439" s="175"/>
      <c r="B1439" s="152"/>
      <c r="C1439" s="137"/>
      <c r="D1439" s="142"/>
      <c r="E1439" s="143"/>
      <c r="F1439" s="143"/>
      <c r="G1439" s="346"/>
      <c r="H1439" s="145"/>
      <c r="I1439" s="449">
        <f t="shared" si="131"/>
        <v>0</v>
      </c>
      <c r="J1439" s="414" t="str">
        <f t="shared" si="132"/>
        <v/>
      </c>
      <c r="K1439" s="414" t="str">
        <f t="shared" si="133"/>
        <v/>
      </c>
      <c r="L1439" s="414" t="str">
        <f t="shared" si="134"/>
        <v/>
      </c>
      <c r="M1439" s="414" t="str">
        <f t="shared" si="135"/>
        <v/>
      </c>
    </row>
    <row r="1440" spans="1:13">
      <c r="A1440" s="175"/>
      <c r="B1440" s="152"/>
      <c r="C1440" s="137"/>
      <c r="D1440" s="142"/>
      <c r="E1440" s="143"/>
      <c r="F1440" s="143"/>
      <c r="G1440" s="346"/>
      <c r="H1440" s="145"/>
      <c r="I1440" s="449">
        <f t="shared" si="131"/>
        <v>0</v>
      </c>
      <c r="J1440" s="414" t="str">
        <f t="shared" si="132"/>
        <v/>
      </c>
      <c r="K1440" s="414" t="str">
        <f t="shared" si="133"/>
        <v/>
      </c>
      <c r="L1440" s="414" t="str">
        <f t="shared" si="134"/>
        <v/>
      </c>
      <c r="M1440" s="414" t="str">
        <f t="shared" si="135"/>
        <v/>
      </c>
    </row>
    <row r="1441" spans="1:13">
      <c r="A1441" s="175"/>
      <c r="B1441" s="152"/>
      <c r="C1441" s="137"/>
      <c r="D1441" s="142"/>
      <c r="E1441" s="143"/>
      <c r="F1441" s="143"/>
      <c r="G1441" s="346"/>
      <c r="H1441" s="145"/>
      <c r="I1441" s="449">
        <f t="shared" si="131"/>
        <v>0</v>
      </c>
      <c r="J1441" s="414" t="str">
        <f t="shared" si="132"/>
        <v/>
      </c>
      <c r="K1441" s="414" t="str">
        <f t="shared" si="133"/>
        <v/>
      </c>
      <c r="L1441" s="414" t="str">
        <f t="shared" si="134"/>
        <v/>
      </c>
      <c r="M1441" s="414" t="str">
        <f t="shared" si="135"/>
        <v/>
      </c>
    </row>
    <row r="1442" spans="1:13">
      <c r="A1442" s="175"/>
      <c r="B1442" s="152"/>
      <c r="C1442" s="137"/>
      <c r="D1442" s="142"/>
      <c r="E1442" s="143"/>
      <c r="F1442" s="143"/>
      <c r="G1442" s="346"/>
      <c r="H1442" s="145"/>
      <c r="I1442" s="449">
        <f t="shared" si="131"/>
        <v>0</v>
      </c>
      <c r="J1442" s="414" t="str">
        <f t="shared" si="132"/>
        <v/>
      </c>
      <c r="K1442" s="414" t="str">
        <f t="shared" si="133"/>
        <v/>
      </c>
      <c r="L1442" s="414" t="str">
        <f t="shared" si="134"/>
        <v/>
      </c>
      <c r="M1442" s="414" t="str">
        <f t="shared" si="135"/>
        <v/>
      </c>
    </row>
    <row r="1443" spans="1:13">
      <c r="A1443" s="175"/>
      <c r="B1443" s="152"/>
      <c r="C1443" s="137"/>
      <c r="D1443" s="142"/>
      <c r="E1443" s="143"/>
      <c r="F1443" s="143"/>
      <c r="G1443" s="346"/>
      <c r="H1443" s="145"/>
      <c r="I1443" s="449">
        <f t="shared" si="131"/>
        <v>0</v>
      </c>
      <c r="J1443" s="414" t="str">
        <f t="shared" si="132"/>
        <v/>
      </c>
      <c r="K1443" s="414" t="str">
        <f t="shared" si="133"/>
        <v/>
      </c>
      <c r="L1443" s="414" t="str">
        <f t="shared" si="134"/>
        <v/>
      </c>
      <c r="M1443" s="414" t="str">
        <f t="shared" si="135"/>
        <v/>
      </c>
    </row>
    <row r="1444" spans="1:13">
      <c r="A1444" s="175"/>
      <c r="B1444" s="152"/>
      <c r="C1444" s="137"/>
      <c r="D1444" s="142"/>
      <c r="E1444" s="143"/>
      <c r="F1444" s="143"/>
      <c r="G1444" s="346"/>
      <c r="H1444" s="145"/>
      <c r="I1444" s="449">
        <f t="shared" si="131"/>
        <v>0</v>
      </c>
      <c r="J1444" s="414" t="str">
        <f t="shared" si="132"/>
        <v/>
      </c>
      <c r="K1444" s="414" t="str">
        <f t="shared" si="133"/>
        <v/>
      </c>
      <c r="L1444" s="414" t="str">
        <f t="shared" si="134"/>
        <v/>
      </c>
      <c r="M1444" s="414" t="str">
        <f t="shared" si="135"/>
        <v/>
      </c>
    </row>
    <row r="1445" spans="1:13">
      <c r="A1445" s="175"/>
      <c r="B1445" s="152"/>
      <c r="C1445" s="137"/>
      <c r="D1445" s="142"/>
      <c r="E1445" s="143"/>
      <c r="F1445" s="143"/>
      <c r="G1445" s="346"/>
      <c r="H1445" s="145"/>
      <c r="I1445" s="449">
        <f t="shared" si="131"/>
        <v>0</v>
      </c>
      <c r="J1445" s="414" t="str">
        <f t="shared" si="132"/>
        <v/>
      </c>
      <c r="K1445" s="414" t="str">
        <f t="shared" si="133"/>
        <v/>
      </c>
      <c r="L1445" s="414" t="str">
        <f t="shared" si="134"/>
        <v/>
      </c>
      <c r="M1445" s="414" t="str">
        <f t="shared" si="135"/>
        <v/>
      </c>
    </row>
    <row r="1446" spans="1:13">
      <c r="A1446" s="175"/>
      <c r="B1446" s="152"/>
      <c r="C1446" s="137"/>
      <c r="D1446" s="142"/>
      <c r="E1446" s="143"/>
      <c r="F1446" s="143"/>
      <c r="G1446" s="346"/>
      <c r="H1446" s="145"/>
      <c r="I1446" s="449">
        <f t="shared" si="131"/>
        <v>0</v>
      </c>
      <c r="J1446" s="414" t="str">
        <f t="shared" si="132"/>
        <v/>
      </c>
      <c r="K1446" s="414" t="str">
        <f t="shared" si="133"/>
        <v/>
      </c>
      <c r="L1446" s="414" t="str">
        <f t="shared" si="134"/>
        <v/>
      </c>
      <c r="M1446" s="414" t="str">
        <f t="shared" si="135"/>
        <v/>
      </c>
    </row>
    <row r="1447" spans="1:13">
      <c r="A1447" s="175"/>
      <c r="B1447" s="152"/>
      <c r="C1447" s="137"/>
      <c r="D1447" s="142"/>
      <c r="E1447" s="143"/>
      <c r="F1447" s="143"/>
      <c r="G1447" s="346"/>
      <c r="H1447" s="145"/>
      <c r="I1447" s="449">
        <f t="shared" si="131"/>
        <v>0</v>
      </c>
      <c r="J1447" s="414" t="str">
        <f t="shared" si="132"/>
        <v/>
      </c>
      <c r="K1447" s="414" t="str">
        <f t="shared" si="133"/>
        <v/>
      </c>
      <c r="L1447" s="414" t="str">
        <f t="shared" si="134"/>
        <v/>
      </c>
      <c r="M1447" s="414" t="str">
        <f t="shared" si="135"/>
        <v/>
      </c>
    </row>
    <row r="1448" spans="1:13">
      <c r="A1448" s="175"/>
      <c r="B1448" s="152"/>
      <c r="C1448" s="137"/>
      <c r="D1448" s="142"/>
      <c r="E1448" s="143"/>
      <c r="F1448" s="143"/>
      <c r="G1448" s="346"/>
      <c r="H1448" s="145"/>
      <c r="I1448" s="449">
        <f t="shared" si="131"/>
        <v>0</v>
      </c>
      <c r="J1448" s="414" t="str">
        <f t="shared" si="132"/>
        <v/>
      </c>
      <c r="K1448" s="414" t="str">
        <f t="shared" si="133"/>
        <v/>
      </c>
      <c r="L1448" s="414" t="str">
        <f t="shared" si="134"/>
        <v/>
      </c>
      <c r="M1448" s="414" t="str">
        <f t="shared" si="135"/>
        <v/>
      </c>
    </row>
    <row r="1449" spans="1:13">
      <c r="A1449" s="175"/>
      <c r="B1449" s="152"/>
      <c r="C1449" s="137"/>
      <c r="D1449" s="142"/>
      <c r="E1449" s="143"/>
      <c r="F1449" s="143"/>
      <c r="G1449" s="346"/>
      <c r="H1449" s="145"/>
      <c r="I1449" s="449">
        <f t="shared" si="131"/>
        <v>0</v>
      </c>
      <c r="J1449" s="414" t="str">
        <f t="shared" si="132"/>
        <v/>
      </c>
      <c r="K1449" s="414" t="str">
        <f t="shared" si="133"/>
        <v/>
      </c>
      <c r="L1449" s="414" t="str">
        <f t="shared" si="134"/>
        <v/>
      </c>
      <c r="M1449" s="414" t="str">
        <f t="shared" si="135"/>
        <v/>
      </c>
    </row>
    <row r="1450" spans="1:13">
      <c r="A1450" s="175"/>
      <c r="B1450" s="152"/>
      <c r="C1450" s="137"/>
      <c r="D1450" s="142"/>
      <c r="E1450" s="143"/>
      <c r="F1450" s="143"/>
      <c r="G1450" s="346"/>
      <c r="H1450" s="145"/>
      <c r="I1450" s="449">
        <f t="shared" si="131"/>
        <v>0</v>
      </c>
      <c r="J1450" s="414" t="str">
        <f t="shared" si="132"/>
        <v/>
      </c>
      <c r="K1450" s="414" t="str">
        <f t="shared" si="133"/>
        <v/>
      </c>
      <c r="L1450" s="414" t="str">
        <f t="shared" si="134"/>
        <v/>
      </c>
      <c r="M1450" s="414" t="str">
        <f t="shared" si="135"/>
        <v/>
      </c>
    </row>
    <row r="1451" spans="1:13">
      <c r="A1451" s="175"/>
      <c r="B1451" s="152"/>
      <c r="C1451" s="137"/>
      <c r="D1451" s="142"/>
      <c r="E1451" s="143"/>
      <c r="F1451" s="143"/>
      <c r="G1451" s="346"/>
      <c r="H1451" s="145"/>
      <c r="I1451" s="449">
        <f t="shared" si="131"/>
        <v>0</v>
      </c>
      <c r="J1451" s="414" t="str">
        <f t="shared" si="132"/>
        <v/>
      </c>
      <c r="K1451" s="414" t="str">
        <f t="shared" si="133"/>
        <v/>
      </c>
      <c r="L1451" s="414" t="str">
        <f t="shared" si="134"/>
        <v/>
      </c>
      <c r="M1451" s="414" t="str">
        <f t="shared" si="135"/>
        <v/>
      </c>
    </row>
    <row r="1452" spans="1:13">
      <c r="A1452" s="175"/>
      <c r="B1452" s="152"/>
      <c r="C1452" s="137"/>
      <c r="D1452" s="142"/>
      <c r="E1452" s="143"/>
      <c r="F1452" s="143"/>
      <c r="G1452" s="346"/>
      <c r="H1452" s="145"/>
      <c r="I1452" s="449">
        <f t="shared" si="131"/>
        <v>0</v>
      </c>
      <c r="J1452" s="414" t="str">
        <f t="shared" si="132"/>
        <v/>
      </c>
      <c r="K1452" s="414" t="str">
        <f t="shared" si="133"/>
        <v/>
      </c>
      <c r="L1452" s="414" t="str">
        <f t="shared" si="134"/>
        <v/>
      </c>
      <c r="M1452" s="414" t="str">
        <f t="shared" si="135"/>
        <v/>
      </c>
    </row>
    <row r="1453" spans="1:13">
      <c r="A1453" s="175"/>
      <c r="B1453" s="152"/>
      <c r="C1453" s="137"/>
      <c r="D1453" s="142"/>
      <c r="E1453" s="143"/>
      <c r="F1453" s="143"/>
      <c r="G1453" s="346"/>
      <c r="H1453" s="145"/>
      <c r="I1453" s="449">
        <f t="shared" si="131"/>
        <v>0</v>
      </c>
      <c r="J1453" s="414" t="str">
        <f t="shared" si="132"/>
        <v/>
      </c>
      <c r="K1453" s="414" t="str">
        <f t="shared" si="133"/>
        <v/>
      </c>
      <c r="L1453" s="414" t="str">
        <f t="shared" si="134"/>
        <v/>
      </c>
      <c r="M1453" s="414" t="str">
        <f t="shared" si="135"/>
        <v/>
      </c>
    </row>
    <row r="1454" spans="1:13">
      <c r="A1454" s="175"/>
      <c r="B1454" s="152"/>
      <c r="C1454" s="137"/>
      <c r="D1454" s="142"/>
      <c r="E1454" s="143"/>
      <c r="F1454" s="143"/>
      <c r="G1454" s="346"/>
      <c r="H1454" s="145"/>
      <c r="I1454" s="449">
        <f t="shared" si="131"/>
        <v>0</v>
      </c>
      <c r="J1454" s="414" t="str">
        <f t="shared" si="132"/>
        <v/>
      </c>
      <c r="K1454" s="414" t="str">
        <f t="shared" si="133"/>
        <v/>
      </c>
      <c r="L1454" s="414" t="str">
        <f t="shared" si="134"/>
        <v/>
      </c>
      <c r="M1454" s="414" t="str">
        <f t="shared" si="135"/>
        <v/>
      </c>
    </row>
    <row r="1455" spans="1:13">
      <c r="A1455" s="175"/>
      <c r="B1455" s="152"/>
      <c r="C1455" s="137"/>
      <c r="D1455" s="142"/>
      <c r="E1455" s="143"/>
      <c r="F1455" s="143"/>
      <c r="G1455" s="346"/>
      <c r="H1455" s="145"/>
      <c r="I1455" s="449">
        <f t="shared" si="131"/>
        <v>0</v>
      </c>
      <c r="J1455" s="414" t="str">
        <f t="shared" si="132"/>
        <v/>
      </c>
      <c r="K1455" s="414" t="str">
        <f t="shared" si="133"/>
        <v/>
      </c>
      <c r="L1455" s="414" t="str">
        <f t="shared" si="134"/>
        <v/>
      </c>
      <c r="M1455" s="414" t="str">
        <f t="shared" si="135"/>
        <v/>
      </c>
    </row>
    <row r="1456" spans="1:13">
      <c r="A1456" s="175"/>
      <c r="B1456" s="152"/>
      <c r="C1456" s="137"/>
      <c r="D1456" s="142"/>
      <c r="E1456" s="143"/>
      <c r="F1456" s="143"/>
      <c r="G1456" s="346"/>
      <c r="H1456" s="145"/>
      <c r="I1456" s="449">
        <f t="shared" si="131"/>
        <v>0</v>
      </c>
      <c r="J1456" s="414" t="str">
        <f t="shared" si="132"/>
        <v/>
      </c>
      <c r="K1456" s="414" t="str">
        <f t="shared" si="133"/>
        <v/>
      </c>
      <c r="L1456" s="414" t="str">
        <f t="shared" si="134"/>
        <v/>
      </c>
      <c r="M1456" s="414" t="str">
        <f t="shared" si="135"/>
        <v/>
      </c>
    </row>
    <row r="1457" spans="1:13">
      <c r="A1457" s="175"/>
      <c r="B1457" s="152"/>
      <c r="C1457" s="137"/>
      <c r="D1457" s="142"/>
      <c r="E1457" s="143"/>
      <c r="F1457" s="143"/>
      <c r="G1457" s="346"/>
      <c r="H1457" s="145"/>
      <c r="I1457" s="449">
        <f t="shared" si="131"/>
        <v>0</v>
      </c>
      <c r="J1457" s="414" t="str">
        <f t="shared" si="132"/>
        <v/>
      </c>
      <c r="K1457" s="414" t="str">
        <f t="shared" si="133"/>
        <v/>
      </c>
      <c r="L1457" s="414" t="str">
        <f t="shared" si="134"/>
        <v/>
      </c>
      <c r="M1457" s="414" t="str">
        <f t="shared" si="135"/>
        <v/>
      </c>
    </row>
    <row r="1458" spans="1:13">
      <c r="A1458" s="175"/>
      <c r="B1458" s="152"/>
      <c r="C1458" s="137"/>
      <c r="D1458" s="142"/>
      <c r="E1458" s="143"/>
      <c r="F1458" s="143"/>
      <c r="G1458" s="346"/>
      <c r="H1458" s="145"/>
      <c r="I1458" s="449">
        <f t="shared" si="131"/>
        <v>0</v>
      </c>
      <c r="J1458" s="414" t="str">
        <f t="shared" si="132"/>
        <v/>
      </c>
      <c r="K1458" s="414" t="str">
        <f t="shared" si="133"/>
        <v/>
      </c>
      <c r="L1458" s="414" t="str">
        <f t="shared" si="134"/>
        <v/>
      </c>
      <c r="M1458" s="414" t="str">
        <f t="shared" si="135"/>
        <v/>
      </c>
    </row>
    <row r="1459" spans="1:13">
      <c r="A1459" s="175"/>
      <c r="B1459" s="152"/>
      <c r="C1459" s="137"/>
      <c r="D1459" s="142"/>
      <c r="E1459" s="143"/>
      <c r="F1459" s="143"/>
      <c r="G1459" s="346"/>
      <c r="H1459" s="145"/>
      <c r="I1459" s="449">
        <f t="shared" si="131"/>
        <v>0</v>
      </c>
      <c r="J1459" s="414" t="str">
        <f t="shared" si="132"/>
        <v/>
      </c>
      <c r="K1459" s="414" t="str">
        <f t="shared" si="133"/>
        <v/>
      </c>
      <c r="L1459" s="414" t="str">
        <f t="shared" si="134"/>
        <v/>
      </c>
      <c r="M1459" s="414" t="str">
        <f t="shared" si="135"/>
        <v/>
      </c>
    </row>
    <row r="1460" spans="1:13">
      <c r="A1460" s="175"/>
      <c r="B1460" s="152"/>
      <c r="C1460" s="137"/>
      <c r="D1460" s="142"/>
      <c r="E1460" s="143"/>
      <c r="F1460" s="143"/>
      <c r="G1460" s="346"/>
      <c r="H1460" s="145"/>
      <c r="I1460" s="449">
        <f t="shared" si="131"/>
        <v>0</v>
      </c>
      <c r="J1460" s="414" t="str">
        <f t="shared" si="132"/>
        <v/>
      </c>
      <c r="K1460" s="414" t="str">
        <f t="shared" si="133"/>
        <v/>
      </c>
      <c r="L1460" s="414" t="str">
        <f t="shared" si="134"/>
        <v/>
      </c>
      <c r="M1460" s="414" t="str">
        <f t="shared" si="135"/>
        <v/>
      </c>
    </row>
    <row r="1461" spans="1:13">
      <c r="A1461" s="175"/>
      <c r="B1461" s="152"/>
      <c r="C1461" s="137"/>
      <c r="D1461" s="142"/>
      <c r="E1461" s="143"/>
      <c r="F1461" s="143"/>
      <c r="G1461" s="346"/>
      <c r="H1461" s="145"/>
      <c r="I1461" s="449">
        <f t="shared" si="131"/>
        <v>0</v>
      </c>
      <c r="J1461" s="414" t="str">
        <f t="shared" si="132"/>
        <v/>
      </c>
      <c r="K1461" s="414" t="str">
        <f t="shared" si="133"/>
        <v/>
      </c>
      <c r="L1461" s="414" t="str">
        <f t="shared" si="134"/>
        <v/>
      </c>
      <c r="M1461" s="414" t="str">
        <f t="shared" si="135"/>
        <v/>
      </c>
    </row>
    <row r="1462" spans="1:13">
      <c r="A1462" s="175"/>
      <c r="B1462" s="152"/>
      <c r="C1462" s="137"/>
      <c r="D1462" s="142"/>
      <c r="E1462" s="143"/>
      <c r="F1462" s="143"/>
      <c r="G1462" s="346"/>
      <c r="H1462" s="145"/>
      <c r="I1462" s="449">
        <f t="shared" si="131"/>
        <v>0</v>
      </c>
      <c r="J1462" s="414" t="str">
        <f t="shared" si="132"/>
        <v/>
      </c>
      <c r="K1462" s="414" t="str">
        <f t="shared" si="133"/>
        <v/>
      </c>
      <c r="L1462" s="414" t="str">
        <f t="shared" si="134"/>
        <v/>
      </c>
      <c r="M1462" s="414" t="str">
        <f t="shared" si="135"/>
        <v/>
      </c>
    </row>
    <row r="1463" spans="1:13">
      <c r="A1463" s="175"/>
      <c r="B1463" s="152"/>
      <c r="C1463" s="137"/>
      <c r="D1463" s="142"/>
      <c r="E1463" s="143"/>
      <c r="F1463" s="143"/>
      <c r="G1463" s="346"/>
      <c r="H1463" s="145"/>
      <c r="I1463" s="449">
        <f t="shared" si="131"/>
        <v>0</v>
      </c>
      <c r="J1463" s="414" t="str">
        <f t="shared" si="132"/>
        <v/>
      </c>
      <c r="K1463" s="414" t="str">
        <f t="shared" si="133"/>
        <v/>
      </c>
      <c r="L1463" s="414" t="str">
        <f t="shared" si="134"/>
        <v/>
      </c>
      <c r="M1463" s="414" t="str">
        <f t="shared" si="135"/>
        <v/>
      </c>
    </row>
    <row r="1464" spans="1:13">
      <c r="A1464" s="175"/>
      <c r="B1464" s="152"/>
      <c r="C1464" s="137"/>
      <c r="D1464" s="142"/>
      <c r="E1464" s="143"/>
      <c r="F1464" s="143"/>
      <c r="G1464" s="346"/>
      <c r="H1464" s="145"/>
      <c r="I1464" s="449">
        <f t="shared" si="131"/>
        <v>0</v>
      </c>
      <c r="J1464" s="414" t="str">
        <f t="shared" si="132"/>
        <v/>
      </c>
      <c r="K1464" s="414" t="str">
        <f t="shared" si="133"/>
        <v/>
      </c>
      <c r="L1464" s="414" t="str">
        <f t="shared" si="134"/>
        <v/>
      </c>
      <c r="M1464" s="414" t="str">
        <f t="shared" si="135"/>
        <v/>
      </c>
    </row>
    <row r="1465" spans="1:13">
      <c r="A1465" s="175"/>
      <c r="B1465" s="152"/>
      <c r="C1465" s="137"/>
      <c r="D1465" s="142"/>
      <c r="E1465" s="143"/>
      <c r="F1465" s="143"/>
      <c r="G1465" s="346"/>
      <c r="H1465" s="145"/>
      <c r="I1465" s="449">
        <f t="shared" si="131"/>
        <v>0</v>
      </c>
      <c r="J1465" s="414" t="str">
        <f t="shared" si="132"/>
        <v/>
      </c>
      <c r="K1465" s="414" t="str">
        <f t="shared" si="133"/>
        <v/>
      </c>
      <c r="L1465" s="414" t="str">
        <f t="shared" si="134"/>
        <v/>
      </c>
      <c r="M1465" s="414" t="str">
        <f t="shared" si="135"/>
        <v/>
      </c>
    </row>
    <row r="1466" spans="1:13">
      <c r="A1466" s="175"/>
      <c r="B1466" s="152"/>
      <c r="C1466" s="137"/>
      <c r="D1466" s="142"/>
      <c r="E1466" s="143"/>
      <c r="F1466" s="143"/>
      <c r="G1466" s="346"/>
      <c r="H1466" s="145"/>
      <c r="I1466" s="449">
        <f t="shared" si="131"/>
        <v>0</v>
      </c>
      <c r="J1466" s="414" t="str">
        <f t="shared" si="132"/>
        <v/>
      </c>
      <c r="K1466" s="414" t="str">
        <f t="shared" si="133"/>
        <v/>
      </c>
      <c r="L1466" s="414" t="str">
        <f t="shared" si="134"/>
        <v/>
      </c>
      <c r="M1466" s="414" t="str">
        <f t="shared" si="135"/>
        <v/>
      </c>
    </row>
    <row r="1467" spans="1:13">
      <c r="A1467" s="175"/>
      <c r="B1467" s="152"/>
      <c r="C1467" s="137"/>
      <c r="D1467" s="142"/>
      <c r="E1467" s="143"/>
      <c r="F1467" s="143"/>
      <c r="G1467" s="346"/>
      <c r="H1467" s="145"/>
      <c r="I1467" s="449">
        <f t="shared" ref="I1467:I1530" si="136">IF(ISTEXT(A1467)=TRUE,G1467,0)</f>
        <v>0</v>
      </c>
      <c r="J1467" s="414" t="str">
        <f t="shared" si="132"/>
        <v/>
      </c>
      <c r="K1467" s="414" t="str">
        <f t="shared" si="133"/>
        <v/>
      </c>
      <c r="L1467" s="414" t="str">
        <f t="shared" si="134"/>
        <v/>
      </c>
      <c r="M1467" s="414" t="str">
        <f t="shared" si="135"/>
        <v/>
      </c>
    </row>
    <row r="1468" spans="1:13">
      <c r="A1468" s="175"/>
      <c r="B1468" s="152"/>
      <c r="C1468" s="137"/>
      <c r="D1468" s="142"/>
      <c r="E1468" s="143"/>
      <c r="F1468" s="143"/>
      <c r="G1468" s="346"/>
      <c r="H1468" s="145"/>
      <c r="I1468" s="449">
        <f t="shared" si="136"/>
        <v>0</v>
      </c>
      <c r="J1468" s="414" t="str">
        <f t="shared" si="132"/>
        <v/>
      </c>
      <c r="K1468" s="414" t="str">
        <f t="shared" si="133"/>
        <v/>
      </c>
      <c r="L1468" s="414" t="str">
        <f t="shared" si="134"/>
        <v/>
      </c>
      <c r="M1468" s="414" t="str">
        <f t="shared" si="135"/>
        <v/>
      </c>
    </row>
    <row r="1469" spans="1:13">
      <c r="A1469" s="175"/>
      <c r="B1469" s="152"/>
      <c r="C1469" s="137"/>
      <c r="D1469" s="142"/>
      <c r="E1469" s="143"/>
      <c r="F1469" s="143"/>
      <c r="G1469" s="346"/>
      <c r="H1469" s="145"/>
      <c r="I1469" s="449">
        <f t="shared" si="136"/>
        <v>0</v>
      </c>
      <c r="J1469" s="414" t="str">
        <f t="shared" si="132"/>
        <v/>
      </c>
      <c r="K1469" s="414" t="str">
        <f t="shared" si="133"/>
        <v/>
      </c>
      <c r="L1469" s="414" t="str">
        <f t="shared" si="134"/>
        <v/>
      </c>
      <c r="M1469" s="414" t="str">
        <f t="shared" si="135"/>
        <v/>
      </c>
    </row>
    <row r="1470" spans="1:13">
      <c r="A1470" s="175"/>
      <c r="B1470" s="152"/>
      <c r="C1470" s="137"/>
      <c r="D1470" s="142"/>
      <c r="E1470" s="143"/>
      <c r="F1470" s="143"/>
      <c r="G1470" s="346"/>
      <c r="H1470" s="145"/>
      <c r="I1470" s="449">
        <f t="shared" si="136"/>
        <v>0</v>
      </c>
      <c r="J1470" s="414" t="str">
        <f t="shared" ref="J1470:J1533" si="137">IF($B1470="F",$G1470,"")</f>
        <v/>
      </c>
      <c r="K1470" s="414" t="str">
        <f t="shared" ref="K1470:K1533" si="138">IF($B1470="V",$G1470,"")</f>
        <v/>
      </c>
      <c r="L1470" s="414" t="str">
        <f t="shared" ref="L1470:L1533" si="139">IF($B1470="A",$G1470,"")</f>
        <v/>
      </c>
      <c r="M1470" s="414" t="str">
        <f t="shared" ref="M1470:M1533" si="140">IF($B1470="G",$G1470,"")</f>
        <v/>
      </c>
    </row>
    <row r="1471" spans="1:13">
      <c r="A1471" s="175"/>
      <c r="B1471" s="152"/>
      <c r="C1471" s="137"/>
      <c r="D1471" s="142"/>
      <c r="E1471" s="143"/>
      <c r="F1471" s="143"/>
      <c r="G1471" s="346"/>
      <c r="H1471" s="145"/>
      <c r="I1471" s="449">
        <f t="shared" si="136"/>
        <v>0</v>
      </c>
      <c r="J1471" s="414" t="str">
        <f t="shared" si="137"/>
        <v/>
      </c>
      <c r="K1471" s="414" t="str">
        <f t="shared" si="138"/>
        <v/>
      </c>
      <c r="L1471" s="414" t="str">
        <f t="shared" si="139"/>
        <v/>
      </c>
      <c r="M1471" s="414" t="str">
        <f t="shared" si="140"/>
        <v/>
      </c>
    </row>
    <row r="1472" spans="1:13">
      <c r="A1472" s="175"/>
      <c r="B1472" s="152"/>
      <c r="C1472" s="137"/>
      <c r="D1472" s="142"/>
      <c r="E1472" s="143"/>
      <c r="F1472" s="143"/>
      <c r="G1472" s="346"/>
      <c r="H1472" s="145"/>
      <c r="I1472" s="449">
        <f t="shared" si="136"/>
        <v>0</v>
      </c>
      <c r="J1472" s="414" t="str">
        <f t="shared" si="137"/>
        <v/>
      </c>
      <c r="K1472" s="414" t="str">
        <f t="shared" si="138"/>
        <v/>
      </c>
      <c r="L1472" s="414" t="str">
        <f t="shared" si="139"/>
        <v/>
      </c>
      <c r="M1472" s="414" t="str">
        <f t="shared" si="140"/>
        <v/>
      </c>
    </row>
    <row r="1473" spans="1:13">
      <c r="A1473" s="175"/>
      <c r="B1473" s="152"/>
      <c r="C1473" s="137"/>
      <c r="D1473" s="142"/>
      <c r="E1473" s="143"/>
      <c r="F1473" s="143"/>
      <c r="G1473" s="346"/>
      <c r="H1473" s="145"/>
      <c r="I1473" s="449">
        <f t="shared" si="136"/>
        <v>0</v>
      </c>
      <c r="J1473" s="414" t="str">
        <f t="shared" si="137"/>
        <v/>
      </c>
      <c r="K1473" s="414" t="str">
        <f t="shared" si="138"/>
        <v/>
      </c>
      <c r="L1473" s="414" t="str">
        <f t="shared" si="139"/>
        <v/>
      </c>
      <c r="M1473" s="414" t="str">
        <f t="shared" si="140"/>
        <v/>
      </c>
    </row>
    <row r="1474" spans="1:13">
      <c r="A1474" s="175"/>
      <c r="B1474" s="152"/>
      <c r="C1474" s="137"/>
      <c r="D1474" s="142"/>
      <c r="E1474" s="143"/>
      <c r="F1474" s="143"/>
      <c r="G1474" s="346"/>
      <c r="H1474" s="145"/>
      <c r="I1474" s="449">
        <f t="shared" si="136"/>
        <v>0</v>
      </c>
      <c r="J1474" s="414" t="str">
        <f t="shared" si="137"/>
        <v/>
      </c>
      <c r="K1474" s="414" t="str">
        <f t="shared" si="138"/>
        <v/>
      </c>
      <c r="L1474" s="414" t="str">
        <f t="shared" si="139"/>
        <v/>
      </c>
      <c r="M1474" s="414" t="str">
        <f t="shared" si="140"/>
        <v/>
      </c>
    </row>
    <row r="1475" spans="1:13">
      <c r="A1475" s="175"/>
      <c r="B1475" s="152"/>
      <c r="C1475" s="137"/>
      <c r="D1475" s="142"/>
      <c r="E1475" s="143"/>
      <c r="F1475" s="143"/>
      <c r="G1475" s="346"/>
      <c r="H1475" s="145"/>
      <c r="I1475" s="449">
        <f t="shared" si="136"/>
        <v>0</v>
      </c>
      <c r="J1475" s="414" t="str">
        <f t="shared" si="137"/>
        <v/>
      </c>
      <c r="K1475" s="414" t="str">
        <f t="shared" si="138"/>
        <v/>
      </c>
      <c r="L1475" s="414" t="str">
        <f t="shared" si="139"/>
        <v/>
      </c>
      <c r="M1475" s="414" t="str">
        <f t="shared" si="140"/>
        <v/>
      </c>
    </row>
    <row r="1476" spans="1:13">
      <c r="A1476" s="175"/>
      <c r="B1476" s="152"/>
      <c r="C1476" s="137"/>
      <c r="D1476" s="142"/>
      <c r="E1476" s="143"/>
      <c r="F1476" s="143"/>
      <c r="G1476" s="346"/>
      <c r="H1476" s="145"/>
      <c r="I1476" s="449">
        <f t="shared" si="136"/>
        <v>0</v>
      </c>
      <c r="J1476" s="414" t="str">
        <f t="shared" si="137"/>
        <v/>
      </c>
      <c r="K1476" s="414" t="str">
        <f t="shared" si="138"/>
        <v/>
      </c>
      <c r="L1476" s="414" t="str">
        <f t="shared" si="139"/>
        <v/>
      </c>
      <c r="M1476" s="414" t="str">
        <f t="shared" si="140"/>
        <v/>
      </c>
    </row>
    <row r="1477" spans="1:13">
      <c r="A1477" s="175"/>
      <c r="B1477" s="152"/>
      <c r="C1477" s="137"/>
      <c r="D1477" s="142"/>
      <c r="E1477" s="143"/>
      <c r="F1477" s="143"/>
      <c r="G1477" s="346"/>
      <c r="H1477" s="145"/>
      <c r="I1477" s="449">
        <f t="shared" si="136"/>
        <v>0</v>
      </c>
      <c r="J1477" s="414" t="str">
        <f t="shared" si="137"/>
        <v/>
      </c>
      <c r="K1477" s="414" t="str">
        <f t="shared" si="138"/>
        <v/>
      </c>
      <c r="L1477" s="414" t="str">
        <f t="shared" si="139"/>
        <v/>
      </c>
      <c r="M1477" s="414" t="str">
        <f t="shared" si="140"/>
        <v/>
      </c>
    </row>
    <row r="1478" spans="1:13">
      <c r="A1478" s="175"/>
      <c r="B1478" s="152"/>
      <c r="C1478" s="137"/>
      <c r="D1478" s="142"/>
      <c r="E1478" s="143"/>
      <c r="F1478" s="143"/>
      <c r="G1478" s="346"/>
      <c r="H1478" s="145"/>
      <c r="I1478" s="449">
        <f t="shared" si="136"/>
        <v>0</v>
      </c>
      <c r="J1478" s="414" t="str">
        <f t="shared" si="137"/>
        <v/>
      </c>
      <c r="K1478" s="414" t="str">
        <f t="shared" si="138"/>
        <v/>
      </c>
      <c r="L1478" s="414" t="str">
        <f t="shared" si="139"/>
        <v/>
      </c>
      <c r="M1478" s="414" t="str">
        <f t="shared" si="140"/>
        <v/>
      </c>
    </row>
    <row r="1479" spans="1:13">
      <c r="A1479" s="175"/>
      <c r="B1479" s="152"/>
      <c r="C1479" s="137"/>
      <c r="D1479" s="142"/>
      <c r="E1479" s="143"/>
      <c r="F1479" s="143"/>
      <c r="G1479" s="346"/>
      <c r="H1479" s="145"/>
      <c r="I1479" s="449">
        <f t="shared" si="136"/>
        <v>0</v>
      </c>
      <c r="J1479" s="414" t="str">
        <f t="shared" si="137"/>
        <v/>
      </c>
      <c r="K1479" s="414" t="str">
        <f t="shared" si="138"/>
        <v/>
      </c>
      <c r="L1479" s="414" t="str">
        <f t="shared" si="139"/>
        <v/>
      </c>
      <c r="M1479" s="414" t="str">
        <f t="shared" si="140"/>
        <v/>
      </c>
    </row>
    <row r="1480" spans="1:13">
      <c r="A1480" s="175"/>
      <c r="B1480" s="152"/>
      <c r="C1480" s="137"/>
      <c r="D1480" s="142"/>
      <c r="E1480" s="143"/>
      <c r="F1480" s="143"/>
      <c r="G1480" s="346"/>
      <c r="H1480" s="145"/>
      <c r="I1480" s="449">
        <f t="shared" si="136"/>
        <v>0</v>
      </c>
      <c r="J1480" s="414" t="str">
        <f t="shared" si="137"/>
        <v/>
      </c>
      <c r="K1480" s="414" t="str">
        <f t="shared" si="138"/>
        <v/>
      </c>
      <c r="L1480" s="414" t="str">
        <f t="shared" si="139"/>
        <v/>
      </c>
      <c r="M1480" s="414" t="str">
        <f t="shared" si="140"/>
        <v/>
      </c>
    </row>
    <row r="1481" spans="1:13">
      <c r="A1481" s="175"/>
      <c r="B1481" s="152"/>
      <c r="C1481" s="137"/>
      <c r="D1481" s="142"/>
      <c r="E1481" s="143"/>
      <c r="F1481" s="143"/>
      <c r="G1481" s="346"/>
      <c r="H1481" s="145"/>
      <c r="I1481" s="449">
        <f t="shared" si="136"/>
        <v>0</v>
      </c>
      <c r="J1481" s="414" t="str">
        <f t="shared" si="137"/>
        <v/>
      </c>
      <c r="K1481" s="414" t="str">
        <f t="shared" si="138"/>
        <v/>
      </c>
      <c r="L1481" s="414" t="str">
        <f t="shared" si="139"/>
        <v/>
      </c>
      <c r="M1481" s="414" t="str">
        <f t="shared" si="140"/>
        <v/>
      </c>
    </row>
    <row r="1482" spans="1:13">
      <c r="A1482" s="175"/>
      <c r="B1482" s="152"/>
      <c r="C1482" s="137"/>
      <c r="D1482" s="142"/>
      <c r="E1482" s="143"/>
      <c r="F1482" s="143"/>
      <c r="G1482" s="346"/>
      <c r="H1482" s="145"/>
      <c r="I1482" s="449">
        <f t="shared" si="136"/>
        <v>0</v>
      </c>
      <c r="J1482" s="414" t="str">
        <f t="shared" si="137"/>
        <v/>
      </c>
      <c r="K1482" s="414" t="str">
        <f t="shared" si="138"/>
        <v/>
      </c>
      <c r="L1482" s="414" t="str">
        <f t="shared" si="139"/>
        <v/>
      </c>
      <c r="M1482" s="414" t="str">
        <f t="shared" si="140"/>
        <v/>
      </c>
    </row>
    <row r="1483" spans="1:13">
      <c r="A1483" s="175"/>
      <c r="B1483" s="152"/>
      <c r="C1483" s="137"/>
      <c r="D1483" s="142"/>
      <c r="E1483" s="143"/>
      <c r="F1483" s="143"/>
      <c r="G1483" s="346"/>
      <c r="H1483" s="145"/>
      <c r="I1483" s="449">
        <f t="shared" si="136"/>
        <v>0</v>
      </c>
      <c r="J1483" s="414" t="str">
        <f t="shared" si="137"/>
        <v/>
      </c>
      <c r="K1483" s="414" t="str">
        <f t="shared" si="138"/>
        <v/>
      </c>
      <c r="L1483" s="414" t="str">
        <f t="shared" si="139"/>
        <v/>
      </c>
      <c r="M1483" s="414" t="str">
        <f t="shared" si="140"/>
        <v/>
      </c>
    </row>
    <row r="1484" spans="1:13">
      <c r="A1484" s="175"/>
      <c r="B1484" s="152"/>
      <c r="C1484" s="137"/>
      <c r="D1484" s="142"/>
      <c r="E1484" s="143"/>
      <c r="F1484" s="143"/>
      <c r="G1484" s="346"/>
      <c r="H1484" s="145"/>
      <c r="I1484" s="449">
        <f t="shared" si="136"/>
        <v>0</v>
      </c>
      <c r="J1484" s="414" t="str">
        <f t="shared" si="137"/>
        <v/>
      </c>
      <c r="K1484" s="414" t="str">
        <f t="shared" si="138"/>
        <v/>
      </c>
      <c r="L1484" s="414" t="str">
        <f t="shared" si="139"/>
        <v/>
      </c>
      <c r="M1484" s="414" t="str">
        <f t="shared" si="140"/>
        <v/>
      </c>
    </row>
    <row r="1485" spans="1:13">
      <c r="A1485" s="175"/>
      <c r="B1485" s="152"/>
      <c r="C1485" s="137"/>
      <c r="D1485" s="142"/>
      <c r="E1485" s="143"/>
      <c r="F1485" s="143"/>
      <c r="G1485" s="346"/>
      <c r="H1485" s="145"/>
      <c r="I1485" s="449">
        <f t="shared" si="136"/>
        <v>0</v>
      </c>
      <c r="J1485" s="414" t="str">
        <f t="shared" si="137"/>
        <v/>
      </c>
      <c r="K1485" s="414" t="str">
        <f t="shared" si="138"/>
        <v/>
      </c>
      <c r="L1485" s="414" t="str">
        <f t="shared" si="139"/>
        <v/>
      </c>
      <c r="M1485" s="414" t="str">
        <f t="shared" si="140"/>
        <v/>
      </c>
    </row>
    <row r="1486" spans="1:13">
      <c r="A1486" s="175"/>
      <c r="B1486" s="152"/>
      <c r="C1486" s="137"/>
      <c r="D1486" s="142"/>
      <c r="E1486" s="143"/>
      <c r="F1486" s="143"/>
      <c r="G1486" s="346"/>
      <c r="H1486" s="145"/>
      <c r="I1486" s="449">
        <f t="shared" si="136"/>
        <v>0</v>
      </c>
      <c r="J1486" s="414" t="str">
        <f t="shared" si="137"/>
        <v/>
      </c>
      <c r="K1486" s="414" t="str">
        <f t="shared" si="138"/>
        <v/>
      </c>
      <c r="L1486" s="414" t="str">
        <f t="shared" si="139"/>
        <v/>
      </c>
      <c r="M1486" s="414" t="str">
        <f t="shared" si="140"/>
        <v/>
      </c>
    </row>
    <row r="1487" spans="1:13">
      <c r="A1487" s="175"/>
      <c r="B1487" s="152"/>
      <c r="C1487" s="137"/>
      <c r="D1487" s="142"/>
      <c r="E1487" s="143"/>
      <c r="F1487" s="143"/>
      <c r="G1487" s="346"/>
      <c r="H1487" s="145"/>
      <c r="I1487" s="449">
        <f t="shared" si="136"/>
        <v>0</v>
      </c>
      <c r="J1487" s="414" t="str">
        <f t="shared" si="137"/>
        <v/>
      </c>
      <c r="K1487" s="414" t="str">
        <f t="shared" si="138"/>
        <v/>
      </c>
      <c r="L1487" s="414" t="str">
        <f t="shared" si="139"/>
        <v/>
      </c>
      <c r="M1487" s="414" t="str">
        <f t="shared" si="140"/>
        <v/>
      </c>
    </row>
    <row r="1488" spans="1:13">
      <c r="A1488" s="175"/>
      <c r="B1488" s="152"/>
      <c r="C1488" s="137"/>
      <c r="D1488" s="142"/>
      <c r="E1488" s="143"/>
      <c r="F1488" s="143"/>
      <c r="G1488" s="346"/>
      <c r="H1488" s="145"/>
      <c r="I1488" s="449">
        <f t="shared" si="136"/>
        <v>0</v>
      </c>
      <c r="J1488" s="414" t="str">
        <f t="shared" si="137"/>
        <v/>
      </c>
      <c r="K1488" s="414" t="str">
        <f t="shared" si="138"/>
        <v/>
      </c>
      <c r="L1488" s="414" t="str">
        <f t="shared" si="139"/>
        <v/>
      </c>
      <c r="M1488" s="414" t="str">
        <f t="shared" si="140"/>
        <v/>
      </c>
    </row>
    <row r="1489" spans="1:13">
      <c r="A1489" s="175"/>
      <c r="B1489" s="152"/>
      <c r="C1489" s="137"/>
      <c r="D1489" s="142"/>
      <c r="E1489" s="143"/>
      <c r="F1489" s="143"/>
      <c r="G1489" s="346"/>
      <c r="H1489" s="145"/>
      <c r="I1489" s="449">
        <f t="shared" si="136"/>
        <v>0</v>
      </c>
      <c r="J1489" s="414" t="str">
        <f t="shared" si="137"/>
        <v/>
      </c>
      <c r="K1489" s="414" t="str">
        <f t="shared" si="138"/>
        <v/>
      </c>
      <c r="L1489" s="414" t="str">
        <f t="shared" si="139"/>
        <v/>
      </c>
      <c r="M1489" s="414" t="str">
        <f t="shared" si="140"/>
        <v/>
      </c>
    </row>
    <row r="1490" spans="1:13">
      <c r="A1490" s="175"/>
      <c r="B1490" s="152"/>
      <c r="C1490" s="137"/>
      <c r="D1490" s="142"/>
      <c r="E1490" s="143"/>
      <c r="F1490" s="143"/>
      <c r="G1490" s="346"/>
      <c r="H1490" s="145"/>
      <c r="I1490" s="449">
        <f t="shared" si="136"/>
        <v>0</v>
      </c>
      <c r="J1490" s="414" t="str">
        <f t="shared" si="137"/>
        <v/>
      </c>
      <c r="K1490" s="414" t="str">
        <f t="shared" si="138"/>
        <v/>
      </c>
      <c r="L1490" s="414" t="str">
        <f t="shared" si="139"/>
        <v/>
      </c>
      <c r="M1490" s="414" t="str">
        <f t="shared" si="140"/>
        <v/>
      </c>
    </row>
    <row r="1491" spans="1:13">
      <c r="A1491" s="175"/>
      <c r="B1491" s="152"/>
      <c r="C1491" s="137"/>
      <c r="D1491" s="142"/>
      <c r="E1491" s="143"/>
      <c r="F1491" s="143"/>
      <c r="G1491" s="346"/>
      <c r="H1491" s="145"/>
      <c r="I1491" s="449">
        <f t="shared" si="136"/>
        <v>0</v>
      </c>
      <c r="J1491" s="414" t="str">
        <f t="shared" si="137"/>
        <v/>
      </c>
      <c r="K1491" s="414" t="str">
        <f t="shared" si="138"/>
        <v/>
      </c>
      <c r="L1491" s="414" t="str">
        <f t="shared" si="139"/>
        <v/>
      </c>
      <c r="M1491" s="414" t="str">
        <f t="shared" si="140"/>
        <v/>
      </c>
    </row>
    <row r="1492" spans="1:13">
      <c r="A1492" s="175"/>
      <c r="B1492" s="152"/>
      <c r="C1492" s="137"/>
      <c r="D1492" s="142"/>
      <c r="E1492" s="143"/>
      <c r="F1492" s="143"/>
      <c r="G1492" s="346"/>
      <c r="H1492" s="145"/>
      <c r="I1492" s="449">
        <f t="shared" si="136"/>
        <v>0</v>
      </c>
      <c r="J1492" s="414" t="str">
        <f t="shared" si="137"/>
        <v/>
      </c>
      <c r="K1492" s="414" t="str">
        <f t="shared" si="138"/>
        <v/>
      </c>
      <c r="L1492" s="414" t="str">
        <f t="shared" si="139"/>
        <v/>
      </c>
      <c r="M1492" s="414" t="str">
        <f t="shared" si="140"/>
        <v/>
      </c>
    </row>
    <row r="1493" spans="1:13">
      <c r="A1493" s="175"/>
      <c r="B1493" s="152"/>
      <c r="C1493" s="137"/>
      <c r="D1493" s="142"/>
      <c r="E1493" s="143"/>
      <c r="F1493" s="143"/>
      <c r="G1493" s="346"/>
      <c r="H1493" s="145"/>
      <c r="I1493" s="449">
        <f t="shared" si="136"/>
        <v>0</v>
      </c>
      <c r="J1493" s="414" t="str">
        <f t="shared" si="137"/>
        <v/>
      </c>
      <c r="K1493" s="414" t="str">
        <f t="shared" si="138"/>
        <v/>
      </c>
      <c r="L1493" s="414" t="str">
        <f t="shared" si="139"/>
        <v/>
      </c>
      <c r="M1493" s="414" t="str">
        <f t="shared" si="140"/>
        <v/>
      </c>
    </row>
    <row r="1494" spans="1:13">
      <c r="A1494" s="175"/>
      <c r="B1494" s="152"/>
      <c r="C1494" s="137"/>
      <c r="D1494" s="142"/>
      <c r="E1494" s="143"/>
      <c r="F1494" s="143"/>
      <c r="G1494" s="346"/>
      <c r="H1494" s="145"/>
      <c r="I1494" s="449">
        <f t="shared" si="136"/>
        <v>0</v>
      </c>
      <c r="J1494" s="414" t="str">
        <f t="shared" si="137"/>
        <v/>
      </c>
      <c r="K1494" s="414" t="str">
        <f t="shared" si="138"/>
        <v/>
      </c>
      <c r="L1494" s="414" t="str">
        <f t="shared" si="139"/>
        <v/>
      </c>
      <c r="M1494" s="414" t="str">
        <f t="shared" si="140"/>
        <v/>
      </c>
    </row>
    <row r="1495" spans="1:13">
      <c r="A1495" s="175"/>
      <c r="B1495" s="152"/>
      <c r="C1495" s="137"/>
      <c r="D1495" s="142"/>
      <c r="E1495" s="143"/>
      <c r="F1495" s="143"/>
      <c r="G1495" s="346"/>
      <c r="H1495" s="145"/>
      <c r="I1495" s="449">
        <f t="shared" si="136"/>
        <v>0</v>
      </c>
      <c r="J1495" s="414" t="str">
        <f t="shared" si="137"/>
        <v/>
      </c>
      <c r="K1495" s="414" t="str">
        <f t="shared" si="138"/>
        <v/>
      </c>
      <c r="L1495" s="414" t="str">
        <f t="shared" si="139"/>
        <v/>
      </c>
      <c r="M1495" s="414" t="str">
        <f t="shared" si="140"/>
        <v/>
      </c>
    </row>
    <row r="1496" spans="1:13">
      <c r="A1496" s="175"/>
      <c r="B1496" s="152"/>
      <c r="C1496" s="137"/>
      <c r="D1496" s="142"/>
      <c r="E1496" s="143"/>
      <c r="F1496" s="143"/>
      <c r="G1496" s="346"/>
      <c r="H1496" s="145"/>
      <c r="I1496" s="449">
        <f t="shared" si="136"/>
        <v>0</v>
      </c>
      <c r="J1496" s="414" t="str">
        <f t="shared" si="137"/>
        <v/>
      </c>
      <c r="K1496" s="414" t="str">
        <f t="shared" si="138"/>
        <v/>
      </c>
      <c r="L1496" s="414" t="str">
        <f t="shared" si="139"/>
        <v/>
      </c>
      <c r="M1496" s="414" t="str">
        <f t="shared" si="140"/>
        <v/>
      </c>
    </row>
    <row r="1497" spans="1:13">
      <c r="A1497" s="175"/>
      <c r="B1497" s="152"/>
      <c r="C1497" s="137"/>
      <c r="D1497" s="142"/>
      <c r="E1497" s="143"/>
      <c r="F1497" s="143"/>
      <c r="G1497" s="346"/>
      <c r="H1497" s="145"/>
      <c r="I1497" s="449">
        <f t="shared" si="136"/>
        <v>0</v>
      </c>
      <c r="J1497" s="414" t="str">
        <f t="shared" si="137"/>
        <v/>
      </c>
      <c r="K1497" s="414" t="str">
        <f t="shared" si="138"/>
        <v/>
      </c>
      <c r="L1497" s="414" t="str">
        <f t="shared" si="139"/>
        <v/>
      </c>
      <c r="M1497" s="414" t="str">
        <f t="shared" si="140"/>
        <v/>
      </c>
    </row>
    <row r="1498" spans="1:13">
      <c r="A1498" s="175"/>
      <c r="B1498" s="152"/>
      <c r="C1498" s="137"/>
      <c r="D1498" s="142"/>
      <c r="E1498" s="143"/>
      <c r="F1498" s="143"/>
      <c r="G1498" s="346"/>
      <c r="H1498" s="145"/>
      <c r="I1498" s="449">
        <f t="shared" si="136"/>
        <v>0</v>
      </c>
      <c r="J1498" s="414" t="str">
        <f t="shared" si="137"/>
        <v/>
      </c>
      <c r="K1498" s="414" t="str">
        <f t="shared" si="138"/>
        <v/>
      </c>
      <c r="L1498" s="414" t="str">
        <f t="shared" si="139"/>
        <v/>
      </c>
      <c r="M1498" s="414" t="str">
        <f t="shared" si="140"/>
        <v/>
      </c>
    </row>
    <row r="1499" spans="1:13">
      <c r="A1499" s="175"/>
      <c r="B1499" s="152"/>
      <c r="C1499" s="137"/>
      <c r="D1499" s="142"/>
      <c r="E1499" s="143"/>
      <c r="F1499" s="143"/>
      <c r="G1499" s="346"/>
      <c r="H1499" s="145"/>
      <c r="I1499" s="449">
        <f t="shared" si="136"/>
        <v>0</v>
      </c>
      <c r="J1499" s="414" t="str">
        <f t="shared" si="137"/>
        <v/>
      </c>
      <c r="K1499" s="414" t="str">
        <f t="shared" si="138"/>
        <v/>
      </c>
      <c r="L1499" s="414" t="str">
        <f t="shared" si="139"/>
        <v/>
      </c>
      <c r="M1499" s="414" t="str">
        <f t="shared" si="140"/>
        <v/>
      </c>
    </row>
    <row r="1500" spans="1:13">
      <c r="A1500" s="175"/>
      <c r="B1500" s="152"/>
      <c r="C1500" s="137"/>
      <c r="D1500" s="142"/>
      <c r="E1500" s="143"/>
      <c r="F1500" s="143"/>
      <c r="G1500" s="346"/>
      <c r="H1500" s="145"/>
      <c r="I1500" s="449">
        <f t="shared" si="136"/>
        <v>0</v>
      </c>
      <c r="J1500" s="414" t="str">
        <f t="shared" si="137"/>
        <v/>
      </c>
      <c r="K1500" s="414" t="str">
        <f t="shared" si="138"/>
        <v/>
      </c>
      <c r="L1500" s="414" t="str">
        <f t="shared" si="139"/>
        <v/>
      </c>
      <c r="M1500" s="414" t="str">
        <f t="shared" si="140"/>
        <v/>
      </c>
    </row>
    <row r="1501" spans="1:13">
      <c r="A1501" s="175"/>
      <c r="B1501" s="152"/>
      <c r="C1501" s="137"/>
      <c r="D1501" s="142"/>
      <c r="E1501" s="143"/>
      <c r="F1501" s="143"/>
      <c r="G1501" s="346"/>
      <c r="H1501" s="145"/>
      <c r="I1501" s="449">
        <f t="shared" si="136"/>
        <v>0</v>
      </c>
      <c r="J1501" s="414" t="str">
        <f t="shared" si="137"/>
        <v/>
      </c>
      <c r="K1501" s="414" t="str">
        <f t="shared" si="138"/>
        <v/>
      </c>
      <c r="L1501" s="414" t="str">
        <f t="shared" si="139"/>
        <v/>
      </c>
      <c r="M1501" s="414" t="str">
        <f t="shared" si="140"/>
        <v/>
      </c>
    </row>
    <row r="1502" spans="1:13">
      <c r="A1502" s="175"/>
      <c r="B1502" s="152"/>
      <c r="C1502" s="137"/>
      <c r="D1502" s="142"/>
      <c r="E1502" s="143"/>
      <c r="F1502" s="143"/>
      <c r="G1502" s="346"/>
      <c r="H1502" s="145"/>
      <c r="I1502" s="449">
        <f t="shared" si="136"/>
        <v>0</v>
      </c>
      <c r="J1502" s="414" t="str">
        <f t="shared" si="137"/>
        <v/>
      </c>
      <c r="K1502" s="414" t="str">
        <f t="shared" si="138"/>
        <v/>
      </c>
      <c r="L1502" s="414" t="str">
        <f t="shared" si="139"/>
        <v/>
      </c>
      <c r="M1502" s="414" t="str">
        <f t="shared" si="140"/>
        <v/>
      </c>
    </row>
    <row r="1503" spans="1:13">
      <c r="A1503" s="175"/>
      <c r="B1503" s="152"/>
      <c r="C1503" s="137"/>
      <c r="D1503" s="142"/>
      <c r="E1503" s="143"/>
      <c r="F1503" s="143"/>
      <c r="G1503" s="346"/>
      <c r="H1503" s="145"/>
      <c r="I1503" s="449">
        <f t="shared" si="136"/>
        <v>0</v>
      </c>
      <c r="J1503" s="414" t="str">
        <f t="shared" si="137"/>
        <v/>
      </c>
      <c r="K1503" s="414" t="str">
        <f t="shared" si="138"/>
        <v/>
      </c>
      <c r="L1503" s="414" t="str">
        <f t="shared" si="139"/>
        <v/>
      </c>
      <c r="M1503" s="414" t="str">
        <f t="shared" si="140"/>
        <v/>
      </c>
    </row>
    <row r="1504" spans="1:13">
      <c r="A1504" s="175"/>
      <c r="B1504" s="152"/>
      <c r="C1504" s="137"/>
      <c r="D1504" s="142"/>
      <c r="E1504" s="143"/>
      <c r="F1504" s="143"/>
      <c r="G1504" s="346"/>
      <c r="H1504" s="145"/>
      <c r="I1504" s="449">
        <f t="shared" si="136"/>
        <v>0</v>
      </c>
      <c r="J1504" s="414" t="str">
        <f t="shared" si="137"/>
        <v/>
      </c>
      <c r="K1504" s="414" t="str">
        <f t="shared" si="138"/>
        <v/>
      </c>
      <c r="L1504" s="414" t="str">
        <f t="shared" si="139"/>
        <v/>
      </c>
      <c r="M1504" s="414" t="str">
        <f t="shared" si="140"/>
        <v/>
      </c>
    </row>
    <row r="1505" spans="1:13">
      <c r="A1505" s="175"/>
      <c r="B1505" s="152"/>
      <c r="C1505" s="137"/>
      <c r="D1505" s="142"/>
      <c r="E1505" s="143"/>
      <c r="F1505" s="143"/>
      <c r="G1505" s="346"/>
      <c r="H1505" s="145"/>
      <c r="I1505" s="449">
        <f t="shared" si="136"/>
        <v>0</v>
      </c>
      <c r="J1505" s="414" t="str">
        <f t="shared" si="137"/>
        <v/>
      </c>
      <c r="K1505" s="414" t="str">
        <f t="shared" si="138"/>
        <v/>
      </c>
      <c r="L1505" s="414" t="str">
        <f t="shared" si="139"/>
        <v/>
      </c>
      <c r="M1505" s="414" t="str">
        <f t="shared" si="140"/>
        <v/>
      </c>
    </row>
    <row r="1506" spans="1:13">
      <c r="A1506" s="175"/>
      <c r="B1506" s="152"/>
      <c r="C1506" s="137"/>
      <c r="D1506" s="142"/>
      <c r="E1506" s="143"/>
      <c r="F1506" s="143"/>
      <c r="G1506" s="346"/>
      <c r="H1506" s="145"/>
      <c r="I1506" s="449">
        <f t="shared" si="136"/>
        <v>0</v>
      </c>
      <c r="J1506" s="414" t="str">
        <f t="shared" si="137"/>
        <v/>
      </c>
      <c r="K1506" s="414" t="str">
        <f t="shared" si="138"/>
        <v/>
      </c>
      <c r="L1506" s="414" t="str">
        <f t="shared" si="139"/>
        <v/>
      </c>
      <c r="M1506" s="414" t="str">
        <f t="shared" si="140"/>
        <v/>
      </c>
    </row>
    <row r="1507" spans="1:13">
      <c r="A1507" s="175"/>
      <c r="B1507" s="152"/>
      <c r="C1507" s="137"/>
      <c r="D1507" s="142"/>
      <c r="E1507" s="143"/>
      <c r="F1507" s="143"/>
      <c r="G1507" s="346"/>
      <c r="H1507" s="145"/>
      <c r="I1507" s="449">
        <f t="shared" si="136"/>
        <v>0</v>
      </c>
      <c r="J1507" s="414" t="str">
        <f t="shared" si="137"/>
        <v/>
      </c>
      <c r="K1507" s="414" t="str">
        <f t="shared" si="138"/>
        <v/>
      </c>
      <c r="L1507" s="414" t="str">
        <f t="shared" si="139"/>
        <v/>
      </c>
      <c r="M1507" s="414" t="str">
        <f t="shared" si="140"/>
        <v/>
      </c>
    </row>
    <row r="1508" spans="1:13">
      <c r="A1508" s="175"/>
      <c r="B1508" s="152"/>
      <c r="C1508" s="137"/>
      <c r="D1508" s="142"/>
      <c r="E1508" s="143"/>
      <c r="F1508" s="143"/>
      <c r="G1508" s="346"/>
      <c r="H1508" s="145"/>
      <c r="I1508" s="449">
        <f t="shared" si="136"/>
        <v>0</v>
      </c>
      <c r="J1508" s="414" t="str">
        <f t="shared" si="137"/>
        <v/>
      </c>
      <c r="K1508" s="414" t="str">
        <f t="shared" si="138"/>
        <v/>
      </c>
      <c r="L1508" s="414" t="str">
        <f t="shared" si="139"/>
        <v/>
      </c>
      <c r="M1508" s="414" t="str">
        <f t="shared" si="140"/>
        <v/>
      </c>
    </row>
    <row r="1509" spans="1:13">
      <c r="A1509" s="175"/>
      <c r="B1509" s="152"/>
      <c r="C1509" s="137"/>
      <c r="D1509" s="142"/>
      <c r="E1509" s="143"/>
      <c r="F1509" s="143"/>
      <c r="G1509" s="346"/>
      <c r="H1509" s="145"/>
      <c r="I1509" s="449">
        <f t="shared" si="136"/>
        <v>0</v>
      </c>
      <c r="J1509" s="414" t="str">
        <f t="shared" si="137"/>
        <v/>
      </c>
      <c r="K1509" s="414" t="str">
        <f t="shared" si="138"/>
        <v/>
      </c>
      <c r="L1509" s="414" t="str">
        <f t="shared" si="139"/>
        <v/>
      </c>
      <c r="M1509" s="414" t="str">
        <f t="shared" si="140"/>
        <v/>
      </c>
    </row>
    <row r="1510" spans="1:13">
      <c r="A1510" s="175"/>
      <c r="B1510" s="152"/>
      <c r="C1510" s="137"/>
      <c r="D1510" s="142"/>
      <c r="E1510" s="143"/>
      <c r="F1510" s="143"/>
      <c r="G1510" s="346"/>
      <c r="H1510" s="145"/>
      <c r="I1510" s="449">
        <f t="shared" si="136"/>
        <v>0</v>
      </c>
      <c r="J1510" s="414" t="str">
        <f t="shared" si="137"/>
        <v/>
      </c>
      <c r="K1510" s="414" t="str">
        <f t="shared" si="138"/>
        <v/>
      </c>
      <c r="L1510" s="414" t="str">
        <f t="shared" si="139"/>
        <v/>
      </c>
      <c r="M1510" s="414" t="str">
        <f t="shared" si="140"/>
        <v/>
      </c>
    </row>
    <row r="1511" spans="1:13">
      <c r="A1511" s="175"/>
      <c r="B1511" s="152"/>
      <c r="C1511" s="137"/>
      <c r="D1511" s="142"/>
      <c r="E1511" s="143"/>
      <c r="F1511" s="143"/>
      <c r="G1511" s="346"/>
      <c r="H1511" s="145"/>
      <c r="I1511" s="449">
        <f t="shared" si="136"/>
        <v>0</v>
      </c>
      <c r="J1511" s="414" t="str">
        <f t="shared" si="137"/>
        <v/>
      </c>
      <c r="K1511" s="414" t="str">
        <f t="shared" si="138"/>
        <v/>
      </c>
      <c r="L1511" s="414" t="str">
        <f t="shared" si="139"/>
        <v/>
      </c>
      <c r="M1511" s="414" t="str">
        <f t="shared" si="140"/>
        <v/>
      </c>
    </row>
    <row r="1512" spans="1:13">
      <c r="A1512" s="175"/>
      <c r="B1512" s="152"/>
      <c r="C1512" s="137"/>
      <c r="D1512" s="142"/>
      <c r="E1512" s="143"/>
      <c r="F1512" s="143"/>
      <c r="G1512" s="346"/>
      <c r="H1512" s="145"/>
      <c r="I1512" s="449">
        <f t="shared" si="136"/>
        <v>0</v>
      </c>
      <c r="J1512" s="414" t="str">
        <f t="shared" si="137"/>
        <v/>
      </c>
      <c r="K1512" s="414" t="str">
        <f t="shared" si="138"/>
        <v/>
      </c>
      <c r="L1512" s="414" t="str">
        <f t="shared" si="139"/>
        <v/>
      </c>
      <c r="M1512" s="414" t="str">
        <f t="shared" si="140"/>
        <v/>
      </c>
    </row>
    <row r="1513" spans="1:13">
      <c r="A1513" s="175"/>
      <c r="B1513" s="152"/>
      <c r="C1513" s="137"/>
      <c r="D1513" s="142"/>
      <c r="E1513" s="143"/>
      <c r="F1513" s="143"/>
      <c r="G1513" s="346"/>
      <c r="H1513" s="145"/>
      <c r="I1513" s="449">
        <f t="shared" si="136"/>
        <v>0</v>
      </c>
      <c r="J1513" s="414" t="str">
        <f t="shared" si="137"/>
        <v/>
      </c>
      <c r="K1513" s="414" t="str">
        <f t="shared" si="138"/>
        <v/>
      </c>
      <c r="L1513" s="414" t="str">
        <f t="shared" si="139"/>
        <v/>
      </c>
      <c r="M1513" s="414" t="str">
        <f t="shared" si="140"/>
        <v/>
      </c>
    </row>
    <row r="1514" spans="1:13">
      <c r="A1514" s="175"/>
      <c r="B1514" s="152"/>
      <c r="C1514" s="137"/>
      <c r="D1514" s="142"/>
      <c r="E1514" s="143"/>
      <c r="F1514" s="143"/>
      <c r="G1514" s="346"/>
      <c r="H1514" s="145"/>
      <c r="I1514" s="449">
        <f t="shared" si="136"/>
        <v>0</v>
      </c>
      <c r="J1514" s="414" t="str">
        <f t="shared" si="137"/>
        <v/>
      </c>
      <c r="K1514" s="414" t="str">
        <f t="shared" si="138"/>
        <v/>
      </c>
      <c r="L1514" s="414" t="str">
        <f t="shared" si="139"/>
        <v/>
      </c>
      <c r="M1514" s="414" t="str">
        <f t="shared" si="140"/>
        <v/>
      </c>
    </row>
    <row r="1515" spans="1:13">
      <c r="A1515" s="175"/>
      <c r="B1515" s="152"/>
      <c r="C1515" s="137"/>
      <c r="D1515" s="142"/>
      <c r="E1515" s="143"/>
      <c r="F1515" s="143"/>
      <c r="G1515" s="346"/>
      <c r="H1515" s="145"/>
      <c r="I1515" s="449">
        <f t="shared" si="136"/>
        <v>0</v>
      </c>
      <c r="J1515" s="414" t="str">
        <f t="shared" si="137"/>
        <v/>
      </c>
      <c r="K1515" s="414" t="str">
        <f t="shared" si="138"/>
        <v/>
      </c>
      <c r="L1515" s="414" t="str">
        <f t="shared" si="139"/>
        <v/>
      </c>
      <c r="M1515" s="414" t="str">
        <f t="shared" si="140"/>
        <v/>
      </c>
    </row>
    <row r="1516" spans="1:13">
      <c r="A1516" s="175"/>
      <c r="B1516" s="152"/>
      <c r="C1516" s="137"/>
      <c r="D1516" s="142"/>
      <c r="E1516" s="143"/>
      <c r="F1516" s="143"/>
      <c r="G1516" s="346"/>
      <c r="H1516" s="145"/>
      <c r="I1516" s="449">
        <f t="shared" si="136"/>
        <v>0</v>
      </c>
      <c r="J1516" s="414" t="str">
        <f t="shared" si="137"/>
        <v/>
      </c>
      <c r="K1516" s="414" t="str">
        <f t="shared" si="138"/>
        <v/>
      </c>
      <c r="L1516" s="414" t="str">
        <f t="shared" si="139"/>
        <v/>
      </c>
      <c r="M1516" s="414" t="str">
        <f t="shared" si="140"/>
        <v/>
      </c>
    </row>
    <row r="1517" spans="1:13">
      <c r="A1517" s="175"/>
      <c r="B1517" s="152"/>
      <c r="C1517" s="137"/>
      <c r="D1517" s="142"/>
      <c r="E1517" s="143"/>
      <c r="F1517" s="143"/>
      <c r="G1517" s="346"/>
      <c r="H1517" s="145"/>
      <c r="I1517" s="449">
        <f t="shared" si="136"/>
        <v>0</v>
      </c>
      <c r="J1517" s="414" t="str">
        <f t="shared" si="137"/>
        <v/>
      </c>
      <c r="K1517" s="414" t="str">
        <f t="shared" si="138"/>
        <v/>
      </c>
      <c r="L1517" s="414" t="str">
        <f t="shared" si="139"/>
        <v/>
      </c>
      <c r="M1517" s="414" t="str">
        <f t="shared" si="140"/>
        <v/>
      </c>
    </row>
    <row r="1518" spans="1:13">
      <c r="A1518" s="175"/>
      <c r="B1518" s="152"/>
      <c r="C1518" s="137"/>
      <c r="D1518" s="142"/>
      <c r="E1518" s="143"/>
      <c r="F1518" s="143"/>
      <c r="G1518" s="346"/>
      <c r="H1518" s="145"/>
      <c r="I1518" s="449">
        <f t="shared" si="136"/>
        <v>0</v>
      </c>
      <c r="J1518" s="414" t="str">
        <f t="shared" si="137"/>
        <v/>
      </c>
      <c r="K1518" s="414" t="str">
        <f t="shared" si="138"/>
        <v/>
      </c>
      <c r="L1518" s="414" t="str">
        <f t="shared" si="139"/>
        <v/>
      </c>
      <c r="M1518" s="414" t="str">
        <f t="shared" si="140"/>
        <v/>
      </c>
    </row>
    <row r="1519" spans="1:13">
      <c r="A1519" s="175"/>
      <c r="B1519" s="152"/>
      <c r="C1519" s="137"/>
      <c r="D1519" s="142"/>
      <c r="E1519" s="143"/>
      <c r="F1519" s="143"/>
      <c r="G1519" s="346"/>
      <c r="H1519" s="145"/>
      <c r="I1519" s="449">
        <f t="shared" si="136"/>
        <v>0</v>
      </c>
      <c r="J1519" s="414" t="str">
        <f t="shared" si="137"/>
        <v/>
      </c>
      <c r="K1519" s="414" t="str">
        <f t="shared" si="138"/>
        <v/>
      </c>
      <c r="L1519" s="414" t="str">
        <f t="shared" si="139"/>
        <v/>
      </c>
      <c r="M1519" s="414" t="str">
        <f t="shared" si="140"/>
        <v/>
      </c>
    </row>
    <row r="1520" spans="1:13">
      <c r="A1520" s="175"/>
      <c r="B1520" s="152"/>
      <c r="C1520" s="137"/>
      <c r="D1520" s="142"/>
      <c r="E1520" s="143"/>
      <c r="F1520" s="143"/>
      <c r="G1520" s="346"/>
      <c r="H1520" s="145"/>
      <c r="I1520" s="449">
        <f t="shared" si="136"/>
        <v>0</v>
      </c>
      <c r="J1520" s="414" t="str">
        <f t="shared" si="137"/>
        <v/>
      </c>
      <c r="K1520" s="414" t="str">
        <f t="shared" si="138"/>
        <v/>
      </c>
      <c r="L1520" s="414" t="str">
        <f t="shared" si="139"/>
        <v/>
      </c>
      <c r="M1520" s="414" t="str">
        <f t="shared" si="140"/>
        <v/>
      </c>
    </row>
    <row r="1521" spans="1:13">
      <c r="A1521" s="175"/>
      <c r="B1521" s="152"/>
      <c r="C1521" s="137"/>
      <c r="D1521" s="142"/>
      <c r="E1521" s="143"/>
      <c r="F1521" s="143"/>
      <c r="G1521" s="346"/>
      <c r="H1521" s="145"/>
      <c r="I1521" s="449">
        <f t="shared" si="136"/>
        <v>0</v>
      </c>
      <c r="J1521" s="414" t="str">
        <f t="shared" si="137"/>
        <v/>
      </c>
      <c r="K1521" s="414" t="str">
        <f t="shared" si="138"/>
        <v/>
      </c>
      <c r="L1521" s="414" t="str">
        <f t="shared" si="139"/>
        <v/>
      </c>
      <c r="M1521" s="414" t="str">
        <f t="shared" si="140"/>
        <v/>
      </c>
    </row>
    <row r="1522" spans="1:13">
      <c r="A1522" s="175"/>
      <c r="B1522" s="152"/>
      <c r="C1522" s="137"/>
      <c r="D1522" s="142"/>
      <c r="E1522" s="143"/>
      <c r="F1522" s="143"/>
      <c r="G1522" s="346"/>
      <c r="H1522" s="145"/>
      <c r="I1522" s="449">
        <f t="shared" si="136"/>
        <v>0</v>
      </c>
      <c r="J1522" s="414" t="str">
        <f t="shared" si="137"/>
        <v/>
      </c>
      <c r="K1522" s="414" t="str">
        <f t="shared" si="138"/>
        <v/>
      </c>
      <c r="L1522" s="414" t="str">
        <f t="shared" si="139"/>
        <v/>
      </c>
      <c r="M1522" s="414" t="str">
        <f t="shared" si="140"/>
        <v/>
      </c>
    </row>
    <row r="1523" spans="1:13">
      <c r="A1523" s="175"/>
      <c r="B1523" s="152"/>
      <c r="C1523" s="137"/>
      <c r="D1523" s="142"/>
      <c r="E1523" s="143"/>
      <c r="F1523" s="143"/>
      <c r="G1523" s="346"/>
      <c r="H1523" s="145"/>
      <c r="I1523" s="449">
        <f t="shared" si="136"/>
        <v>0</v>
      </c>
      <c r="J1523" s="414" t="str">
        <f t="shared" si="137"/>
        <v/>
      </c>
      <c r="K1523" s="414" t="str">
        <f t="shared" si="138"/>
        <v/>
      </c>
      <c r="L1523" s="414" t="str">
        <f t="shared" si="139"/>
        <v/>
      </c>
      <c r="M1523" s="414" t="str">
        <f t="shared" si="140"/>
        <v/>
      </c>
    </row>
    <row r="1524" spans="1:13">
      <c r="A1524" s="175"/>
      <c r="B1524" s="152"/>
      <c r="C1524" s="137"/>
      <c r="D1524" s="142"/>
      <c r="E1524" s="143"/>
      <c r="F1524" s="143"/>
      <c r="G1524" s="346"/>
      <c r="H1524" s="145"/>
      <c r="I1524" s="449">
        <f t="shared" si="136"/>
        <v>0</v>
      </c>
      <c r="J1524" s="414" t="str">
        <f t="shared" si="137"/>
        <v/>
      </c>
      <c r="K1524" s="414" t="str">
        <f t="shared" si="138"/>
        <v/>
      </c>
      <c r="L1524" s="414" t="str">
        <f t="shared" si="139"/>
        <v/>
      </c>
      <c r="M1524" s="414" t="str">
        <f t="shared" si="140"/>
        <v/>
      </c>
    </row>
    <row r="1525" spans="1:13">
      <c r="A1525" s="175"/>
      <c r="B1525" s="152"/>
      <c r="C1525" s="137"/>
      <c r="D1525" s="142"/>
      <c r="E1525" s="143"/>
      <c r="F1525" s="143"/>
      <c r="G1525" s="346"/>
      <c r="H1525" s="145"/>
      <c r="I1525" s="449">
        <f t="shared" si="136"/>
        <v>0</v>
      </c>
      <c r="J1525" s="414" t="str">
        <f t="shared" si="137"/>
        <v/>
      </c>
      <c r="K1525" s="414" t="str">
        <f t="shared" si="138"/>
        <v/>
      </c>
      <c r="L1525" s="414" t="str">
        <f t="shared" si="139"/>
        <v/>
      </c>
      <c r="M1525" s="414" t="str">
        <f t="shared" si="140"/>
        <v/>
      </c>
    </row>
    <row r="1526" spans="1:13">
      <c r="A1526" s="175"/>
      <c r="B1526" s="152"/>
      <c r="C1526" s="137"/>
      <c r="D1526" s="142"/>
      <c r="E1526" s="143"/>
      <c r="F1526" s="143"/>
      <c r="G1526" s="346"/>
      <c r="H1526" s="145"/>
      <c r="I1526" s="449">
        <f t="shared" si="136"/>
        <v>0</v>
      </c>
      <c r="J1526" s="414" t="str">
        <f t="shared" si="137"/>
        <v/>
      </c>
      <c r="K1526" s="414" t="str">
        <f t="shared" si="138"/>
        <v/>
      </c>
      <c r="L1526" s="414" t="str">
        <f t="shared" si="139"/>
        <v/>
      </c>
      <c r="M1526" s="414" t="str">
        <f t="shared" si="140"/>
        <v/>
      </c>
    </row>
    <row r="1527" spans="1:13">
      <c r="A1527" s="175"/>
      <c r="B1527" s="152"/>
      <c r="C1527" s="137"/>
      <c r="D1527" s="142"/>
      <c r="E1527" s="143"/>
      <c r="F1527" s="143"/>
      <c r="G1527" s="346"/>
      <c r="H1527" s="145"/>
      <c r="I1527" s="449">
        <f t="shared" si="136"/>
        <v>0</v>
      </c>
      <c r="J1527" s="414" t="str">
        <f t="shared" si="137"/>
        <v/>
      </c>
      <c r="K1527" s="414" t="str">
        <f t="shared" si="138"/>
        <v/>
      </c>
      <c r="L1527" s="414" t="str">
        <f t="shared" si="139"/>
        <v/>
      </c>
      <c r="M1527" s="414" t="str">
        <f t="shared" si="140"/>
        <v/>
      </c>
    </row>
    <row r="1528" spans="1:13">
      <c r="A1528" s="175"/>
      <c r="B1528" s="152"/>
      <c r="C1528" s="137"/>
      <c r="D1528" s="142"/>
      <c r="E1528" s="143"/>
      <c r="F1528" s="143"/>
      <c r="G1528" s="346"/>
      <c r="H1528" s="145"/>
      <c r="I1528" s="449">
        <f t="shared" si="136"/>
        <v>0</v>
      </c>
      <c r="J1528" s="414" t="str">
        <f t="shared" si="137"/>
        <v/>
      </c>
      <c r="K1528" s="414" t="str">
        <f t="shared" si="138"/>
        <v/>
      </c>
      <c r="L1528" s="414" t="str">
        <f t="shared" si="139"/>
        <v/>
      </c>
      <c r="M1528" s="414" t="str">
        <f t="shared" si="140"/>
        <v/>
      </c>
    </row>
    <row r="1529" spans="1:13">
      <c r="A1529" s="175"/>
      <c r="B1529" s="152"/>
      <c r="C1529" s="137"/>
      <c r="D1529" s="142"/>
      <c r="E1529" s="143"/>
      <c r="F1529" s="143"/>
      <c r="G1529" s="346"/>
      <c r="H1529" s="145"/>
      <c r="I1529" s="449">
        <f t="shared" si="136"/>
        <v>0</v>
      </c>
      <c r="J1529" s="414" t="str">
        <f t="shared" si="137"/>
        <v/>
      </c>
      <c r="K1529" s="414" t="str">
        <f t="shared" si="138"/>
        <v/>
      </c>
      <c r="L1529" s="414" t="str">
        <f t="shared" si="139"/>
        <v/>
      </c>
      <c r="M1529" s="414" t="str">
        <f t="shared" si="140"/>
        <v/>
      </c>
    </row>
    <row r="1530" spans="1:13">
      <c r="A1530" s="175"/>
      <c r="B1530" s="152"/>
      <c r="C1530" s="137"/>
      <c r="D1530" s="142"/>
      <c r="E1530" s="143"/>
      <c r="F1530" s="143"/>
      <c r="G1530" s="346"/>
      <c r="H1530" s="145"/>
      <c r="I1530" s="449">
        <f t="shared" si="136"/>
        <v>0</v>
      </c>
      <c r="J1530" s="414" t="str">
        <f t="shared" si="137"/>
        <v/>
      </c>
      <c r="K1530" s="414" t="str">
        <f t="shared" si="138"/>
        <v/>
      </c>
      <c r="L1530" s="414" t="str">
        <f t="shared" si="139"/>
        <v/>
      </c>
      <c r="M1530" s="414" t="str">
        <f t="shared" si="140"/>
        <v/>
      </c>
    </row>
    <row r="1531" spans="1:13">
      <c r="A1531" s="175"/>
      <c r="B1531" s="152"/>
      <c r="C1531" s="137"/>
      <c r="D1531" s="142"/>
      <c r="E1531" s="143"/>
      <c r="F1531" s="143"/>
      <c r="G1531" s="346"/>
      <c r="H1531" s="145"/>
      <c r="I1531" s="449">
        <f t="shared" ref="I1531:I1594" si="141">IF(ISTEXT(A1531)=TRUE,G1531,0)</f>
        <v>0</v>
      </c>
      <c r="J1531" s="414" t="str">
        <f t="shared" si="137"/>
        <v/>
      </c>
      <c r="K1531" s="414" t="str">
        <f t="shared" si="138"/>
        <v/>
      </c>
      <c r="L1531" s="414" t="str">
        <f t="shared" si="139"/>
        <v/>
      </c>
      <c r="M1531" s="414" t="str">
        <f t="shared" si="140"/>
        <v/>
      </c>
    </row>
    <row r="1532" spans="1:13">
      <c r="A1532" s="175"/>
      <c r="B1532" s="152"/>
      <c r="C1532" s="137"/>
      <c r="D1532" s="142"/>
      <c r="E1532" s="143"/>
      <c r="F1532" s="143"/>
      <c r="G1532" s="346"/>
      <c r="H1532" s="145"/>
      <c r="I1532" s="449">
        <f t="shared" si="141"/>
        <v>0</v>
      </c>
      <c r="J1532" s="414" t="str">
        <f t="shared" si="137"/>
        <v/>
      </c>
      <c r="K1532" s="414" t="str">
        <f t="shared" si="138"/>
        <v/>
      </c>
      <c r="L1532" s="414" t="str">
        <f t="shared" si="139"/>
        <v/>
      </c>
      <c r="M1532" s="414" t="str">
        <f t="shared" si="140"/>
        <v/>
      </c>
    </row>
    <row r="1533" spans="1:13">
      <c r="A1533" s="175"/>
      <c r="B1533" s="152"/>
      <c r="C1533" s="137"/>
      <c r="D1533" s="142"/>
      <c r="E1533" s="143"/>
      <c r="F1533" s="143"/>
      <c r="G1533" s="346"/>
      <c r="H1533" s="145"/>
      <c r="I1533" s="449">
        <f t="shared" si="141"/>
        <v>0</v>
      </c>
      <c r="J1533" s="414" t="str">
        <f t="shared" si="137"/>
        <v/>
      </c>
      <c r="K1533" s="414" t="str">
        <f t="shared" si="138"/>
        <v/>
      </c>
      <c r="L1533" s="414" t="str">
        <f t="shared" si="139"/>
        <v/>
      </c>
      <c r="M1533" s="414" t="str">
        <f t="shared" si="140"/>
        <v/>
      </c>
    </row>
    <row r="1534" spans="1:13">
      <c r="A1534" s="175"/>
      <c r="B1534" s="152"/>
      <c r="C1534" s="137"/>
      <c r="D1534" s="142"/>
      <c r="E1534" s="143"/>
      <c r="F1534" s="143"/>
      <c r="G1534" s="346"/>
      <c r="H1534" s="145"/>
      <c r="I1534" s="449">
        <f t="shared" si="141"/>
        <v>0</v>
      </c>
      <c r="J1534" s="414" t="str">
        <f t="shared" ref="J1534:J1597" si="142">IF($B1534="F",$G1534,"")</f>
        <v/>
      </c>
      <c r="K1534" s="414" t="str">
        <f t="shared" ref="K1534:K1597" si="143">IF($B1534="V",$G1534,"")</f>
        <v/>
      </c>
      <c r="L1534" s="414" t="str">
        <f t="shared" ref="L1534:L1597" si="144">IF($B1534="A",$G1534,"")</f>
        <v/>
      </c>
      <c r="M1534" s="414" t="str">
        <f t="shared" ref="M1534:M1597" si="145">IF($B1534="G",$G1534,"")</f>
        <v/>
      </c>
    </row>
    <row r="1535" spans="1:13">
      <c r="A1535" s="175"/>
      <c r="B1535" s="152"/>
      <c r="C1535" s="137"/>
      <c r="D1535" s="142"/>
      <c r="E1535" s="143"/>
      <c r="F1535" s="143"/>
      <c r="G1535" s="346"/>
      <c r="H1535" s="145"/>
      <c r="I1535" s="449">
        <f t="shared" si="141"/>
        <v>0</v>
      </c>
      <c r="J1535" s="414" t="str">
        <f t="shared" si="142"/>
        <v/>
      </c>
      <c r="K1535" s="414" t="str">
        <f t="shared" si="143"/>
        <v/>
      </c>
      <c r="L1535" s="414" t="str">
        <f t="shared" si="144"/>
        <v/>
      </c>
      <c r="M1535" s="414" t="str">
        <f t="shared" si="145"/>
        <v/>
      </c>
    </row>
    <row r="1536" spans="1:13">
      <c r="A1536" s="175"/>
      <c r="B1536" s="152"/>
      <c r="C1536" s="137"/>
      <c r="D1536" s="142"/>
      <c r="E1536" s="143"/>
      <c r="F1536" s="143"/>
      <c r="G1536" s="346"/>
      <c r="H1536" s="145"/>
      <c r="I1536" s="449">
        <f t="shared" si="141"/>
        <v>0</v>
      </c>
      <c r="J1536" s="414" t="str">
        <f t="shared" si="142"/>
        <v/>
      </c>
      <c r="K1536" s="414" t="str">
        <f t="shared" si="143"/>
        <v/>
      </c>
      <c r="L1536" s="414" t="str">
        <f t="shared" si="144"/>
        <v/>
      </c>
      <c r="M1536" s="414" t="str">
        <f t="shared" si="145"/>
        <v/>
      </c>
    </row>
    <row r="1537" spans="1:13">
      <c r="A1537" s="175"/>
      <c r="B1537" s="152"/>
      <c r="C1537" s="137"/>
      <c r="D1537" s="142"/>
      <c r="E1537" s="143"/>
      <c r="F1537" s="143"/>
      <c r="G1537" s="346"/>
      <c r="H1537" s="145"/>
      <c r="I1537" s="449">
        <f t="shared" si="141"/>
        <v>0</v>
      </c>
      <c r="J1537" s="414" t="str">
        <f t="shared" si="142"/>
        <v/>
      </c>
      <c r="K1537" s="414" t="str">
        <f t="shared" si="143"/>
        <v/>
      </c>
      <c r="L1537" s="414" t="str">
        <f t="shared" si="144"/>
        <v/>
      </c>
      <c r="M1537" s="414" t="str">
        <f t="shared" si="145"/>
        <v/>
      </c>
    </row>
    <row r="1538" spans="1:13">
      <c r="A1538" s="175"/>
      <c r="B1538" s="152"/>
      <c r="C1538" s="137"/>
      <c r="D1538" s="142"/>
      <c r="E1538" s="143"/>
      <c r="F1538" s="143"/>
      <c r="G1538" s="346"/>
      <c r="H1538" s="145"/>
      <c r="I1538" s="449">
        <f t="shared" si="141"/>
        <v>0</v>
      </c>
      <c r="J1538" s="414" t="str">
        <f t="shared" si="142"/>
        <v/>
      </c>
      <c r="K1538" s="414" t="str">
        <f t="shared" si="143"/>
        <v/>
      </c>
      <c r="L1538" s="414" t="str">
        <f t="shared" si="144"/>
        <v/>
      </c>
      <c r="M1538" s="414" t="str">
        <f t="shared" si="145"/>
        <v/>
      </c>
    </row>
    <row r="1539" spans="1:13">
      <c r="A1539" s="175"/>
      <c r="B1539" s="152"/>
      <c r="C1539" s="137"/>
      <c r="D1539" s="142"/>
      <c r="E1539" s="143"/>
      <c r="F1539" s="143"/>
      <c r="G1539" s="346"/>
      <c r="H1539" s="145"/>
      <c r="I1539" s="449">
        <f t="shared" si="141"/>
        <v>0</v>
      </c>
      <c r="J1539" s="414" t="str">
        <f t="shared" si="142"/>
        <v/>
      </c>
      <c r="K1539" s="414" t="str">
        <f t="shared" si="143"/>
        <v/>
      </c>
      <c r="L1539" s="414" t="str">
        <f t="shared" si="144"/>
        <v/>
      </c>
      <c r="M1539" s="414" t="str">
        <f t="shared" si="145"/>
        <v/>
      </c>
    </row>
    <row r="1540" spans="1:13">
      <c r="A1540" s="175"/>
      <c r="B1540" s="152"/>
      <c r="C1540" s="137"/>
      <c r="D1540" s="142"/>
      <c r="E1540" s="143"/>
      <c r="F1540" s="143"/>
      <c r="G1540" s="346"/>
      <c r="H1540" s="145"/>
      <c r="I1540" s="449">
        <f t="shared" si="141"/>
        <v>0</v>
      </c>
      <c r="J1540" s="414" t="str">
        <f t="shared" si="142"/>
        <v/>
      </c>
      <c r="K1540" s="414" t="str">
        <f t="shared" si="143"/>
        <v/>
      </c>
      <c r="L1540" s="414" t="str">
        <f t="shared" si="144"/>
        <v/>
      </c>
      <c r="M1540" s="414" t="str">
        <f t="shared" si="145"/>
        <v/>
      </c>
    </row>
    <row r="1541" spans="1:13">
      <c r="A1541" s="175"/>
      <c r="B1541" s="152"/>
      <c r="C1541" s="137"/>
      <c r="D1541" s="142"/>
      <c r="E1541" s="143"/>
      <c r="F1541" s="143"/>
      <c r="G1541" s="346"/>
      <c r="H1541" s="145"/>
      <c r="I1541" s="449">
        <f t="shared" si="141"/>
        <v>0</v>
      </c>
      <c r="J1541" s="414" t="str">
        <f t="shared" si="142"/>
        <v/>
      </c>
      <c r="K1541" s="414" t="str">
        <f t="shared" si="143"/>
        <v/>
      </c>
      <c r="L1541" s="414" t="str">
        <f t="shared" si="144"/>
        <v/>
      </c>
      <c r="M1541" s="414" t="str">
        <f t="shared" si="145"/>
        <v/>
      </c>
    </row>
    <row r="1542" spans="1:13">
      <c r="A1542" s="175"/>
      <c r="B1542" s="152"/>
      <c r="C1542" s="137"/>
      <c r="D1542" s="142"/>
      <c r="E1542" s="143"/>
      <c r="F1542" s="143"/>
      <c r="G1542" s="346"/>
      <c r="H1542" s="145"/>
      <c r="I1542" s="449">
        <f t="shared" si="141"/>
        <v>0</v>
      </c>
      <c r="J1542" s="414" t="str">
        <f t="shared" si="142"/>
        <v/>
      </c>
      <c r="K1542" s="414" t="str">
        <f t="shared" si="143"/>
        <v/>
      </c>
      <c r="L1542" s="414" t="str">
        <f t="shared" si="144"/>
        <v/>
      </c>
      <c r="M1542" s="414" t="str">
        <f t="shared" si="145"/>
        <v/>
      </c>
    </row>
    <row r="1543" spans="1:13">
      <c r="A1543" s="175"/>
      <c r="B1543" s="152"/>
      <c r="C1543" s="137"/>
      <c r="D1543" s="142"/>
      <c r="E1543" s="143"/>
      <c r="F1543" s="143"/>
      <c r="G1543" s="346"/>
      <c r="H1543" s="145"/>
      <c r="I1543" s="449">
        <f t="shared" si="141"/>
        <v>0</v>
      </c>
      <c r="J1543" s="414" t="str">
        <f t="shared" si="142"/>
        <v/>
      </c>
      <c r="K1543" s="414" t="str">
        <f t="shared" si="143"/>
        <v/>
      </c>
      <c r="L1543" s="414" t="str">
        <f t="shared" si="144"/>
        <v/>
      </c>
      <c r="M1543" s="414" t="str">
        <f t="shared" si="145"/>
        <v/>
      </c>
    </row>
    <row r="1544" spans="1:13">
      <c r="A1544" s="175"/>
      <c r="B1544" s="152"/>
      <c r="C1544" s="137"/>
      <c r="D1544" s="142"/>
      <c r="E1544" s="143"/>
      <c r="F1544" s="143"/>
      <c r="G1544" s="346"/>
      <c r="H1544" s="145"/>
      <c r="I1544" s="449">
        <f t="shared" si="141"/>
        <v>0</v>
      </c>
      <c r="J1544" s="414" t="str">
        <f t="shared" si="142"/>
        <v/>
      </c>
      <c r="K1544" s="414" t="str">
        <f t="shared" si="143"/>
        <v/>
      </c>
      <c r="L1544" s="414" t="str">
        <f t="shared" si="144"/>
        <v/>
      </c>
      <c r="M1544" s="414" t="str">
        <f t="shared" si="145"/>
        <v/>
      </c>
    </row>
    <row r="1545" spans="1:13">
      <c r="A1545" s="175"/>
      <c r="B1545" s="152"/>
      <c r="C1545" s="137"/>
      <c r="D1545" s="142"/>
      <c r="E1545" s="143"/>
      <c r="F1545" s="143"/>
      <c r="G1545" s="346"/>
      <c r="H1545" s="145"/>
      <c r="I1545" s="449">
        <f t="shared" si="141"/>
        <v>0</v>
      </c>
      <c r="J1545" s="414" t="str">
        <f t="shared" si="142"/>
        <v/>
      </c>
      <c r="K1545" s="414" t="str">
        <f t="shared" si="143"/>
        <v/>
      </c>
      <c r="L1545" s="414" t="str">
        <f t="shared" si="144"/>
        <v/>
      </c>
      <c r="M1545" s="414" t="str">
        <f t="shared" si="145"/>
        <v/>
      </c>
    </row>
    <row r="1546" spans="1:13">
      <c r="A1546" s="175"/>
      <c r="B1546" s="152"/>
      <c r="C1546" s="137"/>
      <c r="D1546" s="142"/>
      <c r="E1546" s="143"/>
      <c r="F1546" s="143"/>
      <c r="G1546" s="346"/>
      <c r="H1546" s="145"/>
      <c r="I1546" s="449">
        <f t="shared" si="141"/>
        <v>0</v>
      </c>
      <c r="J1546" s="414" t="str">
        <f t="shared" si="142"/>
        <v/>
      </c>
      <c r="K1546" s="414" t="str">
        <f t="shared" si="143"/>
        <v/>
      </c>
      <c r="L1546" s="414" t="str">
        <f t="shared" si="144"/>
        <v/>
      </c>
      <c r="M1546" s="414" t="str">
        <f t="shared" si="145"/>
        <v/>
      </c>
    </row>
    <row r="1547" spans="1:13">
      <c r="A1547" s="175"/>
      <c r="B1547" s="152"/>
      <c r="C1547" s="137"/>
      <c r="D1547" s="142"/>
      <c r="E1547" s="143"/>
      <c r="F1547" s="143"/>
      <c r="G1547" s="346"/>
      <c r="H1547" s="145"/>
      <c r="I1547" s="449">
        <f t="shared" si="141"/>
        <v>0</v>
      </c>
      <c r="J1547" s="414" t="str">
        <f t="shared" si="142"/>
        <v/>
      </c>
      <c r="K1547" s="414" t="str">
        <f t="shared" si="143"/>
        <v/>
      </c>
      <c r="L1547" s="414" t="str">
        <f t="shared" si="144"/>
        <v/>
      </c>
      <c r="M1547" s="414" t="str">
        <f t="shared" si="145"/>
        <v/>
      </c>
    </row>
    <row r="1548" spans="1:13">
      <c r="A1548" s="175"/>
      <c r="B1548" s="152"/>
      <c r="C1548" s="137"/>
      <c r="D1548" s="142"/>
      <c r="E1548" s="143"/>
      <c r="F1548" s="143"/>
      <c r="G1548" s="346"/>
      <c r="H1548" s="145"/>
      <c r="I1548" s="449">
        <f t="shared" si="141"/>
        <v>0</v>
      </c>
      <c r="J1548" s="414" t="str">
        <f t="shared" si="142"/>
        <v/>
      </c>
      <c r="K1548" s="414" t="str">
        <f t="shared" si="143"/>
        <v/>
      </c>
      <c r="L1548" s="414" t="str">
        <f t="shared" si="144"/>
        <v/>
      </c>
      <c r="M1548" s="414" t="str">
        <f t="shared" si="145"/>
        <v/>
      </c>
    </row>
    <row r="1549" spans="1:13">
      <c r="A1549" s="175"/>
      <c r="B1549" s="152"/>
      <c r="C1549" s="137"/>
      <c r="D1549" s="142"/>
      <c r="E1549" s="143"/>
      <c r="F1549" s="143"/>
      <c r="G1549" s="346"/>
      <c r="H1549" s="145"/>
      <c r="I1549" s="449">
        <f t="shared" si="141"/>
        <v>0</v>
      </c>
      <c r="J1549" s="414" t="str">
        <f t="shared" si="142"/>
        <v/>
      </c>
      <c r="K1549" s="414" t="str">
        <f t="shared" si="143"/>
        <v/>
      </c>
      <c r="L1549" s="414" t="str">
        <f t="shared" si="144"/>
        <v/>
      </c>
      <c r="M1549" s="414" t="str">
        <f t="shared" si="145"/>
        <v/>
      </c>
    </row>
    <row r="1550" spans="1:13">
      <c r="A1550" s="175"/>
      <c r="B1550" s="152"/>
      <c r="C1550" s="137"/>
      <c r="D1550" s="142"/>
      <c r="E1550" s="143"/>
      <c r="F1550" s="143"/>
      <c r="G1550" s="346"/>
      <c r="H1550" s="145"/>
      <c r="I1550" s="449">
        <f t="shared" si="141"/>
        <v>0</v>
      </c>
      <c r="J1550" s="414" t="str">
        <f t="shared" si="142"/>
        <v/>
      </c>
      <c r="K1550" s="414" t="str">
        <f t="shared" si="143"/>
        <v/>
      </c>
      <c r="L1550" s="414" t="str">
        <f t="shared" si="144"/>
        <v/>
      </c>
      <c r="M1550" s="414" t="str">
        <f t="shared" si="145"/>
        <v/>
      </c>
    </row>
    <row r="1551" spans="1:13">
      <c r="A1551" s="175"/>
      <c r="B1551" s="152"/>
      <c r="C1551" s="137"/>
      <c r="D1551" s="142"/>
      <c r="E1551" s="143"/>
      <c r="F1551" s="143"/>
      <c r="G1551" s="346"/>
      <c r="H1551" s="145"/>
      <c r="I1551" s="449">
        <f t="shared" si="141"/>
        <v>0</v>
      </c>
      <c r="J1551" s="414" t="str">
        <f t="shared" si="142"/>
        <v/>
      </c>
      <c r="K1551" s="414" t="str">
        <f t="shared" si="143"/>
        <v/>
      </c>
      <c r="L1551" s="414" t="str">
        <f t="shared" si="144"/>
        <v/>
      </c>
      <c r="M1551" s="414" t="str">
        <f t="shared" si="145"/>
        <v/>
      </c>
    </row>
    <row r="1552" spans="1:13">
      <c r="A1552" s="175"/>
      <c r="B1552" s="152"/>
      <c r="C1552" s="137"/>
      <c r="D1552" s="142"/>
      <c r="E1552" s="143"/>
      <c r="F1552" s="143"/>
      <c r="G1552" s="346"/>
      <c r="H1552" s="145"/>
      <c r="I1552" s="449">
        <f t="shared" si="141"/>
        <v>0</v>
      </c>
      <c r="J1552" s="414" t="str">
        <f t="shared" si="142"/>
        <v/>
      </c>
      <c r="K1552" s="414" t="str">
        <f t="shared" si="143"/>
        <v/>
      </c>
      <c r="L1552" s="414" t="str">
        <f t="shared" si="144"/>
        <v/>
      </c>
      <c r="M1552" s="414" t="str">
        <f t="shared" si="145"/>
        <v/>
      </c>
    </row>
    <row r="1553" spans="1:13">
      <c r="A1553" s="175"/>
      <c r="B1553" s="152"/>
      <c r="C1553" s="137"/>
      <c r="D1553" s="142"/>
      <c r="E1553" s="143"/>
      <c r="F1553" s="143"/>
      <c r="G1553" s="346"/>
      <c r="H1553" s="145"/>
      <c r="I1553" s="449">
        <f t="shared" si="141"/>
        <v>0</v>
      </c>
      <c r="J1553" s="414" t="str">
        <f t="shared" si="142"/>
        <v/>
      </c>
      <c r="K1553" s="414" t="str">
        <f t="shared" si="143"/>
        <v/>
      </c>
      <c r="L1553" s="414" t="str">
        <f t="shared" si="144"/>
        <v/>
      </c>
      <c r="M1553" s="414" t="str">
        <f t="shared" si="145"/>
        <v/>
      </c>
    </row>
    <row r="1554" spans="1:13">
      <c r="A1554" s="175"/>
      <c r="B1554" s="152"/>
      <c r="C1554" s="137"/>
      <c r="D1554" s="142"/>
      <c r="E1554" s="143"/>
      <c r="F1554" s="143"/>
      <c r="G1554" s="346"/>
      <c r="H1554" s="145"/>
      <c r="I1554" s="449">
        <f t="shared" si="141"/>
        <v>0</v>
      </c>
      <c r="J1554" s="414" t="str">
        <f t="shared" si="142"/>
        <v/>
      </c>
      <c r="K1554" s="414" t="str">
        <f t="shared" si="143"/>
        <v/>
      </c>
      <c r="L1554" s="414" t="str">
        <f t="shared" si="144"/>
        <v/>
      </c>
      <c r="M1554" s="414" t="str">
        <f t="shared" si="145"/>
        <v/>
      </c>
    </row>
    <row r="1555" spans="1:13">
      <c r="A1555" s="175"/>
      <c r="B1555" s="152"/>
      <c r="C1555" s="137"/>
      <c r="D1555" s="142"/>
      <c r="E1555" s="143"/>
      <c r="F1555" s="143"/>
      <c r="G1555" s="346"/>
      <c r="H1555" s="145"/>
      <c r="I1555" s="449">
        <f t="shared" si="141"/>
        <v>0</v>
      </c>
      <c r="J1555" s="414" t="str">
        <f t="shared" si="142"/>
        <v/>
      </c>
      <c r="K1555" s="414" t="str">
        <f t="shared" si="143"/>
        <v/>
      </c>
      <c r="L1555" s="414" t="str">
        <f t="shared" si="144"/>
        <v/>
      </c>
      <c r="M1555" s="414" t="str">
        <f t="shared" si="145"/>
        <v/>
      </c>
    </row>
    <row r="1556" spans="1:13">
      <c r="A1556" s="175"/>
      <c r="B1556" s="152"/>
      <c r="C1556" s="137"/>
      <c r="D1556" s="142"/>
      <c r="E1556" s="143"/>
      <c r="F1556" s="143"/>
      <c r="G1556" s="346"/>
      <c r="H1556" s="145"/>
      <c r="I1556" s="449">
        <f t="shared" si="141"/>
        <v>0</v>
      </c>
      <c r="J1556" s="414" t="str">
        <f t="shared" si="142"/>
        <v/>
      </c>
      <c r="K1556" s="414" t="str">
        <f t="shared" si="143"/>
        <v/>
      </c>
      <c r="L1556" s="414" t="str">
        <f t="shared" si="144"/>
        <v/>
      </c>
      <c r="M1556" s="414" t="str">
        <f t="shared" si="145"/>
        <v/>
      </c>
    </row>
    <row r="1557" spans="1:13">
      <c r="A1557" s="175"/>
      <c r="B1557" s="152"/>
      <c r="C1557" s="137"/>
      <c r="D1557" s="142"/>
      <c r="E1557" s="143"/>
      <c r="F1557" s="143"/>
      <c r="G1557" s="346"/>
      <c r="H1557" s="145"/>
      <c r="I1557" s="449">
        <f t="shared" si="141"/>
        <v>0</v>
      </c>
      <c r="J1557" s="414" t="str">
        <f t="shared" si="142"/>
        <v/>
      </c>
      <c r="K1557" s="414" t="str">
        <f t="shared" si="143"/>
        <v/>
      </c>
      <c r="L1557" s="414" t="str">
        <f t="shared" si="144"/>
        <v/>
      </c>
      <c r="M1557" s="414" t="str">
        <f t="shared" si="145"/>
        <v/>
      </c>
    </row>
    <row r="1558" spans="1:13">
      <c r="A1558" s="175"/>
      <c r="B1558" s="152"/>
      <c r="C1558" s="137"/>
      <c r="D1558" s="142"/>
      <c r="E1558" s="143"/>
      <c r="F1558" s="143"/>
      <c r="G1558" s="346"/>
      <c r="H1558" s="145"/>
      <c r="I1558" s="449">
        <f t="shared" si="141"/>
        <v>0</v>
      </c>
      <c r="J1558" s="414" t="str">
        <f t="shared" si="142"/>
        <v/>
      </c>
      <c r="K1558" s="414" t="str">
        <f t="shared" si="143"/>
        <v/>
      </c>
      <c r="L1558" s="414" t="str">
        <f t="shared" si="144"/>
        <v/>
      </c>
      <c r="M1558" s="414" t="str">
        <f t="shared" si="145"/>
        <v/>
      </c>
    </row>
    <row r="1559" spans="1:13">
      <c r="A1559" s="175"/>
      <c r="B1559" s="152"/>
      <c r="C1559" s="137"/>
      <c r="D1559" s="142"/>
      <c r="E1559" s="143"/>
      <c r="F1559" s="143"/>
      <c r="G1559" s="346"/>
      <c r="H1559" s="145"/>
      <c r="I1559" s="449">
        <f t="shared" si="141"/>
        <v>0</v>
      </c>
      <c r="J1559" s="414" t="str">
        <f t="shared" si="142"/>
        <v/>
      </c>
      <c r="K1559" s="414" t="str">
        <f t="shared" si="143"/>
        <v/>
      </c>
      <c r="L1559" s="414" t="str">
        <f t="shared" si="144"/>
        <v/>
      </c>
      <c r="M1559" s="414" t="str">
        <f t="shared" si="145"/>
        <v/>
      </c>
    </row>
    <row r="1560" spans="1:13">
      <c r="A1560" s="175"/>
      <c r="B1560" s="152"/>
      <c r="C1560" s="137"/>
      <c r="D1560" s="142"/>
      <c r="E1560" s="143"/>
      <c r="F1560" s="143"/>
      <c r="G1560" s="346"/>
      <c r="H1560" s="145"/>
      <c r="I1560" s="449">
        <f t="shared" si="141"/>
        <v>0</v>
      </c>
      <c r="J1560" s="414" t="str">
        <f t="shared" si="142"/>
        <v/>
      </c>
      <c r="K1560" s="414" t="str">
        <f t="shared" si="143"/>
        <v/>
      </c>
      <c r="L1560" s="414" t="str">
        <f t="shared" si="144"/>
        <v/>
      </c>
      <c r="M1560" s="414" t="str">
        <f t="shared" si="145"/>
        <v/>
      </c>
    </row>
    <row r="1561" spans="1:13">
      <c r="A1561" s="175"/>
      <c r="B1561" s="152"/>
      <c r="C1561" s="137"/>
      <c r="D1561" s="142"/>
      <c r="E1561" s="143"/>
      <c r="F1561" s="143"/>
      <c r="G1561" s="346"/>
      <c r="H1561" s="145"/>
      <c r="I1561" s="449">
        <f t="shared" si="141"/>
        <v>0</v>
      </c>
      <c r="J1561" s="414" t="str">
        <f t="shared" si="142"/>
        <v/>
      </c>
      <c r="K1561" s="414" t="str">
        <f t="shared" si="143"/>
        <v/>
      </c>
      <c r="L1561" s="414" t="str">
        <f t="shared" si="144"/>
        <v/>
      </c>
      <c r="M1561" s="414" t="str">
        <f t="shared" si="145"/>
        <v/>
      </c>
    </row>
    <row r="1562" spans="1:13">
      <c r="A1562" s="175"/>
      <c r="B1562" s="152"/>
      <c r="C1562" s="137"/>
      <c r="D1562" s="142"/>
      <c r="E1562" s="143"/>
      <c r="F1562" s="143"/>
      <c r="G1562" s="346"/>
      <c r="H1562" s="145"/>
      <c r="I1562" s="449">
        <f t="shared" si="141"/>
        <v>0</v>
      </c>
      <c r="J1562" s="414" t="str">
        <f t="shared" si="142"/>
        <v/>
      </c>
      <c r="K1562" s="414" t="str">
        <f t="shared" si="143"/>
        <v/>
      </c>
      <c r="L1562" s="414" t="str">
        <f t="shared" si="144"/>
        <v/>
      </c>
      <c r="M1562" s="414" t="str">
        <f t="shared" si="145"/>
        <v/>
      </c>
    </row>
    <row r="1563" spans="1:13">
      <c r="A1563" s="175"/>
      <c r="B1563" s="152"/>
      <c r="C1563" s="137"/>
      <c r="D1563" s="142"/>
      <c r="E1563" s="143"/>
      <c r="F1563" s="143"/>
      <c r="G1563" s="346"/>
      <c r="H1563" s="145"/>
      <c r="I1563" s="449">
        <f t="shared" si="141"/>
        <v>0</v>
      </c>
      <c r="J1563" s="414" t="str">
        <f t="shared" si="142"/>
        <v/>
      </c>
      <c r="K1563" s="414" t="str">
        <f t="shared" si="143"/>
        <v/>
      </c>
      <c r="L1563" s="414" t="str">
        <f t="shared" si="144"/>
        <v/>
      </c>
      <c r="M1563" s="414" t="str">
        <f t="shared" si="145"/>
        <v/>
      </c>
    </row>
    <row r="1564" spans="1:13">
      <c r="A1564" s="175"/>
      <c r="B1564" s="152"/>
      <c r="C1564" s="137"/>
      <c r="D1564" s="142"/>
      <c r="E1564" s="143"/>
      <c r="F1564" s="143"/>
      <c r="G1564" s="346"/>
      <c r="H1564" s="145"/>
      <c r="I1564" s="449">
        <f t="shared" si="141"/>
        <v>0</v>
      </c>
      <c r="J1564" s="414" t="str">
        <f t="shared" si="142"/>
        <v/>
      </c>
      <c r="K1564" s="414" t="str">
        <f t="shared" si="143"/>
        <v/>
      </c>
      <c r="L1564" s="414" t="str">
        <f t="shared" si="144"/>
        <v/>
      </c>
      <c r="M1564" s="414" t="str">
        <f t="shared" si="145"/>
        <v/>
      </c>
    </row>
    <row r="1565" spans="1:13">
      <c r="A1565" s="175"/>
      <c r="B1565" s="152"/>
      <c r="C1565" s="137"/>
      <c r="D1565" s="142"/>
      <c r="E1565" s="143"/>
      <c r="F1565" s="143"/>
      <c r="G1565" s="346"/>
      <c r="H1565" s="145"/>
      <c r="I1565" s="449">
        <f t="shared" si="141"/>
        <v>0</v>
      </c>
      <c r="J1565" s="414" t="str">
        <f t="shared" si="142"/>
        <v/>
      </c>
      <c r="K1565" s="414" t="str">
        <f t="shared" si="143"/>
        <v/>
      </c>
      <c r="L1565" s="414" t="str">
        <f t="shared" si="144"/>
        <v/>
      </c>
      <c r="M1565" s="414" t="str">
        <f t="shared" si="145"/>
        <v/>
      </c>
    </row>
    <row r="1566" spans="1:13">
      <c r="A1566" s="175"/>
      <c r="B1566" s="152"/>
      <c r="C1566" s="137"/>
      <c r="D1566" s="142"/>
      <c r="E1566" s="143"/>
      <c r="F1566" s="143"/>
      <c r="G1566" s="346"/>
      <c r="H1566" s="145"/>
      <c r="I1566" s="449">
        <f t="shared" si="141"/>
        <v>0</v>
      </c>
      <c r="J1566" s="414" t="str">
        <f t="shared" si="142"/>
        <v/>
      </c>
      <c r="K1566" s="414" t="str">
        <f t="shared" si="143"/>
        <v/>
      </c>
      <c r="L1566" s="414" t="str">
        <f t="shared" si="144"/>
        <v/>
      </c>
      <c r="M1566" s="414" t="str">
        <f t="shared" si="145"/>
        <v/>
      </c>
    </row>
    <row r="1567" spans="1:13">
      <c r="A1567" s="175"/>
      <c r="B1567" s="152"/>
      <c r="C1567" s="137"/>
      <c r="D1567" s="142"/>
      <c r="E1567" s="143"/>
      <c r="F1567" s="143"/>
      <c r="G1567" s="346"/>
      <c r="H1567" s="145"/>
      <c r="I1567" s="449">
        <f t="shared" si="141"/>
        <v>0</v>
      </c>
      <c r="J1567" s="414" t="str">
        <f t="shared" si="142"/>
        <v/>
      </c>
      <c r="K1567" s="414" t="str">
        <f t="shared" si="143"/>
        <v/>
      </c>
      <c r="L1567" s="414" t="str">
        <f t="shared" si="144"/>
        <v/>
      </c>
      <c r="M1567" s="414" t="str">
        <f t="shared" si="145"/>
        <v/>
      </c>
    </row>
    <row r="1568" spans="1:13">
      <c r="A1568" s="175"/>
      <c r="B1568" s="152"/>
      <c r="C1568" s="137"/>
      <c r="D1568" s="142"/>
      <c r="E1568" s="143"/>
      <c r="F1568" s="143"/>
      <c r="G1568" s="346"/>
      <c r="H1568" s="145"/>
      <c r="I1568" s="449">
        <f t="shared" si="141"/>
        <v>0</v>
      </c>
      <c r="J1568" s="414" t="str">
        <f t="shared" si="142"/>
        <v/>
      </c>
      <c r="K1568" s="414" t="str">
        <f t="shared" si="143"/>
        <v/>
      </c>
      <c r="L1568" s="414" t="str">
        <f t="shared" si="144"/>
        <v/>
      </c>
      <c r="M1568" s="414" t="str">
        <f t="shared" si="145"/>
        <v/>
      </c>
    </row>
    <row r="1569" spans="1:13">
      <c r="A1569" s="175"/>
      <c r="B1569" s="152"/>
      <c r="C1569" s="137"/>
      <c r="D1569" s="142"/>
      <c r="E1569" s="143"/>
      <c r="F1569" s="143"/>
      <c r="G1569" s="346"/>
      <c r="H1569" s="145"/>
      <c r="I1569" s="449">
        <f t="shared" si="141"/>
        <v>0</v>
      </c>
      <c r="J1569" s="414" t="str">
        <f t="shared" si="142"/>
        <v/>
      </c>
      <c r="K1569" s="414" t="str">
        <f t="shared" si="143"/>
        <v/>
      </c>
      <c r="L1569" s="414" t="str">
        <f t="shared" si="144"/>
        <v/>
      </c>
      <c r="M1569" s="414" t="str">
        <f t="shared" si="145"/>
        <v/>
      </c>
    </row>
    <row r="1570" spans="1:13">
      <c r="A1570" s="175"/>
      <c r="B1570" s="152"/>
      <c r="C1570" s="137"/>
      <c r="D1570" s="142"/>
      <c r="E1570" s="143"/>
      <c r="F1570" s="143"/>
      <c r="G1570" s="346"/>
      <c r="H1570" s="145"/>
      <c r="I1570" s="449">
        <f t="shared" si="141"/>
        <v>0</v>
      </c>
      <c r="J1570" s="414" t="str">
        <f t="shared" si="142"/>
        <v/>
      </c>
      <c r="K1570" s="414" t="str">
        <f t="shared" si="143"/>
        <v/>
      </c>
      <c r="L1570" s="414" t="str">
        <f t="shared" si="144"/>
        <v/>
      </c>
      <c r="M1570" s="414" t="str">
        <f t="shared" si="145"/>
        <v/>
      </c>
    </row>
    <row r="1571" spans="1:13">
      <c r="A1571" s="175"/>
      <c r="B1571" s="152"/>
      <c r="C1571" s="137"/>
      <c r="D1571" s="142"/>
      <c r="E1571" s="143"/>
      <c r="F1571" s="143"/>
      <c r="G1571" s="346"/>
      <c r="H1571" s="145"/>
      <c r="I1571" s="449">
        <f t="shared" si="141"/>
        <v>0</v>
      </c>
      <c r="J1571" s="414" t="str">
        <f t="shared" si="142"/>
        <v/>
      </c>
      <c r="K1571" s="414" t="str">
        <f t="shared" si="143"/>
        <v/>
      </c>
      <c r="L1571" s="414" t="str">
        <f t="shared" si="144"/>
        <v/>
      </c>
      <c r="M1571" s="414" t="str">
        <f t="shared" si="145"/>
        <v/>
      </c>
    </row>
    <row r="1572" spans="1:13">
      <c r="A1572" s="175"/>
      <c r="B1572" s="152"/>
      <c r="C1572" s="137"/>
      <c r="D1572" s="142"/>
      <c r="E1572" s="143"/>
      <c r="F1572" s="143"/>
      <c r="G1572" s="346"/>
      <c r="H1572" s="145"/>
      <c r="I1572" s="449">
        <f t="shared" si="141"/>
        <v>0</v>
      </c>
      <c r="J1572" s="414" t="str">
        <f t="shared" si="142"/>
        <v/>
      </c>
      <c r="K1572" s="414" t="str">
        <f t="shared" si="143"/>
        <v/>
      </c>
      <c r="L1572" s="414" t="str">
        <f t="shared" si="144"/>
        <v/>
      </c>
      <c r="M1572" s="414" t="str">
        <f t="shared" si="145"/>
        <v/>
      </c>
    </row>
    <row r="1573" spans="1:13">
      <c r="A1573" s="175"/>
      <c r="B1573" s="152"/>
      <c r="C1573" s="137"/>
      <c r="D1573" s="142"/>
      <c r="E1573" s="143"/>
      <c r="F1573" s="143"/>
      <c r="G1573" s="346"/>
      <c r="H1573" s="145"/>
      <c r="I1573" s="449">
        <f t="shared" si="141"/>
        <v>0</v>
      </c>
      <c r="J1573" s="414" t="str">
        <f t="shared" si="142"/>
        <v/>
      </c>
      <c r="K1573" s="414" t="str">
        <f t="shared" si="143"/>
        <v/>
      </c>
      <c r="L1573" s="414" t="str">
        <f t="shared" si="144"/>
        <v/>
      </c>
      <c r="M1573" s="414" t="str">
        <f t="shared" si="145"/>
        <v/>
      </c>
    </row>
    <row r="1574" spans="1:13">
      <c r="A1574" s="175"/>
      <c r="B1574" s="152"/>
      <c r="C1574" s="137"/>
      <c r="D1574" s="142"/>
      <c r="E1574" s="143"/>
      <c r="F1574" s="143"/>
      <c r="G1574" s="346"/>
      <c r="H1574" s="145"/>
      <c r="I1574" s="449">
        <f t="shared" si="141"/>
        <v>0</v>
      </c>
      <c r="J1574" s="414" t="str">
        <f t="shared" si="142"/>
        <v/>
      </c>
      <c r="K1574" s="414" t="str">
        <f t="shared" si="143"/>
        <v/>
      </c>
      <c r="L1574" s="414" t="str">
        <f t="shared" si="144"/>
        <v/>
      </c>
      <c r="M1574" s="414" t="str">
        <f t="shared" si="145"/>
        <v/>
      </c>
    </row>
    <row r="1575" spans="1:13">
      <c r="A1575" s="175"/>
      <c r="B1575" s="152"/>
      <c r="C1575" s="137"/>
      <c r="D1575" s="142"/>
      <c r="E1575" s="143"/>
      <c r="F1575" s="143"/>
      <c r="G1575" s="346"/>
      <c r="H1575" s="145"/>
      <c r="I1575" s="449">
        <f t="shared" si="141"/>
        <v>0</v>
      </c>
      <c r="J1575" s="414" t="str">
        <f t="shared" si="142"/>
        <v/>
      </c>
      <c r="K1575" s="414" t="str">
        <f t="shared" si="143"/>
        <v/>
      </c>
      <c r="L1575" s="414" t="str">
        <f t="shared" si="144"/>
        <v/>
      </c>
      <c r="M1575" s="414" t="str">
        <f t="shared" si="145"/>
        <v/>
      </c>
    </row>
    <row r="1576" spans="1:13">
      <c r="A1576" s="175"/>
      <c r="B1576" s="152"/>
      <c r="C1576" s="137"/>
      <c r="D1576" s="142"/>
      <c r="E1576" s="143"/>
      <c r="F1576" s="143"/>
      <c r="G1576" s="346"/>
      <c r="H1576" s="145"/>
      <c r="I1576" s="449">
        <f t="shared" si="141"/>
        <v>0</v>
      </c>
      <c r="J1576" s="414" t="str">
        <f t="shared" si="142"/>
        <v/>
      </c>
      <c r="K1576" s="414" t="str">
        <f t="shared" si="143"/>
        <v/>
      </c>
      <c r="L1576" s="414" t="str">
        <f t="shared" si="144"/>
        <v/>
      </c>
      <c r="M1576" s="414" t="str">
        <f t="shared" si="145"/>
        <v/>
      </c>
    </row>
    <row r="1577" spans="1:13">
      <c r="A1577" s="175"/>
      <c r="B1577" s="152"/>
      <c r="C1577" s="137"/>
      <c r="D1577" s="142"/>
      <c r="E1577" s="143"/>
      <c r="F1577" s="143"/>
      <c r="G1577" s="346"/>
      <c r="H1577" s="145"/>
      <c r="I1577" s="449">
        <f t="shared" si="141"/>
        <v>0</v>
      </c>
      <c r="J1577" s="414" t="str">
        <f t="shared" si="142"/>
        <v/>
      </c>
      <c r="K1577" s="414" t="str">
        <f t="shared" si="143"/>
        <v/>
      </c>
      <c r="L1577" s="414" t="str">
        <f t="shared" si="144"/>
        <v/>
      </c>
      <c r="M1577" s="414" t="str">
        <f t="shared" si="145"/>
        <v/>
      </c>
    </row>
    <row r="1578" spans="1:13">
      <c r="A1578" s="175"/>
      <c r="B1578" s="152"/>
      <c r="C1578" s="137"/>
      <c r="D1578" s="142"/>
      <c r="E1578" s="143"/>
      <c r="F1578" s="143"/>
      <c r="G1578" s="346"/>
      <c r="H1578" s="145"/>
      <c r="I1578" s="449">
        <f t="shared" si="141"/>
        <v>0</v>
      </c>
      <c r="J1578" s="414" t="str">
        <f t="shared" si="142"/>
        <v/>
      </c>
      <c r="K1578" s="414" t="str">
        <f t="shared" si="143"/>
        <v/>
      </c>
      <c r="L1578" s="414" t="str">
        <f t="shared" si="144"/>
        <v/>
      </c>
      <c r="M1578" s="414" t="str">
        <f t="shared" si="145"/>
        <v/>
      </c>
    </row>
    <row r="1579" spans="1:13">
      <c r="A1579" s="175"/>
      <c r="B1579" s="152"/>
      <c r="C1579" s="137"/>
      <c r="D1579" s="142"/>
      <c r="E1579" s="143"/>
      <c r="F1579" s="143"/>
      <c r="G1579" s="346"/>
      <c r="H1579" s="145"/>
      <c r="I1579" s="449">
        <f t="shared" si="141"/>
        <v>0</v>
      </c>
      <c r="J1579" s="414" t="str">
        <f t="shared" si="142"/>
        <v/>
      </c>
      <c r="K1579" s="414" t="str">
        <f t="shared" si="143"/>
        <v/>
      </c>
      <c r="L1579" s="414" t="str">
        <f t="shared" si="144"/>
        <v/>
      </c>
      <c r="M1579" s="414" t="str">
        <f t="shared" si="145"/>
        <v/>
      </c>
    </row>
    <row r="1580" spans="1:13">
      <c r="A1580" s="175"/>
      <c r="B1580" s="152"/>
      <c r="C1580" s="137"/>
      <c r="D1580" s="142"/>
      <c r="E1580" s="143"/>
      <c r="F1580" s="143"/>
      <c r="G1580" s="346"/>
      <c r="H1580" s="145"/>
      <c r="I1580" s="449">
        <f t="shared" si="141"/>
        <v>0</v>
      </c>
      <c r="J1580" s="414" t="str">
        <f t="shared" si="142"/>
        <v/>
      </c>
      <c r="K1580" s="414" t="str">
        <f t="shared" si="143"/>
        <v/>
      </c>
      <c r="L1580" s="414" t="str">
        <f t="shared" si="144"/>
        <v/>
      </c>
      <c r="M1580" s="414" t="str">
        <f t="shared" si="145"/>
        <v/>
      </c>
    </row>
    <row r="1581" spans="1:13">
      <c r="A1581" s="175"/>
      <c r="B1581" s="152"/>
      <c r="C1581" s="137"/>
      <c r="D1581" s="142"/>
      <c r="E1581" s="143"/>
      <c r="F1581" s="143"/>
      <c r="G1581" s="346"/>
      <c r="H1581" s="145"/>
      <c r="I1581" s="449">
        <f t="shared" si="141"/>
        <v>0</v>
      </c>
      <c r="J1581" s="414" t="str">
        <f t="shared" si="142"/>
        <v/>
      </c>
      <c r="K1581" s="414" t="str">
        <f t="shared" si="143"/>
        <v/>
      </c>
      <c r="L1581" s="414" t="str">
        <f t="shared" si="144"/>
        <v/>
      </c>
      <c r="M1581" s="414" t="str">
        <f t="shared" si="145"/>
        <v/>
      </c>
    </row>
    <row r="1582" spans="1:13">
      <c r="A1582" s="175"/>
      <c r="B1582" s="152"/>
      <c r="C1582" s="137"/>
      <c r="D1582" s="142"/>
      <c r="E1582" s="143"/>
      <c r="F1582" s="143"/>
      <c r="G1582" s="346"/>
      <c r="H1582" s="145"/>
      <c r="I1582" s="449">
        <f t="shared" si="141"/>
        <v>0</v>
      </c>
      <c r="J1582" s="414" t="str">
        <f t="shared" si="142"/>
        <v/>
      </c>
      <c r="K1582" s="414" t="str">
        <f t="shared" si="143"/>
        <v/>
      </c>
      <c r="L1582" s="414" t="str">
        <f t="shared" si="144"/>
        <v/>
      </c>
      <c r="M1582" s="414" t="str">
        <f t="shared" si="145"/>
        <v/>
      </c>
    </row>
    <row r="1583" spans="1:13">
      <c r="A1583" s="175"/>
      <c r="B1583" s="152"/>
      <c r="C1583" s="137"/>
      <c r="D1583" s="142"/>
      <c r="E1583" s="143"/>
      <c r="F1583" s="143"/>
      <c r="G1583" s="346"/>
      <c r="H1583" s="145"/>
      <c r="I1583" s="449">
        <f t="shared" si="141"/>
        <v>0</v>
      </c>
      <c r="J1583" s="414" t="str">
        <f t="shared" si="142"/>
        <v/>
      </c>
      <c r="K1583" s="414" t="str">
        <f t="shared" si="143"/>
        <v/>
      </c>
      <c r="L1583" s="414" t="str">
        <f t="shared" si="144"/>
        <v/>
      </c>
      <c r="M1583" s="414" t="str">
        <f t="shared" si="145"/>
        <v/>
      </c>
    </row>
    <row r="1584" spans="1:13">
      <c r="A1584" s="175"/>
      <c r="B1584" s="152"/>
      <c r="C1584" s="137"/>
      <c r="D1584" s="142"/>
      <c r="E1584" s="143"/>
      <c r="F1584" s="143"/>
      <c r="G1584" s="346"/>
      <c r="H1584" s="145"/>
      <c r="I1584" s="449">
        <f t="shared" si="141"/>
        <v>0</v>
      </c>
      <c r="J1584" s="414" t="str">
        <f t="shared" si="142"/>
        <v/>
      </c>
      <c r="K1584" s="414" t="str">
        <f t="shared" si="143"/>
        <v/>
      </c>
      <c r="L1584" s="414" t="str">
        <f t="shared" si="144"/>
        <v/>
      </c>
      <c r="M1584" s="414" t="str">
        <f t="shared" si="145"/>
        <v/>
      </c>
    </row>
    <row r="1585" spans="1:13">
      <c r="A1585" s="175"/>
      <c r="B1585" s="152"/>
      <c r="C1585" s="137"/>
      <c r="D1585" s="142"/>
      <c r="E1585" s="143"/>
      <c r="F1585" s="143"/>
      <c r="G1585" s="346"/>
      <c r="H1585" s="145"/>
      <c r="I1585" s="449">
        <f t="shared" si="141"/>
        <v>0</v>
      </c>
      <c r="J1585" s="414" t="str">
        <f t="shared" si="142"/>
        <v/>
      </c>
      <c r="K1585" s="414" t="str">
        <f t="shared" si="143"/>
        <v/>
      </c>
      <c r="L1585" s="414" t="str">
        <f t="shared" si="144"/>
        <v/>
      </c>
      <c r="M1585" s="414" t="str">
        <f t="shared" si="145"/>
        <v/>
      </c>
    </row>
    <row r="1586" spans="1:13">
      <c r="A1586" s="175"/>
      <c r="B1586" s="152"/>
      <c r="C1586" s="137"/>
      <c r="D1586" s="142"/>
      <c r="E1586" s="143"/>
      <c r="F1586" s="143"/>
      <c r="G1586" s="346"/>
      <c r="H1586" s="145"/>
      <c r="I1586" s="449">
        <f t="shared" si="141"/>
        <v>0</v>
      </c>
      <c r="J1586" s="414" t="str">
        <f t="shared" si="142"/>
        <v/>
      </c>
      <c r="K1586" s="414" t="str">
        <f t="shared" si="143"/>
        <v/>
      </c>
      <c r="L1586" s="414" t="str">
        <f t="shared" si="144"/>
        <v/>
      </c>
      <c r="M1586" s="414" t="str">
        <f t="shared" si="145"/>
        <v/>
      </c>
    </row>
    <row r="1587" spans="1:13">
      <c r="A1587" s="175"/>
      <c r="B1587" s="152"/>
      <c r="C1587" s="137"/>
      <c r="D1587" s="142"/>
      <c r="E1587" s="143"/>
      <c r="F1587" s="143"/>
      <c r="G1587" s="346"/>
      <c r="H1587" s="145"/>
      <c r="I1587" s="449">
        <f t="shared" si="141"/>
        <v>0</v>
      </c>
      <c r="J1587" s="414" t="str">
        <f t="shared" si="142"/>
        <v/>
      </c>
      <c r="K1587" s="414" t="str">
        <f t="shared" si="143"/>
        <v/>
      </c>
      <c r="L1587" s="414" t="str">
        <f t="shared" si="144"/>
        <v/>
      </c>
      <c r="M1587" s="414" t="str">
        <f t="shared" si="145"/>
        <v/>
      </c>
    </row>
    <row r="1588" spans="1:13">
      <c r="A1588" s="175"/>
      <c r="B1588" s="152"/>
      <c r="C1588" s="137"/>
      <c r="D1588" s="142"/>
      <c r="E1588" s="143"/>
      <c r="F1588" s="143"/>
      <c r="G1588" s="346"/>
      <c r="H1588" s="145"/>
      <c r="I1588" s="449">
        <f t="shared" si="141"/>
        <v>0</v>
      </c>
      <c r="J1588" s="414" t="str">
        <f t="shared" si="142"/>
        <v/>
      </c>
      <c r="K1588" s="414" t="str">
        <f t="shared" si="143"/>
        <v/>
      </c>
      <c r="L1588" s="414" t="str">
        <f t="shared" si="144"/>
        <v/>
      </c>
      <c r="M1588" s="414" t="str">
        <f t="shared" si="145"/>
        <v/>
      </c>
    </row>
    <row r="1589" spans="1:13">
      <c r="A1589" s="175"/>
      <c r="B1589" s="152"/>
      <c r="C1589" s="137"/>
      <c r="D1589" s="142"/>
      <c r="E1589" s="143"/>
      <c r="F1589" s="143"/>
      <c r="G1589" s="346"/>
      <c r="H1589" s="145"/>
      <c r="I1589" s="449">
        <f t="shared" si="141"/>
        <v>0</v>
      </c>
      <c r="J1589" s="414" t="str">
        <f t="shared" si="142"/>
        <v/>
      </c>
      <c r="K1589" s="414" t="str">
        <f t="shared" si="143"/>
        <v/>
      </c>
      <c r="L1589" s="414" t="str">
        <f t="shared" si="144"/>
        <v/>
      </c>
      <c r="M1589" s="414" t="str">
        <f t="shared" si="145"/>
        <v/>
      </c>
    </row>
    <row r="1590" spans="1:13">
      <c r="A1590" s="175"/>
      <c r="B1590" s="152"/>
      <c r="C1590" s="137"/>
      <c r="D1590" s="142"/>
      <c r="E1590" s="143"/>
      <c r="F1590" s="143"/>
      <c r="G1590" s="346"/>
      <c r="H1590" s="145"/>
      <c r="I1590" s="449">
        <f t="shared" si="141"/>
        <v>0</v>
      </c>
      <c r="J1590" s="414" t="str">
        <f t="shared" si="142"/>
        <v/>
      </c>
      <c r="K1590" s="414" t="str">
        <f t="shared" si="143"/>
        <v/>
      </c>
      <c r="L1590" s="414" t="str">
        <f t="shared" si="144"/>
        <v/>
      </c>
      <c r="M1590" s="414" t="str">
        <f t="shared" si="145"/>
        <v/>
      </c>
    </row>
    <row r="1591" spans="1:13">
      <c r="A1591" s="175"/>
      <c r="B1591" s="152"/>
      <c r="C1591" s="137"/>
      <c r="D1591" s="142"/>
      <c r="E1591" s="143"/>
      <c r="F1591" s="143"/>
      <c r="G1591" s="346"/>
      <c r="H1591" s="145"/>
      <c r="I1591" s="449">
        <f t="shared" si="141"/>
        <v>0</v>
      </c>
      <c r="J1591" s="414" t="str">
        <f t="shared" si="142"/>
        <v/>
      </c>
      <c r="K1591" s="414" t="str">
        <f t="shared" si="143"/>
        <v/>
      </c>
      <c r="L1591" s="414" t="str">
        <f t="shared" si="144"/>
        <v/>
      </c>
      <c r="M1591" s="414" t="str">
        <f t="shared" si="145"/>
        <v/>
      </c>
    </row>
    <row r="1592" spans="1:13">
      <c r="A1592" s="175"/>
      <c r="B1592" s="152"/>
      <c r="C1592" s="137"/>
      <c r="D1592" s="142"/>
      <c r="E1592" s="143"/>
      <c r="F1592" s="143"/>
      <c r="G1592" s="346"/>
      <c r="H1592" s="145"/>
      <c r="I1592" s="449">
        <f t="shared" si="141"/>
        <v>0</v>
      </c>
      <c r="J1592" s="414" t="str">
        <f t="shared" si="142"/>
        <v/>
      </c>
      <c r="K1592" s="414" t="str">
        <f t="shared" si="143"/>
        <v/>
      </c>
      <c r="L1592" s="414" t="str">
        <f t="shared" si="144"/>
        <v/>
      </c>
      <c r="M1592" s="414" t="str">
        <f t="shared" si="145"/>
        <v/>
      </c>
    </row>
    <row r="1593" spans="1:13">
      <c r="A1593" s="175"/>
      <c r="B1593" s="152"/>
      <c r="C1593" s="137"/>
      <c r="D1593" s="142"/>
      <c r="E1593" s="143"/>
      <c r="F1593" s="143"/>
      <c r="G1593" s="346"/>
      <c r="H1593" s="145"/>
      <c r="I1593" s="449">
        <f t="shared" si="141"/>
        <v>0</v>
      </c>
      <c r="J1593" s="414" t="str">
        <f t="shared" si="142"/>
        <v/>
      </c>
      <c r="K1593" s="414" t="str">
        <f t="shared" si="143"/>
        <v/>
      </c>
      <c r="L1593" s="414" t="str">
        <f t="shared" si="144"/>
        <v/>
      </c>
      <c r="M1593" s="414" t="str">
        <f t="shared" si="145"/>
        <v/>
      </c>
    </row>
    <row r="1594" spans="1:13">
      <c r="A1594" s="175"/>
      <c r="B1594" s="152"/>
      <c r="C1594" s="137"/>
      <c r="D1594" s="142"/>
      <c r="E1594" s="143"/>
      <c r="F1594" s="143"/>
      <c r="G1594" s="346"/>
      <c r="H1594" s="145"/>
      <c r="I1594" s="449">
        <f t="shared" si="141"/>
        <v>0</v>
      </c>
      <c r="J1594" s="414" t="str">
        <f t="shared" si="142"/>
        <v/>
      </c>
      <c r="K1594" s="414" t="str">
        <f t="shared" si="143"/>
        <v/>
      </c>
      <c r="L1594" s="414" t="str">
        <f t="shared" si="144"/>
        <v/>
      </c>
      <c r="M1594" s="414" t="str">
        <f t="shared" si="145"/>
        <v/>
      </c>
    </row>
    <row r="1595" spans="1:13">
      <c r="A1595" s="175"/>
      <c r="B1595" s="152"/>
      <c r="C1595" s="137"/>
      <c r="D1595" s="142"/>
      <c r="E1595" s="143"/>
      <c r="F1595" s="143"/>
      <c r="G1595" s="346"/>
      <c r="H1595" s="145"/>
      <c r="I1595" s="449">
        <f t="shared" ref="I1595:I1658" si="146">IF(ISTEXT(A1595)=TRUE,G1595,0)</f>
        <v>0</v>
      </c>
      <c r="J1595" s="414" t="str">
        <f t="shared" si="142"/>
        <v/>
      </c>
      <c r="K1595" s="414" t="str">
        <f t="shared" si="143"/>
        <v/>
      </c>
      <c r="L1595" s="414" t="str">
        <f t="shared" si="144"/>
        <v/>
      </c>
      <c r="M1595" s="414" t="str">
        <f t="shared" si="145"/>
        <v/>
      </c>
    </row>
    <row r="1596" spans="1:13">
      <c r="A1596" s="175"/>
      <c r="B1596" s="152"/>
      <c r="C1596" s="137"/>
      <c r="D1596" s="142"/>
      <c r="E1596" s="143"/>
      <c r="F1596" s="143"/>
      <c r="G1596" s="346"/>
      <c r="H1596" s="145"/>
      <c r="I1596" s="449">
        <f t="shared" si="146"/>
        <v>0</v>
      </c>
      <c r="J1596" s="414" t="str">
        <f t="shared" si="142"/>
        <v/>
      </c>
      <c r="K1596" s="414" t="str">
        <f t="shared" si="143"/>
        <v/>
      </c>
      <c r="L1596" s="414" t="str">
        <f t="shared" si="144"/>
        <v/>
      </c>
      <c r="M1596" s="414" t="str">
        <f t="shared" si="145"/>
        <v/>
      </c>
    </row>
    <row r="1597" spans="1:13">
      <c r="A1597" s="175"/>
      <c r="B1597" s="152"/>
      <c r="C1597" s="137"/>
      <c r="D1597" s="142"/>
      <c r="E1597" s="143"/>
      <c r="F1597" s="143"/>
      <c r="G1597" s="346"/>
      <c r="H1597" s="145"/>
      <c r="I1597" s="449">
        <f t="shared" si="146"/>
        <v>0</v>
      </c>
      <c r="J1597" s="414" t="str">
        <f t="shared" si="142"/>
        <v/>
      </c>
      <c r="K1597" s="414" t="str">
        <f t="shared" si="143"/>
        <v/>
      </c>
      <c r="L1597" s="414" t="str">
        <f t="shared" si="144"/>
        <v/>
      </c>
      <c r="M1597" s="414" t="str">
        <f t="shared" si="145"/>
        <v/>
      </c>
    </row>
    <row r="1598" spans="1:13">
      <c r="A1598" s="175"/>
      <c r="B1598" s="152"/>
      <c r="C1598" s="137"/>
      <c r="D1598" s="142"/>
      <c r="E1598" s="143"/>
      <c r="F1598" s="143"/>
      <c r="G1598" s="346"/>
      <c r="H1598" s="145"/>
      <c r="I1598" s="449">
        <f t="shared" si="146"/>
        <v>0</v>
      </c>
      <c r="J1598" s="414" t="str">
        <f t="shared" ref="J1598:J1661" si="147">IF($B1598="F",$G1598,"")</f>
        <v/>
      </c>
      <c r="K1598" s="414" t="str">
        <f t="shared" ref="K1598:K1661" si="148">IF($B1598="V",$G1598,"")</f>
        <v/>
      </c>
      <c r="L1598" s="414" t="str">
        <f t="shared" ref="L1598:L1661" si="149">IF($B1598="A",$G1598,"")</f>
        <v/>
      </c>
      <c r="M1598" s="414" t="str">
        <f t="shared" ref="M1598:M1661" si="150">IF($B1598="G",$G1598,"")</f>
        <v/>
      </c>
    </row>
    <row r="1599" spans="1:13">
      <c r="A1599" s="175"/>
      <c r="B1599" s="152"/>
      <c r="C1599" s="137"/>
      <c r="D1599" s="142"/>
      <c r="E1599" s="143"/>
      <c r="F1599" s="143"/>
      <c r="G1599" s="346"/>
      <c r="H1599" s="145"/>
      <c r="I1599" s="449">
        <f t="shared" si="146"/>
        <v>0</v>
      </c>
      <c r="J1599" s="414" t="str">
        <f t="shared" si="147"/>
        <v/>
      </c>
      <c r="K1599" s="414" t="str">
        <f t="shared" si="148"/>
        <v/>
      </c>
      <c r="L1599" s="414" t="str">
        <f t="shared" si="149"/>
        <v/>
      </c>
      <c r="M1599" s="414" t="str">
        <f t="shared" si="150"/>
        <v/>
      </c>
    </row>
    <row r="1600" spans="1:13">
      <c r="A1600" s="175"/>
      <c r="B1600" s="152"/>
      <c r="C1600" s="137"/>
      <c r="D1600" s="142"/>
      <c r="E1600" s="143"/>
      <c r="F1600" s="143"/>
      <c r="G1600" s="346"/>
      <c r="H1600" s="145"/>
      <c r="I1600" s="449">
        <f t="shared" si="146"/>
        <v>0</v>
      </c>
      <c r="J1600" s="414" t="str">
        <f t="shared" si="147"/>
        <v/>
      </c>
      <c r="K1600" s="414" t="str">
        <f t="shared" si="148"/>
        <v/>
      </c>
      <c r="L1600" s="414" t="str">
        <f t="shared" si="149"/>
        <v/>
      </c>
      <c r="M1600" s="414" t="str">
        <f t="shared" si="150"/>
        <v/>
      </c>
    </row>
    <row r="1601" spans="1:13">
      <c r="A1601" s="175"/>
      <c r="B1601" s="152"/>
      <c r="C1601" s="137"/>
      <c r="D1601" s="142"/>
      <c r="E1601" s="143"/>
      <c r="F1601" s="143"/>
      <c r="G1601" s="346"/>
      <c r="H1601" s="145"/>
      <c r="I1601" s="449">
        <f t="shared" si="146"/>
        <v>0</v>
      </c>
      <c r="J1601" s="414" t="str">
        <f t="shared" si="147"/>
        <v/>
      </c>
      <c r="K1601" s="414" t="str">
        <f t="shared" si="148"/>
        <v/>
      </c>
      <c r="L1601" s="414" t="str">
        <f t="shared" si="149"/>
        <v/>
      </c>
      <c r="M1601" s="414" t="str">
        <f t="shared" si="150"/>
        <v/>
      </c>
    </row>
    <row r="1602" spans="1:13">
      <c r="A1602" s="175"/>
      <c r="B1602" s="152"/>
      <c r="C1602" s="137"/>
      <c r="D1602" s="142"/>
      <c r="E1602" s="143"/>
      <c r="F1602" s="143"/>
      <c r="G1602" s="346"/>
      <c r="H1602" s="145"/>
      <c r="I1602" s="449">
        <f t="shared" si="146"/>
        <v>0</v>
      </c>
      <c r="J1602" s="414" t="str">
        <f t="shared" si="147"/>
        <v/>
      </c>
      <c r="K1602" s="414" t="str">
        <f t="shared" si="148"/>
        <v/>
      </c>
      <c r="L1602" s="414" t="str">
        <f t="shared" si="149"/>
        <v/>
      </c>
      <c r="M1602" s="414" t="str">
        <f t="shared" si="150"/>
        <v/>
      </c>
    </row>
    <row r="1603" spans="1:13">
      <c r="A1603" s="175"/>
      <c r="B1603" s="152"/>
      <c r="C1603" s="137"/>
      <c r="D1603" s="142"/>
      <c r="E1603" s="143"/>
      <c r="F1603" s="143"/>
      <c r="G1603" s="346"/>
      <c r="H1603" s="145"/>
      <c r="I1603" s="449">
        <f t="shared" si="146"/>
        <v>0</v>
      </c>
      <c r="J1603" s="414" t="str">
        <f t="shared" si="147"/>
        <v/>
      </c>
      <c r="K1603" s="414" t="str">
        <f t="shared" si="148"/>
        <v/>
      </c>
      <c r="L1603" s="414" t="str">
        <f t="shared" si="149"/>
        <v/>
      </c>
      <c r="M1603" s="414" t="str">
        <f t="shared" si="150"/>
        <v/>
      </c>
    </row>
    <row r="1604" spans="1:13">
      <c r="A1604" s="175"/>
      <c r="B1604" s="152"/>
      <c r="C1604" s="137"/>
      <c r="D1604" s="142"/>
      <c r="E1604" s="143"/>
      <c r="F1604" s="143"/>
      <c r="G1604" s="346"/>
      <c r="H1604" s="145"/>
      <c r="I1604" s="449">
        <f t="shared" si="146"/>
        <v>0</v>
      </c>
      <c r="J1604" s="414" t="str">
        <f t="shared" si="147"/>
        <v/>
      </c>
      <c r="K1604" s="414" t="str">
        <f t="shared" si="148"/>
        <v/>
      </c>
      <c r="L1604" s="414" t="str">
        <f t="shared" si="149"/>
        <v/>
      </c>
      <c r="M1604" s="414" t="str">
        <f t="shared" si="150"/>
        <v/>
      </c>
    </row>
    <row r="1605" spans="1:13">
      <c r="A1605" s="175"/>
      <c r="B1605" s="152"/>
      <c r="C1605" s="137"/>
      <c r="D1605" s="142"/>
      <c r="E1605" s="143"/>
      <c r="F1605" s="143"/>
      <c r="G1605" s="346"/>
      <c r="H1605" s="145"/>
      <c r="I1605" s="449">
        <f t="shared" si="146"/>
        <v>0</v>
      </c>
      <c r="J1605" s="414" t="str">
        <f t="shared" si="147"/>
        <v/>
      </c>
      <c r="K1605" s="414" t="str">
        <f t="shared" si="148"/>
        <v/>
      </c>
      <c r="L1605" s="414" t="str">
        <f t="shared" si="149"/>
        <v/>
      </c>
      <c r="M1605" s="414" t="str">
        <f t="shared" si="150"/>
        <v/>
      </c>
    </row>
    <row r="1606" spans="1:13">
      <c r="A1606" s="175"/>
      <c r="B1606" s="152"/>
      <c r="C1606" s="137"/>
      <c r="D1606" s="142"/>
      <c r="E1606" s="143"/>
      <c r="F1606" s="143"/>
      <c r="G1606" s="346"/>
      <c r="H1606" s="145"/>
      <c r="I1606" s="449">
        <f t="shared" si="146"/>
        <v>0</v>
      </c>
      <c r="J1606" s="414" t="str">
        <f t="shared" si="147"/>
        <v/>
      </c>
      <c r="K1606" s="414" t="str">
        <f t="shared" si="148"/>
        <v/>
      </c>
      <c r="L1606" s="414" t="str">
        <f t="shared" si="149"/>
        <v/>
      </c>
      <c r="M1606" s="414" t="str">
        <f t="shared" si="150"/>
        <v/>
      </c>
    </row>
    <row r="1607" spans="1:13">
      <c r="A1607" s="175"/>
      <c r="B1607" s="152"/>
      <c r="C1607" s="137"/>
      <c r="D1607" s="142"/>
      <c r="E1607" s="143"/>
      <c r="F1607" s="143"/>
      <c r="G1607" s="346"/>
      <c r="H1607" s="145"/>
      <c r="I1607" s="449">
        <f t="shared" si="146"/>
        <v>0</v>
      </c>
      <c r="J1607" s="414" t="str">
        <f t="shared" si="147"/>
        <v/>
      </c>
      <c r="K1607" s="414" t="str">
        <f t="shared" si="148"/>
        <v/>
      </c>
      <c r="L1607" s="414" t="str">
        <f t="shared" si="149"/>
        <v/>
      </c>
      <c r="M1607" s="414" t="str">
        <f t="shared" si="150"/>
        <v/>
      </c>
    </row>
    <row r="1608" spans="1:13">
      <c r="A1608" s="175"/>
      <c r="B1608" s="152"/>
      <c r="C1608" s="137"/>
      <c r="D1608" s="142"/>
      <c r="E1608" s="143"/>
      <c r="F1608" s="143"/>
      <c r="G1608" s="346"/>
      <c r="H1608" s="145"/>
      <c r="I1608" s="449">
        <f t="shared" si="146"/>
        <v>0</v>
      </c>
      <c r="J1608" s="414" t="str">
        <f t="shared" si="147"/>
        <v/>
      </c>
      <c r="K1608" s="414" t="str">
        <f t="shared" si="148"/>
        <v/>
      </c>
      <c r="L1608" s="414" t="str">
        <f t="shared" si="149"/>
        <v/>
      </c>
      <c r="M1608" s="414" t="str">
        <f t="shared" si="150"/>
        <v/>
      </c>
    </row>
    <row r="1609" spans="1:13">
      <c r="A1609" s="175"/>
      <c r="B1609" s="152"/>
      <c r="C1609" s="137"/>
      <c r="D1609" s="142"/>
      <c r="E1609" s="143"/>
      <c r="F1609" s="143"/>
      <c r="G1609" s="346"/>
      <c r="H1609" s="145"/>
      <c r="I1609" s="449">
        <f t="shared" si="146"/>
        <v>0</v>
      </c>
      <c r="J1609" s="414" t="str">
        <f t="shared" si="147"/>
        <v/>
      </c>
      <c r="K1609" s="414" t="str">
        <f t="shared" si="148"/>
        <v/>
      </c>
      <c r="L1609" s="414" t="str">
        <f t="shared" si="149"/>
        <v/>
      </c>
      <c r="M1609" s="414" t="str">
        <f t="shared" si="150"/>
        <v/>
      </c>
    </row>
    <row r="1610" spans="1:13">
      <c r="A1610" s="175"/>
      <c r="B1610" s="152"/>
      <c r="C1610" s="137"/>
      <c r="D1610" s="142"/>
      <c r="E1610" s="143"/>
      <c r="F1610" s="143"/>
      <c r="G1610" s="346"/>
      <c r="H1610" s="145"/>
      <c r="I1610" s="449">
        <f t="shared" si="146"/>
        <v>0</v>
      </c>
      <c r="J1610" s="414" t="str">
        <f t="shared" si="147"/>
        <v/>
      </c>
      <c r="K1610" s="414" t="str">
        <f t="shared" si="148"/>
        <v/>
      </c>
      <c r="L1610" s="414" t="str">
        <f t="shared" si="149"/>
        <v/>
      </c>
      <c r="M1610" s="414" t="str">
        <f t="shared" si="150"/>
        <v/>
      </c>
    </row>
    <row r="1611" spans="1:13">
      <c r="A1611" s="175"/>
      <c r="B1611" s="152"/>
      <c r="C1611" s="137"/>
      <c r="D1611" s="142"/>
      <c r="E1611" s="143"/>
      <c r="F1611" s="143"/>
      <c r="G1611" s="346"/>
      <c r="H1611" s="145"/>
      <c r="I1611" s="449">
        <f t="shared" si="146"/>
        <v>0</v>
      </c>
      <c r="J1611" s="414" t="str">
        <f t="shared" si="147"/>
        <v/>
      </c>
      <c r="K1611" s="414" t="str">
        <f t="shared" si="148"/>
        <v/>
      </c>
      <c r="L1611" s="414" t="str">
        <f t="shared" si="149"/>
        <v/>
      </c>
      <c r="M1611" s="414" t="str">
        <f t="shared" si="150"/>
        <v/>
      </c>
    </row>
    <row r="1612" spans="1:13">
      <c r="A1612" s="175"/>
      <c r="B1612" s="152"/>
      <c r="C1612" s="137"/>
      <c r="D1612" s="142"/>
      <c r="E1612" s="143"/>
      <c r="F1612" s="143"/>
      <c r="G1612" s="346"/>
      <c r="H1612" s="145"/>
      <c r="I1612" s="449">
        <f t="shared" si="146"/>
        <v>0</v>
      </c>
      <c r="J1612" s="414" t="str">
        <f t="shared" si="147"/>
        <v/>
      </c>
      <c r="K1612" s="414" t="str">
        <f t="shared" si="148"/>
        <v/>
      </c>
      <c r="L1612" s="414" t="str">
        <f t="shared" si="149"/>
        <v/>
      </c>
      <c r="M1612" s="414" t="str">
        <f t="shared" si="150"/>
        <v/>
      </c>
    </row>
    <row r="1613" spans="1:13">
      <c r="A1613" s="175"/>
      <c r="B1613" s="152"/>
      <c r="C1613" s="137"/>
      <c r="D1613" s="142"/>
      <c r="E1613" s="143"/>
      <c r="F1613" s="143"/>
      <c r="G1613" s="346"/>
      <c r="H1613" s="145"/>
      <c r="I1613" s="449">
        <f t="shared" si="146"/>
        <v>0</v>
      </c>
      <c r="J1613" s="414" t="str">
        <f t="shared" si="147"/>
        <v/>
      </c>
      <c r="K1613" s="414" t="str">
        <f t="shared" si="148"/>
        <v/>
      </c>
      <c r="L1613" s="414" t="str">
        <f t="shared" si="149"/>
        <v/>
      </c>
      <c r="M1613" s="414" t="str">
        <f t="shared" si="150"/>
        <v/>
      </c>
    </row>
    <row r="1614" spans="1:13">
      <c r="A1614" s="175"/>
      <c r="B1614" s="152"/>
      <c r="C1614" s="137"/>
      <c r="D1614" s="142"/>
      <c r="E1614" s="143"/>
      <c r="F1614" s="143"/>
      <c r="G1614" s="346"/>
      <c r="H1614" s="145"/>
      <c r="I1614" s="449">
        <f t="shared" si="146"/>
        <v>0</v>
      </c>
      <c r="J1614" s="414" t="str">
        <f t="shared" si="147"/>
        <v/>
      </c>
      <c r="K1614" s="414" t="str">
        <f t="shared" si="148"/>
        <v/>
      </c>
      <c r="L1614" s="414" t="str">
        <f t="shared" si="149"/>
        <v/>
      </c>
      <c r="M1614" s="414" t="str">
        <f t="shared" si="150"/>
        <v/>
      </c>
    </row>
    <row r="1615" spans="1:13">
      <c r="A1615" s="175"/>
      <c r="B1615" s="152"/>
      <c r="C1615" s="137"/>
      <c r="D1615" s="142"/>
      <c r="E1615" s="143"/>
      <c r="F1615" s="143"/>
      <c r="G1615" s="346"/>
      <c r="H1615" s="145"/>
      <c r="I1615" s="449">
        <f t="shared" si="146"/>
        <v>0</v>
      </c>
      <c r="J1615" s="414" t="str">
        <f t="shared" si="147"/>
        <v/>
      </c>
      <c r="K1615" s="414" t="str">
        <f t="shared" si="148"/>
        <v/>
      </c>
      <c r="L1615" s="414" t="str">
        <f t="shared" si="149"/>
        <v/>
      </c>
      <c r="M1615" s="414" t="str">
        <f t="shared" si="150"/>
        <v/>
      </c>
    </row>
    <row r="1616" spans="1:13">
      <c r="A1616" s="175"/>
      <c r="B1616" s="152"/>
      <c r="C1616" s="137"/>
      <c r="D1616" s="142"/>
      <c r="E1616" s="143"/>
      <c r="F1616" s="143"/>
      <c r="G1616" s="346"/>
      <c r="H1616" s="145"/>
      <c r="I1616" s="449">
        <f t="shared" si="146"/>
        <v>0</v>
      </c>
      <c r="J1616" s="414" t="str">
        <f t="shared" si="147"/>
        <v/>
      </c>
      <c r="K1616" s="414" t="str">
        <f t="shared" si="148"/>
        <v/>
      </c>
      <c r="L1616" s="414" t="str">
        <f t="shared" si="149"/>
        <v/>
      </c>
      <c r="M1616" s="414" t="str">
        <f t="shared" si="150"/>
        <v/>
      </c>
    </row>
    <row r="1617" spans="1:13">
      <c r="A1617" s="175"/>
      <c r="B1617" s="152"/>
      <c r="C1617" s="137"/>
      <c r="D1617" s="142"/>
      <c r="E1617" s="143"/>
      <c r="F1617" s="143"/>
      <c r="G1617" s="346"/>
      <c r="H1617" s="145"/>
      <c r="I1617" s="449">
        <f t="shared" si="146"/>
        <v>0</v>
      </c>
      <c r="J1617" s="414" t="str">
        <f t="shared" si="147"/>
        <v/>
      </c>
      <c r="K1617" s="414" t="str">
        <f t="shared" si="148"/>
        <v/>
      </c>
      <c r="L1617" s="414" t="str">
        <f t="shared" si="149"/>
        <v/>
      </c>
      <c r="M1617" s="414" t="str">
        <f t="shared" si="150"/>
        <v/>
      </c>
    </row>
    <row r="1618" spans="1:13">
      <c r="A1618" s="175"/>
      <c r="B1618" s="152"/>
      <c r="C1618" s="137"/>
      <c r="D1618" s="142"/>
      <c r="E1618" s="143"/>
      <c r="F1618" s="143"/>
      <c r="G1618" s="346"/>
      <c r="H1618" s="145"/>
      <c r="I1618" s="449">
        <f t="shared" si="146"/>
        <v>0</v>
      </c>
      <c r="J1618" s="414" t="str">
        <f t="shared" si="147"/>
        <v/>
      </c>
      <c r="K1618" s="414" t="str">
        <f t="shared" si="148"/>
        <v/>
      </c>
      <c r="L1618" s="414" t="str">
        <f t="shared" si="149"/>
        <v/>
      </c>
      <c r="M1618" s="414" t="str">
        <f t="shared" si="150"/>
        <v/>
      </c>
    </row>
    <row r="1619" spans="1:13">
      <c r="A1619" s="175"/>
      <c r="B1619" s="152"/>
      <c r="C1619" s="137"/>
      <c r="D1619" s="142"/>
      <c r="E1619" s="143"/>
      <c r="F1619" s="143"/>
      <c r="G1619" s="346"/>
      <c r="H1619" s="145"/>
      <c r="I1619" s="449">
        <f t="shared" si="146"/>
        <v>0</v>
      </c>
      <c r="J1619" s="414" t="str">
        <f t="shared" si="147"/>
        <v/>
      </c>
      <c r="K1619" s="414" t="str">
        <f t="shared" si="148"/>
        <v/>
      </c>
      <c r="L1619" s="414" t="str">
        <f t="shared" si="149"/>
        <v/>
      </c>
      <c r="M1619" s="414" t="str">
        <f t="shared" si="150"/>
        <v/>
      </c>
    </row>
    <row r="1620" spans="1:13">
      <c r="A1620" s="175"/>
      <c r="B1620" s="152"/>
      <c r="C1620" s="137"/>
      <c r="D1620" s="142"/>
      <c r="E1620" s="143"/>
      <c r="F1620" s="143"/>
      <c r="G1620" s="346"/>
      <c r="H1620" s="145"/>
      <c r="I1620" s="449">
        <f t="shared" si="146"/>
        <v>0</v>
      </c>
      <c r="J1620" s="414" t="str">
        <f t="shared" si="147"/>
        <v/>
      </c>
      <c r="K1620" s="414" t="str">
        <f t="shared" si="148"/>
        <v/>
      </c>
      <c r="L1620" s="414" t="str">
        <f t="shared" si="149"/>
        <v/>
      </c>
      <c r="M1620" s="414" t="str">
        <f t="shared" si="150"/>
        <v/>
      </c>
    </row>
    <row r="1621" spans="1:13">
      <c r="A1621" s="175"/>
      <c r="B1621" s="152"/>
      <c r="C1621" s="137"/>
      <c r="D1621" s="142"/>
      <c r="E1621" s="143"/>
      <c r="F1621" s="143"/>
      <c r="G1621" s="346"/>
      <c r="H1621" s="145"/>
      <c r="I1621" s="449">
        <f t="shared" si="146"/>
        <v>0</v>
      </c>
      <c r="J1621" s="414" t="str">
        <f t="shared" si="147"/>
        <v/>
      </c>
      <c r="K1621" s="414" t="str">
        <f t="shared" si="148"/>
        <v/>
      </c>
      <c r="L1621" s="414" t="str">
        <f t="shared" si="149"/>
        <v/>
      </c>
      <c r="M1621" s="414" t="str">
        <f t="shared" si="150"/>
        <v/>
      </c>
    </row>
    <row r="1622" spans="1:13">
      <c r="A1622" s="175"/>
      <c r="B1622" s="152"/>
      <c r="C1622" s="137"/>
      <c r="D1622" s="142"/>
      <c r="E1622" s="143"/>
      <c r="F1622" s="143"/>
      <c r="G1622" s="346"/>
      <c r="H1622" s="145"/>
      <c r="I1622" s="449">
        <f t="shared" si="146"/>
        <v>0</v>
      </c>
      <c r="J1622" s="414" t="str">
        <f t="shared" si="147"/>
        <v/>
      </c>
      <c r="K1622" s="414" t="str">
        <f t="shared" si="148"/>
        <v/>
      </c>
      <c r="L1622" s="414" t="str">
        <f t="shared" si="149"/>
        <v/>
      </c>
      <c r="M1622" s="414" t="str">
        <f t="shared" si="150"/>
        <v/>
      </c>
    </row>
    <row r="1623" spans="1:13">
      <c r="A1623" s="175"/>
      <c r="B1623" s="152"/>
      <c r="C1623" s="137"/>
      <c r="D1623" s="142"/>
      <c r="E1623" s="143"/>
      <c r="F1623" s="143"/>
      <c r="G1623" s="346"/>
      <c r="H1623" s="145"/>
      <c r="I1623" s="449">
        <f t="shared" si="146"/>
        <v>0</v>
      </c>
      <c r="J1623" s="414" t="str">
        <f t="shared" si="147"/>
        <v/>
      </c>
      <c r="K1623" s="414" t="str">
        <f t="shared" si="148"/>
        <v/>
      </c>
      <c r="L1623" s="414" t="str">
        <f t="shared" si="149"/>
        <v/>
      </c>
      <c r="M1623" s="414" t="str">
        <f t="shared" si="150"/>
        <v/>
      </c>
    </row>
    <row r="1624" spans="1:13">
      <c r="A1624" s="175"/>
      <c r="B1624" s="152"/>
      <c r="C1624" s="137"/>
      <c r="D1624" s="142"/>
      <c r="E1624" s="143"/>
      <c r="F1624" s="143"/>
      <c r="G1624" s="346"/>
      <c r="H1624" s="145"/>
      <c r="I1624" s="449">
        <f t="shared" si="146"/>
        <v>0</v>
      </c>
      <c r="J1624" s="414" t="str">
        <f t="shared" si="147"/>
        <v/>
      </c>
      <c r="K1624" s="414" t="str">
        <f t="shared" si="148"/>
        <v/>
      </c>
      <c r="L1624" s="414" t="str">
        <f t="shared" si="149"/>
        <v/>
      </c>
      <c r="M1624" s="414" t="str">
        <f t="shared" si="150"/>
        <v/>
      </c>
    </row>
    <row r="1625" spans="1:13">
      <c r="A1625" s="175"/>
      <c r="B1625" s="152"/>
      <c r="C1625" s="137"/>
      <c r="D1625" s="142"/>
      <c r="E1625" s="143"/>
      <c r="F1625" s="143"/>
      <c r="G1625" s="346"/>
      <c r="H1625" s="145"/>
      <c r="I1625" s="449">
        <f t="shared" si="146"/>
        <v>0</v>
      </c>
      <c r="J1625" s="414" t="str">
        <f t="shared" si="147"/>
        <v/>
      </c>
      <c r="K1625" s="414" t="str">
        <f t="shared" si="148"/>
        <v/>
      </c>
      <c r="L1625" s="414" t="str">
        <f t="shared" si="149"/>
        <v/>
      </c>
      <c r="M1625" s="414" t="str">
        <f t="shared" si="150"/>
        <v/>
      </c>
    </row>
    <row r="1626" spans="1:13">
      <c r="A1626" s="175"/>
      <c r="B1626" s="152"/>
      <c r="C1626" s="137"/>
      <c r="D1626" s="142"/>
      <c r="E1626" s="143"/>
      <c r="F1626" s="143"/>
      <c r="G1626" s="346"/>
      <c r="H1626" s="145"/>
      <c r="I1626" s="449">
        <f t="shared" si="146"/>
        <v>0</v>
      </c>
      <c r="J1626" s="414" t="str">
        <f t="shared" si="147"/>
        <v/>
      </c>
      <c r="K1626" s="414" t="str">
        <f t="shared" si="148"/>
        <v/>
      </c>
      <c r="L1626" s="414" t="str">
        <f t="shared" si="149"/>
        <v/>
      </c>
      <c r="M1626" s="414" t="str">
        <f t="shared" si="150"/>
        <v/>
      </c>
    </row>
    <row r="1627" spans="1:13">
      <c r="A1627" s="175"/>
      <c r="B1627" s="152"/>
      <c r="C1627" s="137"/>
      <c r="D1627" s="142"/>
      <c r="E1627" s="143"/>
      <c r="F1627" s="143"/>
      <c r="G1627" s="346"/>
      <c r="H1627" s="145"/>
      <c r="I1627" s="449">
        <f t="shared" si="146"/>
        <v>0</v>
      </c>
      <c r="J1627" s="414" t="str">
        <f t="shared" si="147"/>
        <v/>
      </c>
      <c r="K1627" s="414" t="str">
        <f t="shared" si="148"/>
        <v/>
      </c>
      <c r="L1627" s="414" t="str">
        <f t="shared" si="149"/>
        <v/>
      </c>
      <c r="M1627" s="414" t="str">
        <f t="shared" si="150"/>
        <v/>
      </c>
    </row>
    <row r="1628" spans="1:13">
      <c r="A1628" s="175"/>
      <c r="B1628" s="152"/>
      <c r="C1628" s="137"/>
      <c r="D1628" s="142"/>
      <c r="E1628" s="143"/>
      <c r="F1628" s="143"/>
      <c r="G1628" s="346"/>
      <c r="H1628" s="145"/>
      <c r="I1628" s="449">
        <f t="shared" si="146"/>
        <v>0</v>
      </c>
      <c r="J1628" s="414" t="str">
        <f t="shared" si="147"/>
        <v/>
      </c>
      <c r="K1628" s="414" t="str">
        <f t="shared" si="148"/>
        <v/>
      </c>
      <c r="L1628" s="414" t="str">
        <f t="shared" si="149"/>
        <v/>
      </c>
      <c r="M1628" s="414" t="str">
        <f t="shared" si="150"/>
        <v/>
      </c>
    </row>
    <row r="1629" spans="1:13">
      <c r="A1629" s="175"/>
      <c r="B1629" s="152"/>
      <c r="C1629" s="137"/>
      <c r="D1629" s="142"/>
      <c r="E1629" s="143"/>
      <c r="F1629" s="143"/>
      <c r="G1629" s="346"/>
      <c r="H1629" s="145"/>
      <c r="I1629" s="449">
        <f t="shared" si="146"/>
        <v>0</v>
      </c>
      <c r="J1629" s="414" t="str">
        <f t="shared" si="147"/>
        <v/>
      </c>
      <c r="K1629" s="414" t="str">
        <f t="shared" si="148"/>
        <v/>
      </c>
      <c r="L1629" s="414" t="str">
        <f t="shared" si="149"/>
        <v/>
      </c>
      <c r="M1629" s="414" t="str">
        <f t="shared" si="150"/>
        <v/>
      </c>
    </row>
    <row r="1630" spans="1:13">
      <c r="A1630" s="175"/>
      <c r="B1630" s="152"/>
      <c r="C1630" s="137"/>
      <c r="D1630" s="142"/>
      <c r="E1630" s="143"/>
      <c r="F1630" s="143"/>
      <c r="G1630" s="346"/>
      <c r="H1630" s="145"/>
      <c r="I1630" s="449">
        <f t="shared" si="146"/>
        <v>0</v>
      </c>
      <c r="J1630" s="414" t="str">
        <f t="shared" si="147"/>
        <v/>
      </c>
      <c r="K1630" s="414" t="str">
        <f t="shared" si="148"/>
        <v/>
      </c>
      <c r="L1630" s="414" t="str">
        <f t="shared" si="149"/>
        <v/>
      </c>
      <c r="M1630" s="414" t="str">
        <f t="shared" si="150"/>
        <v/>
      </c>
    </row>
    <row r="1631" spans="1:13">
      <c r="A1631" s="175"/>
      <c r="B1631" s="152"/>
      <c r="C1631" s="137"/>
      <c r="D1631" s="142"/>
      <c r="E1631" s="143"/>
      <c r="F1631" s="143"/>
      <c r="G1631" s="346"/>
      <c r="H1631" s="145"/>
      <c r="I1631" s="449">
        <f t="shared" si="146"/>
        <v>0</v>
      </c>
      <c r="J1631" s="414" t="str">
        <f t="shared" si="147"/>
        <v/>
      </c>
      <c r="K1631" s="414" t="str">
        <f t="shared" si="148"/>
        <v/>
      </c>
      <c r="L1631" s="414" t="str">
        <f t="shared" si="149"/>
        <v/>
      </c>
      <c r="M1631" s="414" t="str">
        <f t="shared" si="150"/>
        <v/>
      </c>
    </row>
    <row r="1632" spans="1:13">
      <c r="A1632" s="175"/>
      <c r="B1632" s="152"/>
      <c r="C1632" s="137"/>
      <c r="D1632" s="142"/>
      <c r="E1632" s="143"/>
      <c r="F1632" s="143"/>
      <c r="G1632" s="346"/>
      <c r="H1632" s="145"/>
      <c r="I1632" s="449">
        <f t="shared" si="146"/>
        <v>0</v>
      </c>
      <c r="J1632" s="414" t="str">
        <f t="shared" si="147"/>
        <v/>
      </c>
      <c r="K1632" s="414" t="str">
        <f t="shared" si="148"/>
        <v/>
      </c>
      <c r="L1632" s="414" t="str">
        <f t="shared" si="149"/>
        <v/>
      </c>
      <c r="M1632" s="414" t="str">
        <f t="shared" si="150"/>
        <v/>
      </c>
    </row>
    <row r="1633" spans="1:13">
      <c r="A1633" s="175"/>
      <c r="B1633" s="152"/>
      <c r="C1633" s="137"/>
      <c r="D1633" s="142"/>
      <c r="E1633" s="143"/>
      <c r="F1633" s="143"/>
      <c r="G1633" s="346"/>
      <c r="H1633" s="145"/>
      <c r="I1633" s="449">
        <f t="shared" si="146"/>
        <v>0</v>
      </c>
      <c r="J1633" s="414" t="str">
        <f t="shared" si="147"/>
        <v/>
      </c>
      <c r="K1633" s="414" t="str">
        <f t="shared" si="148"/>
        <v/>
      </c>
      <c r="L1633" s="414" t="str">
        <f t="shared" si="149"/>
        <v/>
      </c>
      <c r="M1633" s="414" t="str">
        <f t="shared" si="150"/>
        <v/>
      </c>
    </row>
    <row r="1634" spans="1:13">
      <c r="A1634" s="175"/>
      <c r="B1634" s="152"/>
      <c r="C1634" s="137"/>
      <c r="D1634" s="142"/>
      <c r="E1634" s="143"/>
      <c r="F1634" s="143"/>
      <c r="G1634" s="346"/>
      <c r="H1634" s="145"/>
      <c r="I1634" s="449">
        <f t="shared" si="146"/>
        <v>0</v>
      </c>
      <c r="J1634" s="414" t="str">
        <f t="shared" si="147"/>
        <v/>
      </c>
      <c r="K1634" s="414" t="str">
        <f t="shared" si="148"/>
        <v/>
      </c>
      <c r="L1634" s="414" t="str">
        <f t="shared" si="149"/>
        <v/>
      </c>
      <c r="M1634" s="414" t="str">
        <f t="shared" si="150"/>
        <v/>
      </c>
    </row>
    <row r="1635" spans="1:13">
      <c r="A1635" s="175"/>
      <c r="B1635" s="152"/>
      <c r="C1635" s="137"/>
      <c r="D1635" s="142"/>
      <c r="E1635" s="143"/>
      <c r="F1635" s="143"/>
      <c r="G1635" s="346"/>
      <c r="H1635" s="145"/>
      <c r="I1635" s="449">
        <f t="shared" si="146"/>
        <v>0</v>
      </c>
      <c r="J1635" s="414" t="str">
        <f t="shared" si="147"/>
        <v/>
      </c>
      <c r="K1635" s="414" t="str">
        <f t="shared" si="148"/>
        <v/>
      </c>
      <c r="L1635" s="414" t="str">
        <f t="shared" si="149"/>
        <v/>
      </c>
      <c r="M1635" s="414" t="str">
        <f t="shared" si="150"/>
        <v/>
      </c>
    </row>
    <row r="1636" spans="1:13">
      <c r="A1636" s="175"/>
      <c r="B1636" s="152"/>
      <c r="C1636" s="137"/>
      <c r="D1636" s="142"/>
      <c r="E1636" s="143"/>
      <c r="F1636" s="143"/>
      <c r="G1636" s="346"/>
      <c r="H1636" s="145"/>
      <c r="I1636" s="449">
        <f t="shared" si="146"/>
        <v>0</v>
      </c>
      <c r="J1636" s="414" t="str">
        <f t="shared" si="147"/>
        <v/>
      </c>
      <c r="K1636" s="414" t="str">
        <f t="shared" si="148"/>
        <v/>
      </c>
      <c r="L1636" s="414" t="str">
        <f t="shared" si="149"/>
        <v/>
      </c>
      <c r="M1636" s="414" t="str">
        <f t="shared" si="150"/>
        <v/>
      </c>
    </row>
    <row r="1637" spans="1:13">
      <c r="A1637" s="175"/>
      <c r="B1637" s="152"/>
      <c r="C1637" s="137"/>
      <c r="D1637" s="142"/>
      <c r="E1637" s="143"/>
      <c r="F1637" s="143"/>
      <c r="G1637" s="346"/>
      <c r="H1637" s="145"/>
      <c r="I1637" s="449">
        <f t="shared" si="146"/>
        <v>0</v>
      </c>
      <c r="J1637" s="414" t="str">
        <f t="shared" si="147"/>
        <v/>
      </c>
      <c r="K1637" s="414" t="str">
        <f t="shared" si="148"/>
        <v/>
      </c>
      <c r="L1637" s="414" t="str">
        <f t="shared" si="149"/>
        <v/>
      </c>
      <c r="M1637" s="414" t="str">
        <f t="shared" si="150"/>
        <v/>
      </c>
    </row>
    <row r="1638" spans="1:13">
      <c r="A1638" s="175"/>
      <c r="B1638" s="152"/>
      <c r="C1638" s="137"/>
      <c r="D1638" s="142"/>
      <c r="E1638" s="143"/>
      <c r="F1638" s="143"/>
      <c r="G1638" s="346"/>
      <c r="H1638" s="145"/>
      <c r="I1638" s="449">
        <f t="shared" si="146"/>
        <v>0</v>
      </c>
      <c r="J1638" s="414" t="str">
        <f t="shared" si="147"/>
        <v/>
      </c>
      <c r="K1638" s="414" t="str">
        <f t="shared" si="148"/>
        <v/>
      </c>
      <c r="L1638" s="414" t="str">
        <f t="shared" si="149"/>
        <v/>
      </c>
      <c r="M1638" s="414" t="str">
        <f t="shared" si="150"/>
        <v/>
      </c>
    </row>
    <row r="1639" spans="1:13">
      <c r="A1639" s="175"/>
      <c r="B1639" s="152"/>
      <c r="C1639" s="137"/>
      <c r="D1639" s="142"/>
      <c r="E1639" s="143"/>
      <c r="F1639" s="143"/>
      <c r="G1639" s="346"/>
      <c r="H1639" s="145"/>
      <c r="I1639" s="449">
        <f t="shared" si="146"/>
        <v>0</v>
      </c>
      <c r="J1639" s="414" t="str">
        <f t="shared" si="147"/>
        <v/>
      </c>
      <c r="K1639" s="414" t="str">
        <f t="shared" si="148"/>
        <v/>
      </c>
      <c r="L1639" s="414" t="str">
        <f t="shared" si="149"/>
        <v/>
      </c>
      <c r="M1639" s="414" t="str">
        <f t="shared" si="150"/>
        <v/>
      </c>
    </row>
    <row r="1640" spans="1:13">
      <c r="A1640" s="175"/>
      <c r="B1640" s="152"/>
      <c r="C1640" s="137"/>
      <c r="D1640" s="142"/>
      <c r="E1640" s="143"/>
      <c r="F1640" s="143"/>
      <c r="G1640" s="346"/>
      <c r="H1640" s="145"/>
      <c r="I1640" s="449">
        <f t="shared" si="146"/>
        <v>0</v>
      </c>
      <c r="J1640" s="414" t="str">
        <f t="shared" si="147"/>
        <v/>
      </c>
      <c r="K1640" s="414" t="str">
        <f t="shared" si="148"/>
        <v/>
      </c>
      <c r="L1640" s="414" t="str">
        <f t="shared" si="149"/>
        <v/>
      </c>
      <c r="M1640" s="414" t="str">
        <f t="shared" si="150"/>
        <v/>
      </c>
    </row>
    <row r="1641" spans="1:13">
      <c r="A1641" s="175"/>
      <c r="B1641" s="152"/>
      <c r="C1641" s="137"/>
      <c r="D1641" s="142"/>
      <c r="E1641" s="143"/>
      <c r="F1641" s="143"/>
      <c r="G1641" s="346"/>
      <c r="H1641" s="145"/>
      <c r="I1641" s="449">
        <f t="shared" si="146"/>
        <v>0</v>
      </c>
      <c r="J1641" s="414" t="str">
        <f t="shared" si="147"/>
        <v/>
      </c>
      <c r="K1641" s="414" t="str">
        <f t="shared" si="148"/>
        <v/>
      </c>
      <c r="L1641" s="414" t="str">
        <f t="shared" si="149"/>
        <v/>
      </c>
      <c r="M1641" s="414" t="str">
        <f t="shared" si="150"/>
        <v/>
      </c>
    </row>
    <row r="1642" spans="1:13">
      <c r="A1642" s="175"/>
      <c r="B1642" s="152"/>
      <c r="C1642" s="137"/>
      <c r="D1642" s="142"/>
      <c r="E1642" s="143"/>
      <c r="F1642" s="143"/>
      <c r="G1642" s="346"/>
      <c r="H1642" s="145"/>
      <c r="I1642" s="449">
        <f t="shared" si="146"/>
        <v>0</v>
      </c>
      <c r="J1642" s="414" t="str">
        <f t="shared" si="147"/>
        <v/>
      </c>
      <c r="K1642" s="414" t="str">
        <f t="shared" si="148"/>
        <v/>
      </c>
      <c r="L1642" s="414" t="str">
        <f t="shared" si="149"/>
        <v/>
      </c>
      <c r="M1642" s="414" t="str">
        <f t="shared" si="150"/>
        <v/>
      </c>
    </row>
    <row r="1643" spans="1:13">
      <c r="A1643" s="175"/>
      <c r="B1643" s="152"/>
      <c r="C1643" s="137"/>
      <c r="D1643" s="142"/>
      <c r="E1643" s="143"/>
      <c r="F1643" s="143"/>
      <c r="G1643" s="346"/>
      <c r="H1643" s="145"/>
      <c r="I1643" s="449">
        <f t="shared" si="146"/>
        <v>0</v>
      </c>
      <c r="J1643" s="414" t="str">
        <f t="shared" si="147"/>
        <v/>
      </c>
      <c r="K1643" s="414" t="str">
        <f t="shared" si="148"/>
        <v/>
      </c>
      <c r="L1643" s="414" t="str">
        <f t="shared" si="149"/>
        <v/>
      </c>
      <c r="M1643" s="414" t="str">
        <f t="shared" si="150"/>
        <v/>
      </c>
    </row>
    <row r="1644" spans="1:13">
      <c r="A1644" s="175"/>
      <c r="B1644" s="152"/>
      <c r="C1644" s="137"/>
      <c r="D1644" s="142"/>
      <c r="E1644" s="143"/>
      <c r="F1644" s="143"/>
      <c r="G1644" s="346"/>
      <c r="H1644" s="145"/>
      <c r="I1644" s="449">
        <f t="shared" si="146"/>
        <v>0</v>
      </c>
      <c r="J1644" s="414" t="str">
        <f t="shared" si="147"/>
        <v/>
      </c>
      <c r="K1644" s="414" t="str">
        <f t="shared" si="148"/>
        <v/>
      </c>
      <c r="L1644" s="414" t="str">
        <f t="shared" si="149"/>
        <v/>
      </c>
      <c r="M1644" s="414" t="str">
        <f t="shared" si="150"/>
        <v/>
      </c>
    </row>
    <row r="1645" spans="1:13">
      <c r="A1645" s="175"/>
      <c r="B1645" s="152"/>
      <c r="C1645" s="137"/>
      <c r="D1645" s="142"/>
      <c r="E1645" s="143"/>
      <c r="F1645" s="143"/>
      <c r="G1645" s="346"/>
      <c r="H1645" s="145"/>
      <c r="I1645" s="449">
        <f t="shared" si="146"/>
        <v>0</v>
      </c>
      <c r="J1645" s="414" t="str">
        <f t="shared" si="147"/>
        <v/>
      </c>
      <c r="K1645" s="414" t="str">
        <f t="shared" si="148"/>
        <v/>
      </c>
      <c r="L1645" s="414" t="str">
        <f t="shared" si="149"/>
        <v/>
      </c>
      <c r="M1645" s="414" t="str">
        <f t="shared" si="150"/>
        <v/>
      </c>
    </row>
    <row r="1646" spans="1:13">
      <c r="A1646" s="175"/>
      <c r="B1646" s="152"/>
      <c r="C1646" s="137"/>
      <c r="D1646" s="142"/>
      <c r="E1646" s="143"/>
      <c r="F1646" s="143"/>
      <c r="G1646" s="346"/>
      <c r="H1646" s="145"/>
      <c r="I1646" s="449">
        <f t="shared" si="146"/>
        <v>0</v>
      </c>
      <c r="J1646" s="414" t="str">
        <f t="shared" si="147"/>
        <v/>
      </c>
      <c r="K1646" s="414" t="str">
        <f t="shared" si="148"/>
        <v/>
      </c>
      <c r="L1646" s="414" t="str">
        <f t="shared" si="149"/>
        <v/>
      </c>
      <c r="M1646" s="414" t="str">
        <f t="shared" si="150"/>
        <v/>
      </c>
    </row>
    <row r="1647" spans="1:13">
      <c r="A1647" s="175"/>
      <c r="B1647" s="152"/>
      <c r="C1647" s="137"/>
      <c r="D1647" s="142"/>
      <c r="E1647" s="143"/>
      <c r="F1647" s="143"/>
      <c r="G1647" s="346"/>
      <c r="H1647" s="145"/>
      <c r="I1647" s="449">
        <f t="shared" si="146"/>
        <v>0</v>
      </c>
      <c r="J1647" s="414" t="str">
        <f t="shared" si="147"/>
        <v/>
      </c>
      <c r="K1647" s="414" t="str">
        <f t="shared" si="148"/>
        <v/>
      </c>
      <c r="L1647" s="414" t="str">
        <f t="shared" si="149"/>
        <v/>
      </c>
      <c r="M1647" s="414" t="str">
        <f t="shared" si="150"/>
        <v/>
      </c>
    </row>
    <row r="1648" spans="1:13">
      <c r="A1648" s="175"/>
      <c r="B1648" s="152"/>
      <c r="C1648" s="137"/>
      <c r="D1648" s="142"/>
      <c r="E1648" s="143"/>
      <c r="F1648" s="143"/>
      <c r="G1648" s="346"/>
      <c r="H1648" s="145"/>
      <c r="I1648" s="449">
        <f t="shared" si="146"/>
        <v>0</v>
      </c>
      <c r="J1648" s="414" t="str">
        <f t="shared" si="147"/>
        <v/>
      </c>
      <c r="K1648" s="414" t="str">
        <f t="shared" si="148"/>
        <v/>
      </c>
      <c r="L1648" s="414" t="str">
        <f t="shared" si="149"/>
        <v/>
      </c>
      <c r="M1648" s="414" t="str">
        <f t="shared" si="150"/>
        <v/>
      </c>
    </row>
    <row r="1649" spans="1:13">
      <c r="A1649" s="175"/>
      <c r="B1649" s="152"/>
      <c r="C1649" s="137"/>
      <c r="D1649" s="142"/>
      <c r="E1649" s="143"/>
      <c r="F1649" s="143"/>
      <c r="G1649" s="346"/>
      <c r="H1649" s="145"/>
      <c r="I1649" s="449">
        <f t="shared" si="146"/>
        <v>0</v>
      </c>
      <c r="J1649" s="414" t="str">
        <f t="shared" si="147"/>
        <v/>
      </c>
      <c r="K1649" s="414" t="str">
        <f t="shared" si="148"/>
        <v/>
      </c>
      <c r="L1649" s="414" t="str">
        <f t="shared" si="149"/>
        <v/>
      </c>
      <c r="M1649" s="414" t="str">
        <f t="shared" si="150"/>
        <v/>
      </c>
    </row>
    <row r="1650" spans="1:13">
      <c r="A1650" s="175"/>
      <c r="B1650" s="152"/>
      <c r="C1650" s="137"/>
      <c r="D1650" s="142"/>
      <c r="E1650" s="143"/>
      <c r="F1650" s="143"/>
      <c r="G1650" s="346"/>
      <c r="H1650" s="145"/>
      <c r="I1650" s="449">
        <f t="shared" si="146"/>
        <v>0</v>
      </c>
      <c r="J1650" s="414" t="str">
        <f t="shared" si="147"/>
        <v/>
      </c>
      <c r="K1650" s="414" t="str">
        <f t="shared" si="148"/>
        <v/>
      </c>
      <c r="L1650" s="414" t="str">
        <f t="shared" si="149"/>
        <v/>
      </c>
      <c r="M1650" s="414" t="str">
        <f t="shared" si="150"/>
        <v/>
      </c>
    </row>
    <row r="1651" spans="1:13">
      <c r="A1651" s="175"/>
      <c r="B1651" s="152"/>
      <c r="C1651" s="137"/>
      <c r="D1651" s="142"/>
      <c r="E1651" s="143"/>
      <c r="F1651" s="143"/>
      <c r="G1651" s="346"/>
      <c r="H1651" s="145"/>
      <c r="I1651" s="449">
        <f t="shared" si="146"/>
        <v>0</v>
      </c>
      <c r="J1651" s="414" t="str">
        <f t="shared" si="147"/>
        <v/>
      </c>
      <c r="K1651" s="414" t="str">
        <f t="shared" si="148"/>
        <v/>
      </c>
      <c r="L1651" s="414" t="str">
        <f t="shared" si="149"/>
        <v/>
      </c>
      <c r="M1651" s="414" t="str">
        <f t="shared" si="150"/>
        <v/>
      </c>
    </row>
    <row r="1652" spans="1:13">
      <c r="A1652" s="175"/>
      <c r="B1652" s="152"/>
      <c r="C1652" s="137"/>
      <c r="D1652" s="142"/>
      <c r="E1652" s="143"/>
      <c r="F1652" s="143"/>
      <c r="G1652" s="346"/>
      <c r="H1652" s="145"/>
      <c r="I1652" s="449">
        <f t="shared" si="146"/>
        <v>0</v>
      </c>
      <c r="J1652" s="414" t="str">
        <f t="shared" si="147"/>
        <v/>
      </c>
      <c r="K1652" s="414" t="str">
        <f t="shared" si="148"/>
        <v/>
      </c>
      <c r="L1652" s="414" t="str">
        <f t="shared" si="149"/>
        <v/>
      </c>
      <c r="M1652" s="414" t="str">
        <f t="shared" si="150"/>
        <v/>
      </c>
    </row>
    <row r="1653" spans="1:13">
      <c r="A1653" s="175"/>
      <c r="B1653" s="152"/>
      <c r="C1653" s="137"/>
      <c r="D1653" s="142"/>
      <c r="E1653" s="143"/>
      <c r="F1653" s="143"/>
      <c r="G1653" s="346"/>
      <c r="H1653" s="145"/>
      <c r="I1653" s="449">
        <f t="shared" si="146"/>
        <v>0</v>
      </c>
      <c r="J1653" s="414" t="str">
        <f t="shared" si="147"/>
        <v/>
      </c>
      <c r="K1653" s="414" t="str">
        <f t="shared" si="148"/>
        <v/>
      </c>
      <c r="L1653" s="414" t="str">
        <f t="shared" si="149"/>
        <v/>
      </c>
      <c r="M1653" s="414" t="str">
        <f t="shared" si="150"/>
        <v/>
      </c>
    </row>
    <row r="1654" spans="1:13">
      <c r="A1654" s="175"/>
      <c r="B1654" s="152"/>
      <c r="C1654" s="137"/>
      <c r="D1654" s="142"/>
      <c r="E1654" s="143"/>
      <c r="F1654" s="143"/>
      <c r="G1654" s="346"/>
      <c r="H1654" s="145"/>
      <c r="I1654" s="449">
        <f t="shared" si="146"/>
        <v>0</v>
      </c>
      <c r="J1654" s="414" t="str">
        <f t="shared" si="147"/>
        <v/>
      </c>
      <c r="K1654" s="414" t="str">
        <f t="shared" si="148"/>
        <v/>
      </c>
      <c r="L1654" s="414" t="str">
        <f t="shared" si="149"/>
        <v/>
      </c>
      <c r="M1654" s="414" t="str">
        <f t="shared" si="150"/>
        <v/>
      </c>
    </row>
    <row r="1655" spans="1:13">
      <c r="A1655" s="175"/>
      <c r="B1655" s="152"/>
      <c r="C1655" s="137"/>
      <c r="D1655" s="142"/>
      <c r="E1655" s="143"/>
      <c r="F1655" s="143"/>
      <c r="G1655" s="346"/>
      <c r="H1655" s="145"/>
      <c r="I1655" s="449">
        <f t="shared" si="146"/>
        <v>0</v>
      </c>
      <c r="J1655" s="414" t="str">
        <f t="shared" si="147"/>
        <v/>
      </c>
      <c r="K1655" s="414" t="str">
        <f t="shared" si="148"/>
        <v/>
      </c>
      <c r="L1655" s="414" t="str">
        <f t="shared" si="149"/>
        <v/>
      </c>
      <c r="M1655" s="414" t="str">
        <f t="shared" si="150"/>
        <v/>
      </c>
    </row>
    <row r="1656" spans="1:13">
      <c r="A1656" s="175"/>
      <c r="B1656" s="152"/>
      <c r="C1656" s="137"/>
      <c r="D1656" s="142"/>
      <c r="E1656" s="143"/>
      <c r="F1656" s="143"/>
      <c r="G1656" s="346"/>
      <c r="H1656" s="145"/>
      <c r="I1656" s="449">
        <f t="shared" si="146"/>
        <v>0</v>
      </c>
      <c r="J1656" s="414" t="str">
        <f t="shared" si="147"/>
        <v/>
      </c>
      <c r="K1656" s="414" t="str">
        <f t="shared" si="148"/>
        <v/>
      </c>
      <c r="L1656" s="414" t="str">
        <f t="shared" si="149"/>
        <v/>
      </c>
      <c r="M1656" s="414" t="str">
        <f t="shared" si="150"/>
        <v/>
      </c>
    </row>
    <row r="1657" spans="1:13">
      <c r="A1657" s="175"/>
      <c r="B1657" s="152"/>
      <c r="C1657" s="137"/>
      <c r="D1657" s="142"/>
      <c r="E1657" s="143"/>
      <c r="F1657" s="143"/>
      <c r="G1657" s="346"/>
      <c r="H1657" s="145"/>
      <c r="I1657" s="449">
        <f t="shared" si="146"/>
        <v>0</v>
      </c>
      <c r="J1657" s="414" t="str">
        <f t="shared" si="147"/>
        <v/>
      </c>
      <c r="K1657" s="414" t="str">
        <f t="shared" si="148"/>
        <v/>
      </c>
      <c r="L1657" s="414" t="str">
        <f t="shared" si="149"/>
        <v/>
      </c>
      <c r="M1657" s="414" t="str">
        <f t="shared" si="150"/>
        <v/>
      </c>
    </row>
    <row r="1658" spans="1:13">
      <c r="A1658" s="175"/>
      <c r="B1658" s="152"/>
      <c r="C1658" s="137"/>
      <c r="D1658" s="142"/>
      <c r="E1658" s="143"/>
      <c r="F1658" s="143"/>
      <c r="G1658" s="346"/>
      <c r="H1658" s="145"/>
      <c r="I1658" s="449">
        <f t="shared" si="146"/>
        <v>0</v>
      </c>
      <c r="J1658" s="414" t="str">
        <f t="shared" si="147"/>
        <v/>
      </c>
      <c r="K1658" s="414" t="str">
        <f t="shared" si="148"/>
        <v/>
      </c>
      <c r="L1658" s="414" t="str">
        <f t="shared" si="149"/>
        <v/>
      </c>
      <c r="M1658" s="414" t="str">
        <f t="shared" si="150"/>
        <v/>
      </c>
    </row>
    <row r="1659" spans="1:13">
      <c r="A1659" s="175"/>
      <c r="B1659" s="152"/>
      <c r="C1659" s="137"/>
      <c r="D1659" s="142"/>
      <c r="E1659" s="143"/>
      <c r="F1659" s="143"/>
      <c r="G1659" s="346"/>
      <c r="H1659" s="145"/>
      <c r="I1659" s="449">
        <f t="shared" ref="I1659:I1722" si="151">IF(ISTEXT(A1659)=TRUE,G1659,0)</f>
        <v>0</v>
      </c>
      <c r="J1659" s="414" t="str">
        <f t="shared" si="147"/>
        <v/>
      </c>
      <c r="K1659" s="414" t="str">
        <f t="shared" si="148"/>
        <v/>
      </c>
      <c r="L1659" s="414" t="str">
        <f t="shared" si="149"/>
        <v/>
      </c>
      <c r="M1659" s="414" t="str">
        <f t="shared" si="150"/>
        <v/>
      </c>
    </row>
    <row r="1660" spans="1:13">
      <c r="A1660" s="175"/>
      <c r="B1660" s="152"/>
      <c r="C1660" s="137"/>
      <c r="D1660" s="142"/>
      <c r="E1660" s="143"/>
      <c r="F1660" s="143"/>
      <c r="G1660" s="346"/>
      <c r="H1660" s="145"/>
      <c r="I1660" s="449">
        <f t="shared" si="151"/>
        <v>0</v>
      </c>
      <c r="J1660" s="414" t="str">
        <f t="shared" si="147"/>
        <v/>
      </c>
      <c r="K1660" s="414" t="str">
        <f t="shared" si="148"/>
        <v/>
      </c>
      <c r="L1660" s="414" t="str">
        <f t="shared" si="149"/>
        <v/>
      </c>
      <c r="M1660" s="414" t="str">
        <f t="shared" si="150"/>
        <v/>
      </c>
    </row>
    <row r="1661" spans="1:13">
      <c r="A1661" s="175"/>
      <c r="B1661" s="152"/>
      <c r="C1661" s="137"/>
      <c r="D1661" s="142"/>
      <c r="E1661" s="143"/>
      <c r="F1661" s="143"/>
      <c r="G1661" s="346"/>
      <c r="H1661" s="145"/>
      <c r="I1661" s="449">
        <f t="shared" si="151"/>
        <v>0</v>
      </c>
      <c r="J1661" s="414" t="str">
        <f t="shared" si="147"/>
        <v/>
      </c>
      <c r="K1661" s="414" t="str">
        <f t="shared" si="148"/>
        <v/>
      </c>
      <c r="L1661" s="414" t="str">
        <f t="shared" si="149"/>
        <v/>
      </c>
      <c r="M1661" s="414" t="str">
        <f t="shared" si="150"/>
        <v/>
      </c>
    </row>
    <row r="1662" spans="1:13">
      <c r="A1662" s="175"/>
      <c r="B1662" s="152"/>
      <c r="C1662" s="137"/>
      <c r="D1662" s="142"/>
      <c r="E1662" s="143"/>
      <c r="F1662" s="143"/>
      <c r="G1662" s="346"/>
      <c r="H1662" s="145"/>
      <c r="I1662" s="449">
        <f t="shared" si="151"/>
        <v>0</v>
      </c>
      <c r="J1662" s="414" t="str">
        <f t="shared" ref="J1662:J1725" si="152">IF($B1662="F",$G1662,"")</f>
        <v/>
      </c>
      <c r="K1662" s="414" t="str">
        <f t="shared" ref="K1662:K1725" si="153">IF($B1662="V",$G1662,"")</f>
        <v/>
      </c>
      <c r="L1662" s="414" t="str">
        <f t="shared" ref="L1662:L1725" si="154">IF($B1662="A",$G1662,"")</f>
        <v/>
      </c>
      <c r="M1662" s="414" t="str">
        <f t="shared" ref="M1662:M1725" si="155">IF($B1662="G",$G1662,"")</f>
        <v/>
      </c>
    </row>
    <row r="1663" spans="1:13">
      <c r="A1663" s="175"/>
      <c r="B1663" s="152"/>
      <c r="C1663" s="137"/>
      <c r="D1663" s="142"/>
      <c r="E1663" s="143"/>
      <c r="F1663" s="143"/>
      <c r="G1663" s="346"/>
      <c r="H1663" s="145"/>
      <c r="I1663" s="449">
        <f t="shared" si="151"/>
        <v>0</v>
      </c>
      <c r="J1663" s="414" t="str">
        <f t="shared" si="152"/>
        <v/>
      </c>
      <c r="K1663" s="414" t="str">
        <f t="shared" si="153"/>
        <v/>
      </c>
      <c r="L1663" s="414" t="str">
        <f t="shared" si="154"/>
        <v/>
      </c>
      <c r="M1663" s="414" t="str">
        <f t="shared" si="155"/>
        <v/>
      </c>
    </row>
    <row r="1664" spans="1:13">
      <c r="A1664" s="175"/>
      <c r="B1664" s="152"/>
      <c r="C1664" s="137"/>
      <c r="D1664" s="142"/>
      <c r="E1664" s="143"/>
      <c r="F1664" s="143"/>
      <c r="G1664" s="346"/>
      <c r="H1664" s="145"/>
      <c r="I1664" s="449">
        <f t="shared" si="151"/>
        <v>0</v>
      </c>
      <c r="J1664" s="414" t="str">
        <f t="shared" si="152"/>
        <v/>
      </c>
      <c r="K1664" s="414" t="str">
        <f t="shared" si="153"/>
        <v/>
      </c>
      <c r="L1664" s="414" t="str">
        <f t="shared" si="154"/>
        <v/>
      </c>
      <c r="M1664" s="414" t="str">
        <f t="shared" si="155"/>
        <v/>
      </c>
    </row>
    <row r="1665" spans="1:13">
      <c r="A1665" s="175"/>
      <c r="B1665" s="152"/>
      <c r="C1665" s="137"/>
      <c r="D1665" s="142"/>
      <c r="E1665" s="143"/>
      <c r="F1665" s="143"/>
      <c r="G1665" s="346"/>
      <c r="H1665" s="145"/>
      <c r="I1665" s="449">
        <f t="shared" si="151"/>
        <v>0</v>
      </c>
      <c r="J1665" s="414" t="str">
        <f t="shared" si="152"/>
        <v/>
      </c>
      <c r="K1665" s="414" t="str">
        <f t="shared" si="153"/>
        <v/>
      </c>
      <c r="L1665" s="414" t="str">
        <f t="shared" si="154"/>
        <v/>
      </c>
      <c r="M1665" s="414" t="str">
        <f t="shared" si="155"/>
        <v/>
      </c>
    </row>
    <row r="1666" spans="1:13">
      <c r="A1666" s="175"/>
      <c r="B1666" s="152"/>
      <c r="C1666" s="137"/>
      <c r="D1666" s="142"/>
      <c r="E1666" s="143"/>
      <c r="F1666" s="143"/>
      <c r="G1666" s="346"/>
      <c r="H1666" s="145"/>
      <c r="I1666" s="449">
        <f t="shared" si="151"/>
        <v>0</v>
      </c>
      <c r="J1666" s="414" t="str">
        <f t="shared" si="152"/>
        <v/>
      </c>
      <c r="K1666" s="414" t="str">
        <f t="shared" si="153"/>
        <v/>
      </c>
      <c r="L1666" s="414" t="str">
        <f t="shared" si="154"/>
        <v/>
      </c>
      <c r="M1666" s="414" t="str">
        <f t="shared" si="155"/>
        <v/>
      </c>
    </row>
    <row r="1667" spans="1:13">
      <c r="A1667" s="175"/>
      <c r="B1667" s="152"/>
      <c r="C1667" s="137"/>
      <c r="D1667" s="142"/>
      <c r="E1667" s="143"/>
      <c r="F1667" s="143"/>
      <c r="G1667" s="346"/>
      <c r="H1667" s="145"/>
      <c r="I1667" s="449">
        <f t="shared" si="151"/>
        <v>0</v>
      </c>
      <c r="J1667" s="414" t="str">
        <f t="shared" si="152"/>
        <v/>
      </c>
      <c r="K1667" s="414" t="str">
        <f t="shared" si="153"/>
        <v/>
      </c>
      <c r="L1667" s="414" t="str">
        <f t="shared" si="154"/>
        <v/>
      </c>
      <c r="M1667" s="414" t="str">
        <f t="shared" si="155"/>
        <v/>
      </c>
    </row>
    <row r="1668" spans="1:13">
      <c r="A1668" s="175"/>
      <c r="B1668" s="152"/>
      <c r="C1668" s="137"/>
      <c r="D1668" s="142"/>
      <c r="E1668" s="143"/>
      <c r="F1668" s="143"/>
      <c r="G1668" s="346"/>
      <c r="H1668" s="145"/>
      <c r="I1668" s="449">
        <f t="shared" si="151"/>
        <v>0</v>
      </c>
      <c r="J1668" s="414" t="str">
        <f t="shared" si="152"/>
        <v/>
      </c>
      <c r="K1668" s="414" t="str">
        <f t="shared" si="153"/>
        <v/>
      </c>
      <c r="L1668" s="414" t="str">
        <f t="shared" si="154"/>
        <v/>
      </c>
      <c r="M1668" s="414" t="str">
        <f t="shared" si="155"/>
        <v/>
      </c>
    </row>
    <row r="1669" spans="1:13">
      <c r="A1669" s="175"/>
      <c r="B1669" s="152"/>
      <c r="C1669" s="137"/>
      <c r="D1669" s="142"/>
      <c r="E1669" s="143"/>
      <c r="F1669" s="143"/>
      <c r="G1669" s="346"/>
      <c r="H1669" s="145"/>
      <c r="I1669" s="449">
        <f t="shared" si="151"/>
        <v>0</v>
      </c>
      <c r="J1669" s="414" t="str">
        <f t="shared" si="152"/>
        <v/>
      </c>
      <c r="K1669" s="414" t="str">
        <f t="shared" si="153"/>
        <v/>
      </c>
      <c r="L1669" s="414" t="str">
        <f t="shared" si="154"/>
        <v/>
      </c>
      <c r="M1669" s="414" t="str">
        <f t="shared" si="155"/>
        <v/>
      </c>
    </row>
    <row r="1670" spans="1:13">
      <c r="A1670" s="175"/>
      <c r="B1670" s="152"/>
      <c r="C1670" s="137"/>
      <c r="D1670" s="142"/>
      <c r="E1670" s="143"/>
      <c r="F1670" s="143"/>
      <c r="G1670" s="346"/>
      <c r="H1670" s="145"/>
      <c r="I1670" s="449">
        <f t="shared" si="151"/>
        <v>0</v>
      </c>
      <c r="J1670" s="414" t="str">
        <f t="shared" si="152"/>
        <v/>
      </c>
      <c r="K1670" s="414" t="str">
        <f t="shared" si="153"/>
        <v/>
      </c>
      <c r="L1670" s="414" t="str">
        <f t="shared" si="154"/>
        <v/>
      </c>
      <c r="M1670" s="414" t="str">
        <f t="shared" si="155"/>
        <v/>
      </c>
    </row>
    <row r="1671" spans="1:13">
      <c r="A1671" s="175"/>
      <c r="B1671" s="152"/>
      <c r="C1671" s="137"/>
      <c r="D1671" s="142"/>
      <c r="E1671" s="143"/>
      <c r="F1671" s="143"/>
      <c r="G1671" s="346"/>
      <c r="H1671" s="145"/>
      <c r="I1671" s="449">
        <f t="shared" si="151"/>
        <v>0</v>
      </c>
      <c r="J1671" s="414" t="str">
        <f t="shared" si="152"/>
        <v/>
      </c>
      <c r="K1671" s="414" t="str">
        <f t="shared" si="153"/>
        <v/>
      </c>
      <c r="L1671" s="414" t="str">
        <f t="shared" si="154"/>
        <v/>
      </c>
      <c r="M1671" s="414" t="str">
        <f t="shared" si="155"/>
        <v/>
      </c>
    </row>
    <row r="1672" spans="1:13">
      <c r="A1672" s="175"/>
      <c r="B1672" s="152"/>
      <c r="C1672" s="137"/>
      <c r="D1672" s="142"/>
      <c r="E1672" s="143"/>
      <c r="F1672" s="143"/>
      <c r="G1672" s="346"/>
      <c r="H1672" s="145"/>
      <c r="I1672" s="449">
        <f t="shared" si="151"/>
        <v>0</v>
      </c>
      <c r="J1672" s="414" t="str">
        <f t="shared" si="152"/>
        <v/>
      </c>
      <c r="K1672" s="414" t="str">
        <f t="shared" si="153"/>
        <v/>
      </c>
      <c r="L1672" s="414" t="str">
        <f t="shared" si="154"/>
        <v/>
      </c>
      <c r="M1672" s="414" t="str">
        <f t="shared" si="155"/>
        <v/>
      </c>
    </row>
    <row r="1673" spans="1:13">
      <c r="A1673" s="175"/>
      <c r="B1673" s="152"/>
      <c r="C1673" s="137"/>
      <c r="D1673" s="142"/>
      <c r="E1673" s="143"/>
      <c r="F1673" s="143"/>
      <c r="G1673" s="346"/>
      <c r="H1673" s="145"/>
      <c r="I1673" s="449">
        <f t="shared" si="151"/>
        <v>0</v>
      </c>
      <c r="J1673" s="414" t="str">
        <f t="shared" si="152"/>
        <v/>
      </c>
      <c r="K1673" s="414" t="str">
        <f t="shared" si="153"/>
        <v/>
      </c>
      <c r="L1673" s="414" t="str">
        <f t="shared" si="154"/>
        <v/>
      </c>
      <c r="M1673" s="414" t="str">
        <f t="shared" si="155"/>
        <v/>
      </c>
    </row>
    <row r="1674" spans="1:13">
      <c r="A1674" s="175"/>
      <c r="B1674" s="152"/>
      <c r="C1674" s="137"/>
      <c r="D1674" s="142"/>
      <c r="E1674" s="143"/>
      <c r="F1674" s="143"/>
      <c r="G1674" s="346"/>
      <c r="H1674" s="145"/>
      <c r="I1674" s="449">
        <f t="shared" si="151"/>
        <v>0</v>
      </c>
      <c r="J1674" s="414" t="str">
        <f t="shared" si="152"/>
        <v/>
      </c>
      <c r="K1674" s="414" t="str">
        <f t="shared" si="153"/>
        <v/>
      </c>
      <c r="L1674" s="414" t="str">
        <f t="shared" si="154"/>
        <v/>
      </c>
      <c r="M1674" s="414" t="str">
        <f t="shared" si="155"/>
        <v/>
      </c>
    </row>
    <row r="1675" spans="1:13">
      <c r="A1675" s="175"/>
      <c r="B1675" s="152"/>
      <c r="C1675" s="137"/>
      <c r="D1675" s="142"/>
      <c r="E1675" s="143"/>
      <c r="F1675" s="143"/>
      <c r="G1675" s="346"/>
      <c r="H1675" s="145"/>
      <c r="I1675" s="449">
        <f t="shared" si="151"/>
        <v>0</v>
      </c>
      <c r="J1675" s="414" t="str">
        <f t="shared" si="152"/>
        <v/>
      </c>
      <c r="K1675" s="414" t="str">
        <f t="shared" si="153"/>
        <v/>
      </c>
      <c r="L1675" s="414" t="str">
        <f t="shared" si="154"/>
        <v/>
      </c>
      <c r="M1675" s="414" t="str">
        <f t="shared" si="155"/>
        <v/>
      </c>
    </row>
    <row r="1676" spans="1:13">
      <c r="A1676" s="175"/>
      <c r="B1676" s="152"/>
      <c r="C1676" s="137"/>
      <c r="D1676" s="142"/>
      <c r="E1676" s="143"/>
      <c r="F1676" s="143"/>
      <c r="G1676" s="346"/>
      <c r="H1676" s="145"/>
      <c r="I1676" s="449">
        <f t="shared" si="151"/>
        <v>0</v>
      </c>
      <c r="J1676" s="414" t="str">
        <f t="shared" si="152"/>
        <v/>
      </c>
      <c r="K1676" s="414" t="str">
        <f t="shared" si="153"/>
        <v/>
      </c>
      <c r="L1676" s="414" t="str">
        <f t="shared" si="154"/>
        <v/>
      </c>
      <c r="M1676" s="414" t="str">
        <f t="shared" si="155"/>
        <v/>
      </c>
    </row>
    <row r="1677" spans="1:13">
      <c r="A1677" s="175"/>
      <c r="B1677" s="152"/>
      <c r="C1677" s="137"/>
      <c r="D1677" s="142"/>
      <c r="E1677" s="143"/>
      <c r="F1677" s="143"/>
      <c r="G1677" s="346"/>
      <c r="H1677" s="145"/>
      <c r="I1677" s="449">
        <f t="shared" si="151"/>
        <v>0</v>
      </c>
      <c r="J1677" s="414" t="str">
        <f t="shared" si="152"/>
        <v/>
      </c>
      <c r="K1677" s="414" t="str">
        <f t="shared" si="153"/>
        <v/>
      </c>
      <c r="L1677" s="414" t="str">
        <f t="shared" si="154"/>
        <v/>
      </c>
      <c r="M1677" s="414" t="str">
        <f t="shared" si="155"/>
        <v/>
      </c>
    </row>
    <row r="1678" spans="1:13">
      <c r="A1678" s="175"/>
      <c r="B1678" s="152"/>
      <c r="C1678" s="137"/>
      <c r="D1678" s="142"/>
      <c r="E1678" s="143"/>
      <c r="F1678" s="143"/>
      <c r="G1678" s="346"/>
      <c r="H1678" s="145"/>
      <c r="I1678" s="449">
        <f t="shared" si="151"/>
        <v>0</v>
      </c>
      <c r="J1678" s="414" t="str">
        <f t="shared" si="152"/>
        <v/>
      </c>
      <c r="K1678" s="414" t="str">
        <f t="shared" si="153"/>
        <v/>
      </c>
      <c r="L1678" s="414" t="str">
        <f t="shared" si="154"/>
        <v/>
      </c>
      <c r="M1678" s="414" t="str">
        <f t="shared" si="155"/>
        <v/>
      </c>
    </row>
    <row r="1679" spans="1:13">
      <c r="A1679" s="175"/>
      <c r="B1679" s="152"/>
      <c r="C1679" s="137"/>
      <c r="D1679" s="142"/>
      <c r="E1679" s="143"/>
      <c r="F1679" s="143"/>
      <c r="G1679" s="346"/>
      <c r="H1679" s="145"/>
      <c r="I1679" s="449">
        <f t="shared" si="151"/>
        <v>0</v>
      </c>
      <c r="J1679" s="414" t="str">
        <f t="shared" si="152"/>
        <v/>
      </c>
      <c r="K1679" s="414" t="str">
        <f t="shared" si="153"/>
        <v/>
      </c>
      <c r="L1679" s="414" t="str">
        <f t="shared" si="154"/>
        <v/>
      </c>
      <c r="M1679" s="414" t="str">
        <f t="shared" si="155"/>
        <v/>
      </c>
    </row>
    <row r="1680" spans="1:13">
      <c r="A1680" s="175"/>
      <c r="B1680" s="152"/>
      <c r="C1680" s="137"/>
      <c r="D1680" s="142"/>
      <c r="E1680" s="143"/>
      <c r="F1680" s="143"/>
      <c r="G1680" s="346"/>
      <c r="H1680" s="145"/>
      <c r="I1680" s="449">
        <f t="shared" si="151"/>
        <v>0</v>
      </c>
      <c r="J1680" s="414" t="str">
        <f t="shared" si="152"/>
        <v/>
      </c>
      <c r="K1680" s="414" t="str">
        <f t="shared" si="153"/>
        <v/>
      </c>
      <c r="L1680" s="414" t="str">
        <f t="shared" si="154"/>
        <v/>
      </c>
      <c r="M1680" s="414" t="str">
        <f t="shared" si="155"/>
        <v/>
      </c>
    </row>
    <row r="1681" spans="1:13">
      <c r="A1681" s="175"/>
      <c r="B1681" s="152"/>
      <c r="C1681" s="137"/>
      <c r="D1681" s="142"/>
      <c r="E1681" s="143"/>
      <c r="F1681" s="143"/>
      <c r="G1681" s="346"/>
      <c r="H1681" s="145"/>
      <c r="I1681" s="449">
        <f t="shared" si="151"/>
        <v>0</v>
      </c>
      <c r="J1681" s="414" t="str">
        <f t="shared" si="152"/>
        <v/>
      </c>
      <c r="K1681" s="414" t="str">
        <f t="shared" si="153"/>
        <v/>
      </c>
      <c r="L1681" s="414" t="str">
        <f t="shared" si="154"/>
        <v/>
      </c>
      <c r="M1681" s="414" t="str">
        <f t="shared" si="155"/>
        <v/>
      </c>
    </row>
    <row r="1682" spans="1:13">
      <c r="A1682" s="175"/>
      <c r="B1682" s="152"/>
      <c r="C1682" s="137"/>
      <c r="D1682" s="142"/>
      <c r="E1682" s="143"/>
      <c r="F1682" s="143"/>
      <c r="G1682" s="346"/>
      <c r="H1682" s="145"/>
      <c r="I1682" s="449">
        <f t="shared" si="151"/>
        <v>0</v>
      </c>
      <c r="J1682" s="414" t="str">
        <f t="shared" si="152"/>
        <v/>
      </c>
      <c r="K1682" s="414" t="str">
        <f t="shared" si="153"/>
        <v/>
      </c>
      <c r="L1682" s="414" t="str">
        <f t="shared" si="154"/>
        <v/>
      </c>
      <c r="M1682" s="414" t="str">
        <f t="shared" si="155"/>
        <v/>
      </c>
    </row>
    <row r="1683" spans="1:13">
      <c r="A1683" s="175"/>
      <c r="B1683" s="152"/>
      <c r="C1683" s="137"/>
      <c r="D1683" s="142"/>
      <c r="E1683" s="143"/>
      <c r="F1683" s="143"/>
      <c r="G1683" s="346"/>
      <c r="H1683" s="145"/>
      <c r="I1683" s="449">
        <f t="shared" si="151"/>
        <v>0</v>
      </c>
      <c r="J1683" s="414" t="str">
        <f t="shared" si="152"/>
        <v/>
      </c>
      <c r="K1683" s="414" t="str">
        <f t="shared" si="153"/>
        <v/>
      </c>
      <c r="L1683" s="414" t="str">
        <f t="shared" si="154"/>
        <v/>
      </c>
      <c r="M1683" s="414" t="str">
        <f t="shared" si="155"/>
        <v/>
      </c>
    </row>
    <row r="1684" spans="1:13">
      <c r="A1684" s="175"/>
      <c r="B1684" s="152"/>
      <c r="C1684" s="137"/>
      <c r="D1684" s="142"/>
      <c r="E1684" s="143"/>
      <c r="F1684" s="143"/>
      <c r="G1684" s="346"/>
      <c r="H1684" s="145"/>
      <c r="I1684" s="449">
        <f t="shared" si="151"/>
        <v>0</v>
      </c>
      <c r="J1684" s="414" t="str">
        <f t="shared" si="152"/>
        <v/>
      </c>
      <c r="K1684" s="414" t="str">
        <f t="shared" si="153"/>
        <v/>
      </c>
      <c r="L1684" s="414" t="str">
        <f t="shared" si="154"/>
        <v/>
      </c>
      <c r="M1684" s="414" t="str">
        <f t="shared" si="155"/>
        <v/>
      </c>
    </row>
    <row r="1685" spans="1:13">
      <c r="A1685" s="175"/>
      <c r="B1685" s="152"/>
      <c r="C1685" s="137"/>
      <c r="D1685" s="142"/>
      <c r="E1685" s="143"/>
      <c r="F1685" s="143"/>
      <c r="G1685" s="346"/>
      <c r="H1685" s="145"/>
      <c r="I1685" s="449">
        <f t="shared" si="151"/>
        <v>0</v>
      </c>
      <c r="J1685" s="414" t="str">
        <f t="shared" si="152"/>
        <v/>
      </c>
      <c r="K1685" s="414" t="str">
        <f t="shared" si="153"/>
        <v/>
      </c>
      <c r="L1685" s="414" t="str">
        <f t="shared" si="154"/>
        <v/>
      </c>
      <c r="M1685" s="414" t="str">
        <f t="shared" si="155"/>
        <v/>
      </c>
    </row>
    <row r="1686" spans="1:13">
      <c r="A1686" s="175"/>
      <c r="B1686" s="152"/>
      <c r="C1686" s="137"/>
      <c r="D1686" s="142"/>
      <c r="E1686" s="143"/>
      <c r="F1686" s="143"/>
      <c r="G1686" s="346"/>
      <c r="H1686" s="145"/>
      <c r="I1686" s="449">
        <f t="shared" si="151"/>
        <v>0</v>
      </c>
      <c r="J1686" s="414" t="str">
        <f t="shared" si="152"/>
        <v/>
      </c>
      <c r="K1686" s="414" t="str">
        <f t="shared" si="153"/>
        <v/>
      </c>
      <c r="L1686" s="414" t="str">
        <f t="shared" si="154"/>
        <v/>
      </c>
      <c r="M1686" s="414" t="str">
        <f t="shared" si="155"/>
        <v/>
      </c>
    </row>
    <row r="1687" spans="1:13">
      <c r="A1687" s="175"/>
      <c r="B1687" s="152"/>
      <c r="C1687" s="137"/>
      <c r="D1687" s="142"/>
      <c r="E1687" s="143"/>
      <c r="F1687" s="143"/>
      <c r="G1687" s="346"/>
      <c r="H1687" s="145"/>
      <c r="I1687" s="449">
        <f t="shared" si="151"/>
        <v>0</v>
      </c>
      <c r="J1687" s="414" t="str">
        <f t="shared" si="152"/>
        <v/>
      </c>
      <c r="K1687" s="414" t="str">
        <f t="shared" si="153"/>
        <v/>
      </c>
      <c r="L1687" s="414" t="str">
        <f t="shared" si="154"/>
        <v/>
      </c>
      <c r="M1687" s="414" t="str">
        <f t="shared" si="155"/>
        <v/>
      </c>
    </row>
    <row r="1688" spans="1:13">
      <c r="A1688" s="175"/>
      <c r="B1688" s="152"/>
      <c r="C1688" s="137"/>
      <c r="D1688" s="142"/>
      <c r="E1688" s="143"/>
      <c r="F1688" s="143"/>
      <c r="G1688" s="346"/>
      <c r="H1688" s="145"/>
      <c r="I1688" s="449">
        <f t="shared" si="151"/>
        <v>0</v>
      </c>
      <c r="J1688" s="414" t="str">
        <f t="shared" si="152"/>
        <v/>
      </c>
      <c r="K1688" s="414" t="str">
        <f t="shared" si="153"/>
        <v/>
      </c>
      <c r="L1688" s="414" t="str">
        <f t="shared" si="154"/>
        <v/>
      </c>
      <c r="M1688" s="414" t="str">
        <f t="shared" si="155"/>
        <v/>
      </c>
    </row>
    <row r="1689" spans="1:13">
      <c r="A1689" s="175"/>
      <c r="B1689" s="152"/>
      <c r="C1689" s="137"/>
      <c r="D1689" s="142"/>
      <c r="E1689" s="143"/>
      <c r="F1689" s="143"/>
      <c r="G1689" s="346"/>
      <c r="H1689" s="145"/>
      <c r="I1689" s="449">
        <f t="shared" si="151"/>
        <v>0</v>
      </c>
      <c r="J1689" s="414" t="str">
        <f t="shared" si="152"/>
        <v/>
      </c>
      <c r="K1689" s="414" t="str">
        <f t="shared" si="153"/>
        <v/>
      </c>
      <c r="L1689" s="414" t="str">
        <f t="shared" si="154"/>
        <v/>
      </c>
      <c r="M1689" s="414" t="str">
        <f t="shared" si="155"/>
        <v/>
      </c>
    </row>
    <row r="1690" spans="1:13">
      <c r="A1690" s="175"/>
      <c r="B1690" s="152"/>
      <c r="C1690" s="137"/>
      <c r="D1690" s="142"/>
      <c r="E1690" s="143"/>
      <c r="F1690" s="143"/>
      <c r="G1690" s="346"/>
      <c r="H1690" s="145"/>
      <c r="I1690" s="449">
        <f t="shared" si="151"/>
        <v>0</v>
      </c>
      <c r="J1690" s="414" t="str">
        <f t="shared" si="152"/>
        <v/>
      </c>
      <c r="K1690" s="414" t="str">
        <f t="shared" si="153"/>
        <v/>
      </c>
      <c r="L1690" s="414" t="str">
        <f t="shared" si="154"/>
        <v/>
      </c>
      <c r="M1690" s="414" t="str">
        <f t="shared" si="155"/>
        <v/>
      </c>
    </row>
    <row r="1691" spans="1:13">
      <c r="A1691" s="175"/>
      <c r="B1691" s="152"/>
      <c r="C1691" s="137"/>
      <c r="D1691" s="142"/>
      <c r="E1691" s="143"/>
      <c r="F1691" s="143"/>
      <c r="G1691" s="346"/>
      <c r="H1691" s="145"/>
      <c r="I1691" s="449">
        <f t="shared" si="151"/>
        <v>0</v>
      </c>
      <c r="J1691" s="414" t="str">
        <f t="shared" si="152"/>
        <v/>
      </c>
      <c r="K1691" s="414" t="str">
        <f t="shared" si="153"/>
        <v/>
      </c>
      <c r="L1691" s="414" t="str">
        <f t="shared" si="154"/>
        <v/>
      </c>
      <c r="M1691" s="414" t="str">
        <f t="shared" si="155"/>
        <v/>
      </c>
    </row>
    <row r="1692" spans="1:13">
      <c r="A1692" s="175"/>
      <c r="B1692" s="152"/>
      <c r="C1692" s="137"/>
      <c r="D1692" s="142"/>
      <c r="E1692" s="143"/>
      <c r="F1692" s="143"/>
      <c r="G1692" s="346"/>
      <c r="H1692" s="145"/>
      <c r="I1692" s="449">
        <f t="shared" si="151"/>
        <v>0</v>
      </c>
      <c r="J1692" s="414" t="str">
        <f t="shared" si="152"/>
        <v/>
      </c>
      <c r="K1692" s="414" t="str">
        <f t="shared" si="153"/>
        <v/>
      </c>
      <c r="L1692" s="414" t="str">
        <f t="shared" si="154"/>
        <v/>
      </c>
      <c r="M1692" s="414" t="str">
        <f t="shared" si="155"/>
        <v/>
      </c>
    </row>
    <row r="1693" spans="1:13">
      <c r="A1693" s="175"/>
      <c r="B1693" s="152"/>
      <c r="C1693" s="137"/>
      <c r="D1693" s="142"/>
      <c r="E1693" s="143"/>
      <c r="F1693" s="143"/>
      <c r="G1693" s="346"/>
      <c r="H1693" s="145"/>
      <c r="I1693" s="449">
        <f t="shared" si="151"/>
        <v>0</v>
      </c>
      <c r="J1693" s="414" t="str">
        <f t="shared" si="152"/>
        <v/>
      </c>
      <c r="K1693" s="414" t="str">
        <f t="shared" si="153"/>
        <v/>
      </c>
      <c r="L1693" s="414" t="str">
        <f t="shared" si="154"/>
        <v/>
      </c>
      <c r="M1693" s="414" t="str">
        <f t="shared" si="155"/>
        <v/>
      </c>
    </row>
    <row r="1694" spans="1:13">
      <c r="A1694" s="175"/>
      <c r="B1694" s="152"/>
      <c r="C1694" s="137"/>
      <c r="D1694" s="142"/>
      <c r="E1694" s="143"/>
      <c r="F1694" s="143"/>
      <c r="G1694" s="346"/>
      <c r="H1694" s="145"/>
      <c r="I1694" s="449">
        <f t="shared" si="151"/>
        <v>0</v>
      </c>
      <c r="J1694" s="414" t="str">
        <f t="shared" si="152"/>
        <v/>
      </c>
      <c r="K1694" s="414" t="str">
        <f t="shared" si="153"/>
        <v/>
      </c>
      <c r="L1694" s="414" t="str">
        <f t="shared" si="154"/>
        <v/>
      </c>
      <c r="M1694" s="414" t="str">
        <f t="shared" si="155"/>
        <v/>
      </c>
    </row>
    <row r="1695" spans="1:13">
      <c r="A1695" s="175"/>
      <c r="B1695" s="152"/>
      <c r="C1695" s="137"/>
      <c r="D1695" s="142"/>
      <c r="E1695" s="143"/>
      <c r="F1695" s="143"/>
      <c r="G1695" s="346"/>
      <c r="H1695" s="145"/>
      <c r="I1695" s="449">
        <f t="shared" si="151"/>
        <v>0</v>
      </c>
      <c r="J1695" s="414" t="str">
        <f t="shared" si="152"/>
        <v/>
      </c>
      <c r="K1695" s="414" t="str">
        <f t="shared" si="153"/>
        <v/>
      </c>
      <c r="L1695" s="414" t="str">
        <f t="shared" si="154"/>
        <v/>
      </c>
      <c r="M1695" s="414" t="str">
        <f t="shared" si="155"/>
        <v/>
      </c>
    </row>
    <row r="1696" spans="1:13">
      <c r="A1696" s="175"/>
      <c r="B1696" s="152"/>
      <c r="C1696" s="137"/>
      <c r="D1696" s="142"/>
      <c r="E1696" s="143"/>
      <c r="F1696" s="143"/>
      <c r="G1696" s="346"/>
      <c r="H1696" s="145"/>
      <c r="I1696" s="449">
        <f t="shared" si="151"/>
        <v>0</v>
      </c>
      <c r="J1696" s="414" t="str">
        <f t="shared" si="152"/>
        <v/>
      </c>
      <c r="K1696" s="414" t="str">
        <f t="shared" si="153"/>
        <v/>
      </c>
      <c r="L1696" s="414" t="str">
        <f t="shared" si="154"/>
        <v/>
      </c>
      <c r="M1696" s="414" t="str">
        <f t="shared" si="155"/>
        <v/>
      </c>
    </row>
    <row r="1697" spans="1:13">
      <c r="A1697" s="175"/>
      <c r="B1697" s="152"/>
      <c r="C1697" s="137"/>
      <c r="D1697" s="142"/>
      <c r="E1697" s="143"/>
      <c r="F1697" s="143"/>
      <c r="G1697" s="346"/>
      <c r="H1697" s="145"/>
      <c r="I1697" s="449">
        <f t="shared" si="151"/>
        <v>0</v>
      </c>
      <c r="J1697" s="414" t="str">
        <f t="shared" si="152"/>
        <v/>
      </c>
      <c r="K1697" s="414" t="str">
        <f t="shared" si="153"/>
        <v/>
      </c>
      <c r="L1697" s="414" t="str">
        <f t="shared" si="154"/>
        <v/>
      </c>
      <c r="M1697" s="414" t="str">
        <f t="shared" si="155"/>
        <v/>
      </c>
    </row>
    <row r="1698" spans="1:13">
      <c r="A1698" s="175"/>
      <c r="B1698" s="152"/>
      <c r="C1698" s="137"/>
      <c r="D1698" s="142"/>
      <c r="E1698" s="143"/>
      <c r="F1698" s="143"/>
      <c r="G1698" s="346"/>
      <c r="H1698" s="145"/>
      <c r="I1698" s="449">
        <f t="shared" si="151"/>
        <v>0</v>
      </c>
      <c r="J1698" s="414" t="str">
        <f t="shared" si="152"/>
        <v/>
      </c>
      <c r="K1698" s="414" t="str">
        <f t="shared" si="153"/>
        <v/>
      </c>
      <c r="L1698" s="414" t="str">
        <f t="shared" si="154"/>
        <v/>
      </c>
      <c r="M1698" s="414" t="str">
        <f t="shared" si="155"/>
        <v/>
      </c>
    </row>
    <row r="1699" spans="1:13">
      <c r="A1699" s="175"/>
      <c r="B1699" s="152"/>
      <c r="C1699" s="137"/>
      <c r="D1699" s="142"/>
      <c r="E1699" s="143"/>
      <c r="F1699" s="143"/>
      <c r="G1699" s="346"/>
      <c r="H1699" s="145"/>
      <c r="I1699" s="449">
        <f t="shared" si="151"/>
        <v>0</v>
      </c>
      <c r="J1699" s="414" t="str">
        <f t="shared" si="152"/>
        <v/>
      </c>
      <c r="K1699" s="414" t="str">
        <f t="shared" si="153"/>
        <v/>
      </c>
      <c r="L1699" s="414" t="str">
        <f t="shared" si="154"/>
        <v/>
      </c>
      <c r="M1699" s="414" t="str">
        <f t="shared" si="155"/>
        <v/>
      </c>
    </row>
    <row r="1700" spans="1:13">
      <c r="A1700" s="175"/>
      <c r="B1700" s="152"/>
      <c r="C1700" s="137"/>
      <c r="D1700" s="142"/>
      <c r="E1700" s="143"/>
      <c r="F1700" s="143"/>
      <c r="G1700" s="346"/>
      <c r="H1700" s="145"/>
      <c r="I1700" s="449">
        <f t="shared" si="151"/>
        <v>0</v>
      </c>
      <c r="J1700" s="414" t="str">
        <f t="shared" si="152"/>
        <v/>
      </c>
      <c r="K1700" s="414" t="str">
        <f t="shared" si="153"/>
        <v/>
      </c>
      <c r="L1700" s="414" t="str">
        <f t="shared" si="154"/>
        <v/>
      </c>
      <c r="M1700" s="414" t="str">
        <f t="shared" si="155"/>
        <v/>
      </c>
    </row>
    <row r="1701" spans="1:13">
      <c r="A1701" s="175"/>
      <c r="B1701" s="152"/>
      <c r="C1701" s="137"/>
      <c r="D1701" s="142"/>
      <c r="E1701" s="143"/>
      <c r="F1701" s="143"/>
      <c r="G1701" s="346"/>
      <c r="H1701" s="145"/>
      <c r="I1701" s="449">
        <f t="shared" si="151"/>
        <v>0</v>
      </c>
      <c r="J1701" s="414" t="str">
        <f t="shared" si="152"/>
        <v/>
      </c>
      <c r="K1701" s="414" t="str">
        <f t="shared" si="153"/>
        <v/>
      </c>
      <c r="L1701" s="414" t="str">
        <f t="shared" si="154"/>
        <v/>
      </c>
      <c r="M1701" s="414" t="str">
        <f t="shared" si="155"/>
        <v/>
      </c>
    </row>
    <row r="1702" spans="1:13">
      <c r="A1702" s="175"/>
      <c r="B1702" s="152"/>
      <c r="C1702" s="137"/>
      <c r="D1702" s="142"/>
      <c r="E1702" s="143"/>
      <c r="F1702" s="143"/>
      <c r="G1702" s="346"/>
      <c r="H1702" s="145"/>
      <c r="I1702" s="449">
        <f t="shared" si="151"/>
        <v>0</v>
      </c>
      <c r="J1702" s="414" t="str">
        <f t="shared" si="152"/>
        <v/>
      </c>
      <c r="K1702" s="414" t="str">
        <f t="shared" si="153"/>
        <v/>
      </c>
      <c r="L1702" s="414" t="str">
        <f t="shared" si="154"/>
        <v/>
      </c>
      <c r="M1702" s="414" t="str">
        <f t="shared" si="155"/>
        <v/>
      </c>
    </row>
    <row r="1703" spans="1:13">
      <c r="A1703" s="175"/>
      <c r="B1703" s="152"/>
      <c r="C1703" s="137"/>
      <c r="D1703" s="142"/>
      <c r="E1703" s="143"/>
      <c r="F1703" s="143"/>
      <c r="G1703" s="346"/>
      <c r="H1703" s="145"/>
      <c r="I1703" s="449">
        <f t="shared" si="151"/>
        <v>0</v>
      </c>
      <c r="J1703" s="414" t="str">
        <f t="shared" si="152"/>
        <v/>
      </c>
      <c r="K1703" s="414" t="str">
        <f t="shared" si="153"/>
        <v/>
      </c>
      <c r="L1703" s="414" t="str">
        <f t="shared" si="154"/>
        <v/>
      </c>
      <c r="M1703" s="414" t="str">
        <f t="shared" si="155"/>
        <v/>
      </c>
    </row>
    <row r="1704" spans="1:13">
      <c r="A1704" s="175"/>
      <c r="B1704" s="152"/>
      <c r="C1704" s="137"/>
      <c r="D1704" s="142"/>
      <c r="E1704" s="143"/>
      <c r="F1704" s="143"/>
      <c r="G1704" s="346"/>
      <c r="H1704" s="145"/>
      <c r="I1704" s="449">
        <f t="shared" si="151"/>
        <v>0</v>
      </c>
      <c r="J1704" s="414" t="str">
        <f t="shared" si="152"/>
        <v/>
      </c>
      <c r="K1704" s="414" t="str">
        <f t="shared" si="153"/>
        <v/>
      </c>
      <c r="L1704" s="414" t="str">
        <f t="shared" si="154"/>
        <v/>
      </c>
      <c r="M1704" s="414" t="str">
        <f t="shared" si="155"/>
        <v/>
      </c>
    </row>
    <row r="1705" spans="1:13">
      <c r="A1705" s="175"/>
      <c r="B1705" s="152"/>
      <c r="C1705" s="137"/>
      <c r="D1705" s="142"/>
      <c r="E1705" s="143"/>
      <c r="F1705" s="143"/>
      <c r="G1705" s="346"/>
      <c r="H1705" s="145"/>
      <c r="I1705" s="449">
        <f t="shared" si="151"/>
        <v>0</v>
      </c>
      <c r="J1705" s="414" t="str">
        <f t="shared" si="152"/>
        <v/>
      </c>
      <c r="K1705" s="414" t="str">
        <f t="shared" si="153"/>
        <v/>
      </c>
      <c r="L1705" s="414" t="str">
        <f t="shared" si="154"/>
        <v/>
      </c>
      <c r="M1705" s="414" t="str">
        <f t="shared" si="155"/>
        <v/>
      </c>
    </row>
    <row r="1706" spans="1:13">
      <c r="A1706" s="175"/>
      <c r="B1706" s="152"/>
      <c r="C1706" s="137"/>
      <c r="D1706" s="142"/>
      <c r="E1706" s="143"/>
      <c r="F1706" s="143"/>
      <c r="G1706" s="346"/>
      <c r="H1706" s="145"/>
      <c r="I1706" s="449">
        <f t="shared" si="151"/>
        <v>0</v>
      </c>
      <c r="J1706" s="414" t="str">
        <f t="shared" si="152"/>
        <v/>
      </c>
      <c r="K1706" s="414" t="str">
        <f t="shared" si="153"/>
        <v/>
      </c>
      <c r="L1706" s="414" t="str">
        <f t="shared" si="154"/>
        <v/>
      </c>
      <c r="M1706" s="414" t="str">
        <f t="shared" si="155"/>
        <v/>
      </c>
    </row>
    <row r="1707" spans="1:13">
      <c r="A1707" s="175"/>
      <c r="B1707" s="152"/>
      <c r="C1707" s="137"/>
      <c r="D1707" s="142"/>
      <c r="E1707" s="143"/>
      <c r="F1707" s="143"/>
      <c r="G1707" s="346"/>
      <c r="H1707" s="145"/>
      <c r="I1707" s="449">
        <f t="shared" si="151"/>
        <v>0</v>
      </c>
      <c r="J1707" s="414" t="str">
        <f t="shared" si="152"/>
        <v/>
      </c>
      <c r="K1707" s="414" t="str">
        <f t="shared" si="153"/>
        <v/>
      </c>
      <c r="L1707" s="414" t="str">
        <f t="shared" si="154"/>
        <v/>
      </c>
      <c r="M1707" s="414" t="str">
        <f t="shared" si="155"/>
        <v/>
      </c>
    </row>
    <row r="1708" spans="1:13">
      <c r="A1708" s="175"/>
      <c r="B1708" s="152"/>
      <c r="C1708" s="137"/>
      <c r="D1708" s="142"/>
      <c r="E1708" s="143"/>
      <c r="F1708" s="143"/>
      <c r="G1708" s="346"/>
      <c r="H1708" s="145"/>
      <c r="I1708" s="449">
        <f t="shared" si="151"/>
        <v>0</v>
      </c>
      <c r="J1708" s="414" t="str">
        <f t="shared" si="152"/>
        <v/>
      </c>
      <c r="K1708" s="414" t="str">
        <f t="shared" si="153"/>
        <v/>
      </c>
      <c r="L1708" s="414" t="str">
        <f t="shared" si="154"/>
        <v/>
      </c>
      <c r="M1708" s="414" t="str">
        <f t="shared" si="155"/>
        <v/>
      </c>
    </row>
    <row r="1709" spans="1:13">
      <c r="A1709" s="175"/>
      <c r="B1709" s="152"/>
      <c r="C1709" s="137"/>
      <c r="D1709" s="142"/>
      <c r="E1709" s="143"/>
      <c r="F1709" s="143"/>
      <c r="G1709" s="346"/>
      <c r="H1709" s="145"/>
      <c r="I1709" s="449">
        <f t="shared" si="151"/>
        <v>0</v>
      </c>
      <c r="J1709" s="414" t="str">
        <f t="shared" si="152"/>
        <v/>
      </c>
      <c r="K1709" s="414" t="str">
        <f t="shared" si="153"/>
        <v/>
      </c>
      <c r="L1709" s="414" t="str">
        <f t="shared" si="154"/>
        <v/>
      </c>
      <c r="M1709" s="414" t="str">
        <f t="shared" si="155"/>
        <v/>
      </c>
    </row>
    <row r="1710" spans="1:13">
      <c r="A1710" s="175"/>
      <c r="B1710" s="152"/>
      <c r="C1710" s="137"/>
      <c r="D1710" s="142"/>
      <c r="E1710" s="143"/>
      <c r="F1710" s="143"/>
      <c r="G1710" s="346"/>
      <c r="H1710" s="145"/>
      <c r="I1710" s="449">
        <f t="shared" si="151"/>
        <v>0</v>
      </c>
      <c r="J1710" s="414" t="str">
        <f t="shared" si="152"/>
        <v/>
      </c>
      <c r="K1710" s="414" t="str">
        <f t="shared" si="153"/>
        <v/>
      </c>
      <c r="L1710" s="414" t="str">
        <f t="shared" si="154"/>
        <v/>
      </c>
      <c r="M1710" s="414" t="str">
        <f t="shared" si="155"/>
        <v/>
      </c>
    </row>
    <row r="1711" spans="1:13">
      <c r="A1711" s="175"/>
      <c r="B1711" s="152"/>
      <c r="C1711" s="137"/>
      <c r="D1711" s="142"/>
      <c r="E1711" s="143"/>
      <c r="F1711" s="143"/>
      <c r="G1711" s="346"/>
      <c r="H1711" s="145"/>
      <c r="I1711" s="449">
        <f t="shared" si="151"/>
        <v>0</v>
      </c>
      <c r="J1711" s="414" t="str">
        <f t="shared" si="152"/>
        <v/>
      </c>
      <c r="K1711" s="414" t="str">
        <f t="shared" si="153"/>
        <v/>
      </c>
      <c r="L1711" s="414" t="str">
        <f t="shared" si="154"/>
        <v/>
      </c>
      <c r="M1711" s="414" t="str">
        <f t="shared" si="155"/>
        <v/>
      </c>
    </row>
    <row r="1712" spans="1:13">
      <c r="A1712" s="175"/>
      <c r="B1712" s="152"/>
      <c r="C1712" s="137"/>
      <c r="D1712" s="142"/>
      <c r="E1712" s="143"/>
      <c r="F1712" s="143"/>
      <c r="G1712" s="346"/>
      <c r="H1712" s="145"/>
      <c r="I1712" s="449">
        <f t="shared" si="151"/>
        <v>0</v>
      </c>
      <c r="J1712" s="414" t="str">
        <f t="shared" si="152"/>
        <v/>
      </c>
      <c r="K1712" s="414" t="str">
        <f t="shared" si="153"/>
        <v/>
      </c>
      <c r="L1712" s="414" t="str">
        <f t="shared" si="154"/>
        <v/>
      </c>
      <c r="M1712" s="414" t="str">
        <f t="shared" si="155"/>
        <v/>
      </c>
    </row>
    <row r="1713" spans="1:13">
      <c r="A1713" s="175"/>
      <c r="B1713" s="152"/>
      <c r="C1713" s="137"/>
      <c r="D1713" s="142"/>
      <c r="E1713" s="143"/>
      <c r="F1713" s="143"/>
      <c r="G1713" s="346"/>
      <c r="H1713" s="145"/>
      <c r="I1713" s="449">
        <f t="shared" si="151"/>
        <v>0</v>
      </c>
      <c r="J1713" s="414" t="str">
        <f t="shared" si="152"/>
        <v/>
      </c>
      <c r="K1713" s="414" t="str">
        <f t="shared" si="153"/>
        <v/>
      </c>
      <c r="L1713" s="414" t="str">
        <f t="shared" si="154"/>
        <v/>
      </c>
      <c r="M1713" s="414" t="str">
        <f t="shared" si="155"/>
        <v/>
      </c>
    </row>
    <row r="1714" spans="1:13">
      <c r="A1714" s="175"/>
      <c r="B1714" s="152"/>
      <c r="C1714" s="137"/>
      <c r="D1714" s="142"/>
      <c r="E1714" s="143"/>
      <c r="F1714" s="143"/>
      <c r="G1714" s="346"/>
      <c r="H1714" s="145"/>
      <c r="I1714" s="449">
        <f t="shared" si="151"/>
        <v>0</v>
      </c>
      <c r="J1714" s="414" t="str">
        <f t="shared" si="152"/>
        <v/>
      </c>
      <c r="K1714" s="414" t="str">
        <f t="shared" si="153"/>
        <v/>
      </c>
      <c r="L1714" s="414" t="str">
        <f t="shared" si="154"/>
        <v/>
      </c>
      <c r="M1714" s="414" t="str">
        <f t="shared" si="155"/>
        <v/>
      </c>
    </row>
    <row r="1715" spans="1:13">
      <c r="A1715" s="175"/>
      <c r="B1715" s="152"/>
      <c r="C1715" s="137"/>
      <c r="D1715" s="142"/>
      <c r="E1715" s="143"/>
      <c r="F1715" s="143"/>
      <c r="G1715" s="346"/>
      <c r="H1715" s="145"/>
      <c r="I1715" s="449">
        <f t="shared" si="151"/>
        <v>0</v>
      </c>
      <c r="J1715" s="414" t="str">
        <f t="shared" si="152"/>
        <v/>
      </c>
      <c r="K1715" s="414" t="str">
        <f t="shared" si="153"/>
        <v/>
      </c>
      <c r="L1715" s="414" t="str">
        <f t="shared" si="154"/>
        <v/>
      </c>
      <c r="M1715" s="414" t="str">
        <f t="shared" si="155"/>
        <v/>
      </c>
    </row>
    <row r="1716" spans="1:13">
      <c r="A1716" s="175"/>
      <c r="B1716" s="152"/>
      <c r="C1716" s="137"/>
      <c r="D1716" s="142"/>
      <c r="E1716" s="143"/>
      <c r="F1716" s="143"/>
      <c r="G1716" s="346"/>
      <c r="H1716" s="145"/>
      <c r="I1716" s="449">
        <f t="shared" si="151"/>
        <v>0</v>
      </c>
      <c r="J1716" s="414" t="str">
        <f t="shared" si="152"/>
        <v/>
      </c>
      <c r="K1716" s="414" t="str">
        <f t="shared" si="153"/>
        <v/>
      </c>
      <c r="L1716" s="414" t="str">
        <f t="shared" si="154"/>
        <v/>
      </c>
      <c r="M1716" s="414" t="str">
        <f t="shared" si="155"/>
        <v/>
      </c>
    </row>
    <row r="1717" spans="1:13">
      <c r="A1717" s="175"/>
      <c r="B1717" s="152"/>
      <c r="C1717" s="137"/>
      <c r="D1717" s="142"/>
      <c r="E1717" s="143"/>
      <c r="F1717" s="143"/>
      <c r="G1717" s="346"/>
      <c r="H1717" s="145"/>
      <c r="I1717" s="449">
        <f t="shared" si="151"/>
        <v>0</v>
      </c>
      <c r="J1717" s="414" t="str">
        <f t="shared" si="152"/>
        <v/>
      </c>
      <c r="K1717" s="414" t="str">
        <f t="shared" si="153"/>
        <v/>
      </c>
      <c r="L1717" s="414" t="str">
        <f t="shared" si="154"/>
        <v/>
      </c>
      <c r="M1717" s="414" t="str">
        <f t="shared" si="155"/>
        <v/>
      </c>
    </row>
    <row r="1718" spans="1:13">
      <c r="A1718" s="175"/>
      <c r="B1718" s="152"/>
      <c r="C1718" s="137"/>
      <c r="D1718" s="142"/>
      <c r="E1718" s="143"/>
      <c r="F1718" s="143"/>
      <c r="G1718" s="346"/>
      <c r="H1718" s="145"/>
      <c r="I1718" s="449">
        <f t="shared" si="151"/>
        <v>0</v>
      </c>
      <c r="J1718" s="414" t="str">
        <f t="shared" si="152"/>
        <v/>
      </c>
      <c r="K1718" s="414" t="str">
        <f t="shared" si="153"/>
        <v/>
      </c>
      <c r="L1718" s="414" t="str">
        <f t="shared" si="154"/>
        <v/>
      </c>
      <c r="M1718" s="414" t="str">
        <f t="shared" si="155"/>
        <v/>
      </c>
    </row>
    <row r="1719" spans="1:13">
      <c r="A1719" s="175"/>
      <c r="B1719" s="152"/>
      <c r="C1719" s="137"/>
      <c r="D1719" s="142"/>
      <c r="E1719" s="143"/>
      <c r="F1719" s="143"/>
      <c r="G1719" s="346"/>
      <c r="H1719" s="145"/>
      <c r="I1719" s="449">
        <f t="shared" si="151"/>
        <v>0</v>
      </c>
      <c r="J1719" s="414" t="str">
        <f t="shared" si="152"/>
        <v/>
      </c>
      <c r="K1719" s="414" t="str">
        <f t="shared" si="153"/>
        <v/>
      </c>
      <c r="L1719" s="414" t="str">
        <f t="shared" si="154"/>
        <v/>
      </c>
      <c r="M1719" s="414" t="str">
        <f t="shared" si="155"/>
        <v/>
      </c>
    </row>
    <row r="1720" spans="1:13">
      <c r="A1720" s="175"/>
      <c r="B1720" s="152"/>
      <c r="C1720" s="137"/>
      <c r="D1720" s="142"/>
      <c r="E1720" s="143"/>
      <c r="F1720" s="143"/>
      <c r="G1720" s="346"/>
      <c r="H1720" s="145"/>
      <c r="I1720" s="449">
        <f t="shared" si="151"/>
        <v>0</v>
      </c>
      <c r="J1720" s="414" t="str">
        <f t="shared" si="152"/>
        <v/>
      </c>
      <c r="K1720" s="414" t="str">
        <f t="shared" si="153"/>
        <v/>
      </c>
      <c r="L1720" s="414" t="str">
        <f t="shared" si="154"/>
        <v/>
      </c>
      <c r="M1720" s="414" t="str">
        <f t="shared" si="155"/>
        <v/>
      </c>
    </row>
    <row r="1721" spans="1:13">
      <c r="A1721" s="175"/>
      <c r="B1721" s="152"/>
      <c r="C1721" s="137"/>
      <c r="D1721" s="142"/>
      <c r="E1721" s="143"/>
      <c r="F1721" s="143"/>
      <c r="G1721" s="346"/>
      <c r="H1721" s="145"/>
      <c r="I1721" s="449">
        <f t="shared" si="151"/>
        <v>0</v>
      </c>
      <c r="J1721" s="414" t="str">
        <f t="shared" si="152"/>
        <v/>
      </c>
      <c r="K1721" s="414" t="str">
        <f t="shared" si="153"/>
        <v/>
      </c>
      <c r="L1721" s="414" t="str">
        <f t="shared" si="154"/>
        <v/>
      </c>
      <c r="M1721" s="414" t="str">
        <f t="shared" si="155"/>
        <v/>
      </c>
    </row>
    <row r="1722" spans="1:13">
      <c r="A1722" s="175"/>
      <c r="B1722" s="152"/>
      <c r="C1722" s="137"/>
      <c r="D1722" s="142"/>
      <c r="E1722" s="143"/>
      <c r="F1722" s="143"/>
      <c r="G1722" s="346"/>
      <c r="H1722" s="145"/>
      <c r="I1722" s="449">
        <f t="shared" si="151"/>
        <v>0</v>
      </c>
      <c r="J1722" s="414" t="str">
        <f t="shared" si="152"/>
        <v/>
      </c>
      <c r="K1722" s="414" t="str">
        <f t="shared" si="153"/>
        <v/>
      </c>
      <c r="L1722" s="414" t="str">
        <f t="shared" si="154"/>
        <v/>
      </c>
      <c r="M1722" s="414" t="str">
        <f t="shared" si="155"/>
        <v/>
      </c>
    </row>
    <row r="1723" spans="1:13">
      <c r="A1723" s="175"/>
      <c r="B1723" s="152"/>
      <c r="C1723" s="137"/>
      <c r="D1723" s="142"/>
      <c r="E1723" s="143"/>
      <c r="F1723" s="143"/>
      <c r="G1723" s="346"/>
      <c r="H1723" s="145"/>
      <c r="I1723" s="449">
        <f t="shared" ref="I1723:I1786" si="156">IF(ISTEXT(A1723)=TRUE,G1723,0)</f>
        <v>0</v>
      </c>
      <c r="J1723" s="414" t="str">
        <f t="shared" si="152"/>
        <v/>
      </c>
      <c r="K1723" s="414" t="str">
        <f t="shared" si="153"/>
        <v/>
      </c>
      <c r="L1723" s="414" t="str">
        <f t="shared" si="154"/>
        <v/>
      </c>
      <c r="M1723" s="414" t="str">
        <f t="shared" si="155"/>
        <v/>
      </c>
    </row>
    <row r="1724" spans="1:13">
      <c r="A1724" s="175"/>
      <c r="B1724" s="152"/>
      <c r="C1724" s="137"/>
      <c r="D1724" s="142"/>
      <c r="E1724" s="143"/>
      <c r="F1724" s="143"/>
      <c r="G1724" s="346"/>
      <c r="H1724" s="145"/>
      <c r="I1724" s="449">
        <f t="shared" si="156"/>
        <v>0</v>
      </c>
      <c r="J1724" s="414" t="str">
        <f t="shared" si="152"/>
        <v/>
      </c>
      <c r="K1724" s="414" t="str">
        <f t="shared" si="153"/>
        <v/>
      </c>
      <c r="L1724" s="414" t="str">
        <f t="shared" si="154"/>
        <v/>
      </c>
      <c r="M1724" s="414" t="str">
        <f t="shared" si="155"/>
        <v/>
      </c>
    </row>
    <row r="1725" spans="1:13">
      <c r="A1725" s="175"/>
      <c r="B1725" s="152"/>
      <c r="C1725" s="137"/>
      <c r="D1725" s="142"/>
      <c r="E1725" s="143"/>
      <c r="F1725" s="143"/>
      <c r="G1725" s="346"/>
      <c r="H1725" s="145"/>
      <c r="I1725" s="449">
        <f t="shared" si="156"/>
        <v>0</v>
      </c>
      <c r="J1725" s="414" t="str">
        <f t="shared" si="152"/>
        <v/>
      </c>
      <c r="K1725" s="414" t="str">
        <f t="shared" si="153"/>
        <v/>
      </c>
      <c r="L1725" s="414" t="str">
        <f t="shared" si="154"/>
        <v/>
      </c>
      <c r="M1725" s="414" t="str">
        <f t="shared" si="155"/>
        <v/>
      </c>
    </row>
    <row r="1726" spans="1:13">
      <c r="A1726" s="175"/>
      <c r="B1726" s="152"/>
      <c r="C1726" s="137"/>
      <c r="D1726" s="142"/>
      <c r="E1726" s="143"/>
      <c r="F1726" s="143"/>
      <c r="G1726" s="346"/>
      <c r="H1726" s="145"/>
      <c r="I1726" s="449">
        <f t="shared" si="156"/>
        <v>0</v>
      </c>
      <c r="J1726" s="414" t="str">
        <f t="shared" ref="J1726:J1789" si="157">IF($B1726="F",$G1726,"")</f>
        <v/>
      </c>
      <c r="K1726" s="414" t="str">
        <f t="shared" ref="K1726:K1789" si="158">IF($B1726="V",$G1726,"")</f>
        <v/>
      </c>
      <c r="L1726" s="414" t="str">
        <f t="shared" ref="L1726:L1789" si="159">IF($B1726="A",$G1726,"")</f>
        <v/>
      </c>
      <c r="M1726" s="414" t="str">
        <f t="shared" ref="M1726:M1789" si="160">IF($B1726="G",$G1726,"")</f>
        <v/>
      </c>
    </row>
    <row r="1727" spans="1:13">
      <c r="A1727" s="175"/>
      <c r="B1727" s="152"/>
      <c r="C1727" s="137"/>
      <c r="D1727" s="142"/>
      <c r="E1727" s="143"/>
      <c r="F1727" s="143"/>
      <c r="G1727" s="346"/>
      <c r="H1727" s="145"/>
      <c r="I1727" s="449">
        <f t="shared" si="156"/>
        <v>0</v>
      </c>
      <c r="J1727" s="414" t="str">
        <f t="shared" si="157"/>
        <v/>
      </c>
      <c r="K1727" s="414" t="str">
        <f t="shared" si="158"/>
        <v/>
      </c>
      <c r="L1727" s="414" t="str">
        <f t="shared" si="159"/>
        <v/>
      </c>
      <c r="M1727" s="414" t="str">
        <f t="shared" si="160"/>
        <v/>
      </c>
    </row>
    <row r="1728" spans="1:13">
      <c r="A1728" s="175"/>
      <c r="B1728" s="152"/>
      <c r="C1728" s="137"/>
      <c r="D1728" s="142"/>
      <c r="E1728" s="143"/>
      <c r="F1728" s="143"/>
      <c r="G1728" s="346"/>
      <c r="H1728" s="145"/>
      <c r="I1728" s="449">
        <f t="shared" si="156"/>
        <v>0</v>
      </c>
      <c r="J1728" s="414" t="str">
        <f t="shared" si="157"/>
        <v/>
      </c>
      <c r="K1728" s="414" t="str">
        <f t="shared" si="158"/>
        <v/>
      </c>
      <c r="L1728" s="414" t="str">
        <f t="shared" si="159"/>
        <v/>
      </c>
      <c r="M1728" s="414" t="str">
        <f t="shared" si="160"/>
        <v/>
      </c>
    </row>
    <row r="1729" spans="1:13">
      <c r="A1729" s="175"/>
      <c r="B1729" s="152"/>
      <c r="C1729" s="137"/>
      <c r="D1729" s="142"/>
      <c r="E1729" s="143"/>
      <c r="F1729" s="143"/>
      <c r="G1729" s="346"/>
      <c r="H1729" s="145"/>
      <c r="I1729" s="449">
        <f t="shared" si="156"/>
        <v>0</v>
      </c>
      <c r="J1729" s="414" t="str">
        <f t="shared" si="157"/>
        <v/>
      </c>
      <c r="K1729" s="414" t="str">
        <f t="shared" si="158"/>
        <v/>
      </c>
      <c r="L1729" s="414" t="str">
        <f t="shared" si="159"/>
        <v/>
      </c>
      <c r="M1729" s="414" t="str">
        <f t="shared" si="160"/>
        <v/>
      </c>
    </row>
    <row r="1730" spans="1:13">
      <c r="A1730" s="175"/>
      <c r="B1730" s="152"/>
      <c r="C1730" s="137"/>
      <c r="D1730" s="142"/>
      <c r="E1730" s="143"/>
      <c r="F1730" s="143"/>
      <c r="G1730" s="346"/>
      <c r="H1730" s="145"/>
      <c r="I1730" s="449">
        <f t="shared" si="156"/>
        <v>0</v>
      </c>
      <c r="J1730" s="414" t="str">
        <f t="shared" si="157"/>
        <v/>
      </c>
      <c r="K1730" s="414" t="str">
        <f t="shared" si="158"/>
        <v/>
      </c>
      <c r="L1730" s="414" t="str">
        <f t="shared" si="159"/>
        <v/>
      </c>
      <c r="M1730" s="414" t="str">
        <f t="shared" si="160"/>
        <v/>
      </c>
    </row>
    <row r="1731" spans="1:13">
      <c r="A1731" s="175"/>
      <c r="B1731" s="152"/>
      <c r="C1731" s="137"/>
      <c r="D1731" s="142"/>
      <c r="E1731" s="143"/>
      <c r="F1731" s="143"/>
      <c r="G1731" s="346"/>
      <c r="H1731" s="145"/>
      <c r="I1731" s="449">
        <f t="shared" si="156"/>
        <v>0</v>
      </c>
      <c r="J1731" s="414" t="str">
        <f t="shared" si="157"/>
        <v/>
      </c>
      <c r="K1731" s="414" t="str">
        <f t="shared" si="158"/>
        <v/>
      </c>
      <c r="L1731" s="414" t="str">
        <f t="shared" si="159"/>
        <v/>
      </c>
      <c r="M1731" s="414" t="str">
        <f t="shared" si="160"/>
        <v/>
      </c>
    </row>
    <row r="1732" spans="1:13">
      <c r="A1732" s="175"/>
      <c r="B1732" s="152"/>
      <c r="C1732" s="137"/>
      <c r="D1732" s="142"/>
      <c r="E1732" s="143"/>
      <c r="F1732" s="143"/>
      <c r="G1732" s="346"/>
      <c r="H1732" s="145"/>
      <c r="I1732" s="449">
        <f t="shared" si="156"/>
        <v>0</v>
      </c>
      <c r="J1732" s="414" t="str">
        <f t="shared" si="157"/>
        <v/>
      </c>
      <c r="K1732" s="414" t="str">
        <f t="shared" si="158"/>
        <v/>
      </c>
      <c r="L1732" s="414" t="str">
        <f t="shared" si="159"/>
        <v/>
      </c>
      <c r="M1732" s="414" t="str">
        <f t="shared" si="160"/>
        <v/>
      </c>
    </row>
    <row r="1733" spans="1:13">
      <c r="A1733" s="175"/>
      <c r="B1733" s="152"/>
      <c r="C1733" s="137"/>
      <c r="D1733" s="142"/>
      <c r="E1733" s="143"/>
      <c r="F1733" s="143"/>
      <c r="G1733" s="346"/>
      <c r="H1733" s="145"/>
      <c r="I1733" s="449">
        <f t="shared" si="156"/>
        <v>0</v>
      </c>
      <c r="J1733" s="414" t="str">
        <f t="shared" si="157"/>
        <v/>
      </c>
      <c r="K1733" s="414" t="str">
        <f t="shared" si="158"/>
        <v/>
      </c>
      <c r="L1733" s="414" t="str">
        <f t="shared" si="159"/>
        <v/>
      </c>
      <c r="M1733" s="414" t="str">
        <f t="shared" si="160"/>
        <v/>
      </c>
    </row>
    <row r="1734" spans="1:13">
      <c r="A1734" s="175"/>
      <c r="B1734" s="152"/>
      <c r="C1734" s="137"/>
      <c r="D1734" s="142"/>
      <c r="E1734" s="143"/>
      <c r="F1734" s="143"/>
      <c r="G1734" s="346"/>
      <c r="H1734" s="145"/>
      <c r="I1734" s="449">
        <f t="shared" si="156"/>
        <v>0</v>
      </c>
      <c r="J1734" s="414" t="str">
        <f t="shared" si="157"/>
        <v/>
      </c>
      <c r="K1734" s="414" t="str">
        <f t="shared" si="158"/>
        <v/>
      </c>
      <c r="L1734" s="414" t="str">
        <f t="shared" si="159"/>
        <v/>
      </c>
      <c r="M1734" s="414" t="str">
        <f t="shared" si="160"/>
        <v/>
      </c>
    </row>
    <row r="1735" spans="1:13">
      <c r="A1735" s="175"/>
      <c r="B1735" s="152"/>
      <c r="C1735" s="137"/>
      <c r="D1735" s="142"/>
      <c r="E1735" s="143"/>
      <c r="F1735" s="143"/>
      <c r="G1735" s="346"/>
      <c r="H1735" s="145"/>
      <c r="I1735" s="449">
        <f t="shared" si="156"/>
        <v>0</v>
      </c>
      <c r="J1735" s="414" t="str">
        <f t="shared" si="157"/>
        <v/>
      </c>
      <c r="K1735" s="414" t="str">
        <f t="shared" si="158"/>
        <v/>
      </c>
      <c r="L1735" s="414" t="str">
        <f t="shared" si="159"/>
        <v/>
      </c>
      <c r="M1735" s="414" t="str">
        <f t="shared" si="160"/>
        <v/>
      </c>
    </row>
    <row r="1736" spans="1:13">
      <c r="A1736" s="175"/>
      <c r="B1736" s="152"/>
      <c r="C1736" s="137"/>
      <c r="D1736" s="142"/>
      <c r="E1736" s="143"/>
      <c r="F1736" s="143"/>
      <c r="G1736" s="346"/>
      <c r="H1736" s="145"/>
      <c r="I1736" s="449">
        <f t="shared" si="156"/>
        <v>0</v>
      </c>
      <c r="J1736" s="414" t="str">
        <f t="shared" si="157"/>
        <v/>
      </c>
      <c r="K1736" s="414" t="str">
        <f t="shared" si="158"/>
        <v/>
      </c>
      <c r="L1736" s="414" t="str">
        <f t="shared" si="159"/>
        <v/>
      </c>
      <c r="M1736" s="414" t="str">
        <f t="shared" si="160"/>
        <v/>
      </c>
    </row>
    <row r="1737" spans="1:13">
      <c r="A1737" s="175"/>
      <c r="B1737" s="152"/>
      <c r="C1737" s="137"/>
      <c r="D1737" s="142"/>
      <c r="E1737" s="143"/>
      <c r="F1737" s="143"/>
      <c r="G1737" s="346"/>
      <c r="H1737" s="145"/>
      <c r="I1737" s="449">
        <f t="shared" si="156"/>
        <v>0</v>
      </c>
      <c r="J1737" s="414" t="str">
        <f t="shared" si="157"/>
        <v/>
      </c>
      <c r="K1737" s="414" t="str">
        <f t="shared" si="158"/>
        <v/>
      </c>
      <c r="L1737" s="414" t="str">
        <f t="shared" si="159"/>
        <v/>
      </c>
      <c r="M1737" s="414" t="str">
        <f t="shared" si="160"/>
        <v/>
      </c>
    </row>
    <row r="1738" spans="1:13">
      <c r="A1738" s="175"/>
      <c r="B1738" s="152"/>
      <c r="C1738" s="137"/>
      <c r="D1738" s="142"/>
      <c r="E1738" s="143"/>
      <c r="F1738" s="143"/>
      <c r="G1738" s="346"/>
      <c r="H1738" s="145"/>
      <c r="I1738" s="449">
        <f t="shared" si="156"/>
        <v>0</v>
      </c>
      <c r="J1738" s="414" t="str">
        <f t="shared" si="157"/>
        <v/>
      </c>
      <c r="K1738" s="414" t="str">
        <f t="shared" si="158"/>
        <v/>
      </c>
      <c r="L1738" s="414" t="str">
        <f t="shared" si="159"/>
        <v/>
      </c>
      <c r="M1738" s="414" t="str">
        <f t="shared" si="160"/>
        <v/>
      </c>
    </row>
    <row r="1739" spans="1:13">
      <c r="A1739" s="175"/>
      <c r="B1739" s="152"/>
      <c r="C1739" s="137"/>
      <c r="D1739" s="142"/>
      <c r="E1739" s="143"/>
      <c r="F1739" s="143"/>
      <c r="G1739" s="346"/>
      <c r="H1739" s="145"/>
      <c r="I1739" s="449">
        <f t="shared" si="156"/>
        <v>0</v>
      </c>
      <c r="J1739" s="414" t="str">
        <f t="shared" si="157"/>
        <v/>
      </c>
      <c r="K1739" s="414" t="str">
        <f t="shared" si="158"/>
        <v/>
      </c>
      <c r="L1739" s="414" t="str">
        <f t="shared" si="159"/>
        <v/>
      </c>
      <c r="M1739" s="414" t="str">
        <f t="shared" si="160"/>
        <v/>
      </c>
    </row>
    <row r="1740" spans="1:13">
      <c r="A1740" s="175"/>
      <c r="B1740" s="152"/>
      <c r="C1740" s="137"/>
      <c r="D1740" s="142"/>
      <c r="E1740" s="143"/>
      <c r="F1740" s="143"/>
      <c r="G1740" s="346"/>
      <c r="H1740" s="145"/>
      <c r="I1740" s="449">
        <f t="shared" si="156"/>
        <v>0</v>
      </c>
      <c r="J1740" s="414" t="str">
        <f t="shared" si="157"/>
        <v/>
      </c>
      <c r="K1740" s="414" t="str">
        <f t="shared" si="158"/>
        <v/>
      </c>
      <c r="L1740" s="414" t="str">
        <f t="shared" si="159"/>
        <v/>
      </c>
      <c r="M1740" s="414" t="str">
        <f t="shared" si="160"/>
        <v/>
      </c>
    </row>
    <row r="1741" spans="1:13">
      <c r="A1741" s="175"/>
      <c r="B1741" s="152"/>
      <c r="C1741" s="137"/>
      <c r="D1741" s="142"/>
      <c r="E1741" s="143"/>
      <c r="F1741" s="143"/>
      <c r="G1741" s="346"/>
      <c r="H1741" s="145"/>
      <c r="I1741" s="449">
        <f t="shared" si="156"/>
        <v>0</v>
      </c>
      <c r="J1741" s="414" t="str">
        <f t="shared" si="157"/>
        <v/>
      </c>
      <c r="K1741" s="414" t="str">
        <f t="shared" si="158"/>
        <v/>
      </c>
      <c r="L1741" s="414" t="str">
        <f t="shared" si="159"/>
        <v/>
      </c>
      <c r="M1741" s="414" t="str">
        <f t="shared" si="160"/>
        <v/>
      </c>
    </row>
    <row r="1742" spans="1:13">
      <c r="A1742" s="175"/>
      <c r="B1742" s="152"/>
      <c r="C1742" s="137"/>
      <c r="D1742" s="142"/>
      <c r="E1742" s="143"/>
      <c r="F1742" s="143"/>
      <c r="G1742" s="346"/>
      <c r="H1742" s="145"/>
      <c r="I1742" s="449">
        <f t="shared" si="156"/>
        <v>0</v>
      </c>
      <c r="J1742" s="414" t="str">
        <f t="shared" si="157"/>
        <v/>
      </c>
      <c r="K1742" s="414" t="str">
        <f t="shared" si="158"/>
        <v/>
      </c>
      <c r="L1742" s="414" t="str">
        <f t="shared" si="159"/>
        <v/>
      </c>
      <c r="M1742" s="414" t="str">
        <f t="shared" si="160"/>
        <v/>
      </c>
    </row>
    <row r="1743" spans="1:13">
      <c r="A1743" s="175"/>
      <c r="B1743" s="152"/>
      <c r="C1743" s="137"/>
      <c r="D1743" s="142"/>
      <c r="E1743" s="143"/>
      <c r="F1743" s="143"/>
      <c r="G1743" s="346"/>
      <c r="H1743" s="145"/>
      <c r="I1743" s="449">
        <f t="shared" si="156"/>
        <v>0</v>
      </c>
      <c r="J1743" s="414" t="str">
        <f t="shared" si="157"/>
        <v/>
      </c>
      <c r="K1743" s="414" t="str">
        <f t="shared" si="158"/>
        <v/>
      </c>
      <c r="L1743" s="414" t="str">
        <f t="shared" si="159"/>
        <v/>
      </c>
      <c r="M1743" s="414" t="str">
        <f t="shared" si="160"/>
        <v/>
      </c>
    </row>
    <row r="1744" spans="1:13">
      <c r="A1744" s="175"/>
      <c r="B1744" s="152"/>
      <c r="C1744" s="137"/>
      <c r="D1744" s="142"/>
      <c r="E1744" s="143"/>
      <c r="F1744" s="143"/>
      <c r="G1744" s="346"/>
      <c r="H1744" s="145"/>
      <c r="I1744" s="449">
        <f t="shared" si="156"/>
        <v>0</v>
      </c>
      <c r="J1744" s="414" t="str">
        <f t="shared" si="157"/>
        <v/>
      </c>
      <c r="K1744" s="414" t="str">
        <f t="shared" si="158"/>
        <v/>
      </c>
      <c r="L1744" s="414" t="str">
        <f t="shared" si="159"/>
        <v/>
      </c>
      <c r="M1744" s="414" t="str">
        <f t="shared" si="160"/>
        <v/>
      </c>
    </row>
    <row r="1745" spans="1:13">
      <c r="A1745" s="175"/>
      <c r="B1745" s="152"/>
      <c r="C1745" s="137"/>
      <c r="D1745" s="142"/>
      <c r="E1745" s="143"/>
      <c r="F1745" s="143"/>
      <c r="G1745" s="346"/>
      <c r="H1745" s="145"/>
      <c r="I1745" s="449">
        <f t="shared" si="156"/>
        <v>0</v>
      </c>
      <c r="J1745" s="414" t="str">
        <f t="shared" si="157"/>
        <v/>
      </c>
      <c r="K1745" s="414" t="str">
        <f t="shared" si="158"/>
        <v/>
      </c>
      <c r="L1745" s="414" t="str">
        <f t="shared" si="159"/>
        <v/>
      </c>
      <c r="M1745" s="414" t="str">
        <f t="shared" si="160"/>
        <v/>
      </c>
    </row>
    <row r="1746" spans="1:13">
      <c r="A1746" s="175"/>
      <c r="B1746" s="152"/>
      <c r="C1746" s="137"/>
      <c r="D1746" s="142"/>
      <c r="E1746" s="143"/>
      <c r="F1746" s="143"/>
      <c r="G1746" s="346"/>
      <c r="H1746" s="145"/>
      <c r="I1746" s="449">
        <f t="shared" si="156"/>
        <v>0</v>
      </c>
      <c r="J1746" s="414" t="str">
        <f t="shared" si="157"/>
        <v/>
      </c>
      <c r="K1746" s="414" t="str">
        <f t="shared" si="158"/>
        <v/>
      </c>
      <c r="L1746" s="414" t="str">
        <f t="shared" si="159"/>
        <v/>
      </c>
      <c r="M1746" s="414" t="str">
        <f t="shared" si="160"/>
        <v/>
      </c>
    </row>
    <row r="1747" spans="1:13">
      <c r="A1747" s="175"/>
      <c r="B1747" s="152"/>
      <c r="C1747" s="137"/>
      <c r="D1747" s="142"/>
      <c r="E1747" s="143"/>
      <c r="F1747" s="143"/>
      <c r="G1747" s="346"/>
      <c r="H1747" s="145"/>
      <c r="I1747" s="449">
        <f t="shared" si="156"/>
        <v>0</v>
      </c>
      <c r="J1747" s="414" t="str">
        <f t="shared" si="157"/>
        <v/>
      </c>
      <c r="K1747" s="414" t="str">
        <f t="shared" si="158"/>
        <v/>
      </c>
      <c r="L1747" s="414" t="str">
        <f t="shared" si="159"/>
        <v/>
      </c>
      <c r="M1747" s="414" t="str">
        <f t="shared" si="160"/>
        <v/>
      </c>
    </row>
    <row r="1748" spans="1:13">
      <c r="A1748" s="175"/>
      <c r="B1748" s="152"/>
      <c r="C1748" s="137"/>
      <c r="D1748" s="142"/>
      <c r="E1748" s="143"/>
      <c r="F1748" s="143"/>
      <c r="G1748" s="346"/>
      <c r="H1748" s="145"/>
      <c r="I1748" s="449">
        <f t="shared" si="156"/>
        <v>0</v>
      </c>
      <c r="J1748" s="414" t="str">
        <f t="shared" si="157"/>
        <v/>
      </c>
      <c r="K1748" s="414" t="str">
        <f t="shared" si="158"/>
        <v/>
      </c>
      <c r="L1748" s="414" t="str">
        <f t="shared" si="159"/>
        <v/>
      </c>
      <c r="M1748" s="414" t="str">
        <f t="shared" si="160"/>
        <v/>
      </c>
    </row>
    <row r="1749" spans="1:13">
      <c r="A1749" s="175"/>
      <c r="B1749" s="152"/>
      <c r="C1749" s="137"/>
      <c r="D1749" s="142"/>
      <c r="E1749" s="143"/>
      <c r="F1749" s="143"/>
      <c r="G1749" s="346"/>
      <c r="H1749" s="145"/>
      <c r="I1749" s="449">
        <f t="shared" si="156"/>
        <v>0</v>
      </c>
      <c r="J1749" s="414" t="str">
        <f t="shared" si="157"/>
        <v/>
      </c>
      <c r="K1749" s="414" t="str">
        <f t="shared" si="158"/>
        <v/>
      </c>
      <c r="L1749" s="414" t="str">
        <f t="shared" si="159"/>
        <v/>
      </c>
      <c r="M1749" s="414" t="str">
        <f t="shared" si="160"/>
        <v/>
      </c>
    </row>
    <row r="1750" spans="1:13">
      <c r="A1750" s="175"/>
      <c r="B1750" s="152"/>
      <c r="C1750" s="137"/>
      <c r="D1750" s="142"/>
      <c r="E1750" s="143"/>
      <c r="F1750" s="143"/>
      <c r="G1750" s="346"/>
      <c r="H1750" s="145"/>
      <c r="I1750" s="449">
        <f t="shared" si="156"/>
        <v>0</v>
      </c>
      <c r="J1750" s="414" t="str">
        <f t="shared" si="157"/>
        <v/>
      </c>
      <c r="K1750" s="414" t="str">
        <f t="shared" si="158"/>
        <v/>
      </c>
      <c r="L1750" s="414" t="str">
        <f t="shared" si="159"/>
        <v/>
      </c>
      <c r="M1750" s="414" t="str">
        <f t="shared" si="160"/>
        <v/>
      </c>
    </row>
    <row r="1751" spans="1:13">
      <c r="A1751" s="175"/>
      <c r="B1751" s="152"/>
      <c r="C1751" s="137"/>
      <c r="D1751" s="142"/>
      <c r="E1751" s="143"/>
      <c r="F1751" s="143"/>
      <c r="G1751" s="346"/>
      <c r="H1751" s="145"/>
      <c r="I1751" s="449">
        <f t="shared" si="156"/>
        <v>0</v>
      </c>
      <c r="J1751" s="414" t="str">
        <f t="shared" si="157"/>
        <v/>
      </c>
      <c r="K1751" s="414" t="str">
        <f t="shared" si="158"/>
        <v/>
      </c>
      <c r="L1751" s="414" t="str">
        <f t="shared" si="159"/>
        <v/>
      </c>
      <c r="M1751" s="414" t="str">
        <f t="shared" si="160"/>
        <v/>
      </c>
    </row>
    <row r="1752" spans="1:13">
      <c r="A1752" s="175"/>
      <c r="B1752" s="152"/>
      <c r="C1752" s="137"/>
      <c r="D1752" s="142"/>
      <c r="E1752" s="143"/>
      <c r="F1752" s="143"/>
      <c r="G1752" s="346"/>
      <c r="H1752" s="145"/>
      <c r="I1752" s="449">
        <f t="shared" si="156"/>
        <v>0</v>
      </c>
      <c r="J1752" s="414" t="str">
        <f t="shared" si="157"/>
        <v/>
      </c>
      <c r="K1752" s="414" t="str">
        <f t="shared" si="158"/>
        <v/>
      </c>
      <c r="L1752" s="414" t="str">
        <f t="shared" si="159"/>
        <v/>
      </c>
      <c r="M1752" s="414" t="str">
        <f t="shared" si="160"/>
        <v/>
      </c>
    </row>
    <row r="1753" spans="1:13">
      <c r="A1753" s="175"/>
      <c r="B1753" s="152"/>
      <c r="C1753" s="137"/>
      <c r="D1753" s="142"/>
      <c r="E1753" s="143"/>
      <c r="F1753" s="143"/>
      <c r="G1753" s="346"/>
      <c r="H1753" s="145"/>
      <c r="I1753" s="449">
        <f t="shared" si="156"/>
        <v>0</v>
      </c>
      <c r="J1753" s="414" t="str">
        <f t="shared" si="157"/>
        <v/>
      </c>
      <c r="K1753" s="414" t="str">
        <f t="shared" si="158"/>
        <v/>
      </c>
      <c r="L1753" s="414" t="str">
        <f t="shared" si="159"/>
        <v/>
      </c>
      <c r="M1753" s="414" t="str">
        <f t="shared" si="160"/>
        <v/>
      </c>
    </row>
    <row r="1754" spans="1:13">
      <c r="A1754" s="175"/>
      <c r="B1754" s="152"/>
      <c r="C1754" s="137"/>
      <c r="D1754" s="142"/>
      <c r="E1754" s="143"/>
      <c r="F1754" s="143"/>
      <c r="G1754" s="346"/>
      <c r="H1754" s="145"/>
      <c r="I1754" s="449">
        <f t="shared" si="156"/>
        <v>0</v>
      </c>
      <c r="J1754" s="414" t="str">
        <f t="shared" si="157"/>
        <v/>
      </c>
      <c r="K1754" s="414" t="str">
        <f t="shared" si="158"/>
        <v/>
      </c>
      <c r="L1754" s="414" t="str">
        <f t="shared" si="159"/>
        <v/>
      </c>
      <c r="M1754" s="414" t="str">
        <f t="shared" si="160"/>
        <v/>
      </c>
    </row>
    <row r="1755" spans="1:13">
      <c r="A1755" s="175"/>
      <c r="B1755" s="152"/>
      <c r="C1755" s="137"/>
      <c r="D1755" s="142"/>
      <c r="E1755" s="143"/>
      <c r="F1755" s="143"/>
      <c r="G1755" s="346"/>
      <c r="H1755" s="145"/>
      <c r="I1755" s="449">
        <f t="shared" si="156"/>
        <v>0</v>
      </c>
      <c r="J1755" s="414" t="str">
        <f t="shared" si="157"/>
        <v/>
      </c>
      <c r="K1755" s="414" t="str">
        <f t="shared" si="158"/>
        <v/>
      </c>
      <c r="L1755" s="414" t="str">
        <f t="shared" si="159"/>
        <v/>
      </c>
      <c r="M1755" s="414" t="str">
        <f t="shared" si="160"/>
        <v/>
      </c>
    </row>
    <row r="1756" spans="1:13">
      <c r="A1756" s="175"/>
      <c r="B1756" s="152"/>
      <c r="C1756" s="137"/>
      <c r="D1756" s="142"/>
      <c r="E1756" s="143"/>
      <c r="F1756" s="143"/>
      <c r="G1756" s="346"/>
      <c r="H1756" s="145"/>
      <c r="I1756" s="449">
        <f t="shared" si="156"/>
        <v>0</v>
      </c>
      <c r="J1756" s="414" t="str">
        <f t="shared" si="157"/>
        <v/>
      </c>
      <c r="K1756" s="414" t="str">
        <f t="shared" si="158"/>
        <v/>
      </c>
      <c r="L1756" s="414" t="str">
        <f t="shared" si="159"/>
        <v/>
      </c>
      <c r="M1756" s="414" t="str">
        <f t="shared" si="160"/>
        <v/>
      </c>
    </row>
    <row r="1757" spans="1:13">
      <c r="A1757" s="175"/>
      <c r="B1757" s="152"/>
      <c r="C1757" s="137"/>
      <c r="D1757" s="142"/>
      <c r="E1757" s="143"/>
      <c r="F1757" s="143"/>
      <c r="G1757" s="346"/>
      <c r="H1757" s="145"/>
      <c r="I1757" s="449">
        <f t="shared" si="156"/>
        <v>0</v>
      </c>
      <c r="J1757" s="414" t="str">
        <f t="shared" si="157"/>
        <v/>
      </c>
      <c r="K1757" s="414" t="str">
        <f t="shared" si="158"/>
        <v/>
      </c>
      <c r="L1757" s="414" t="str">
        <f t="shared" si="159"/>
        <v/>
      </c>
      <c r="M1757" s="414" t="str">
        <f t="shared" si="160"/>
        <v/>
      </c>
    </row>
    <row r="1758" spans="1:13">
      <c r="A1758" s="175"/>
      <c r="B1758" s="152"/>
      <c r="C1758" s="137"/>
      <c r="D1758" s="142"/>
      <c r="E1758" s="143"/>
      <c r="F1758" s="143"/>
      <c r="G1758" s="346"/>
      <c r="H1758" s="145"/>
      <c r="I1758" s="449">
        <f t="shared" si="156"/>
        <v>0</v>
      </c>
      <c r="J1758" s="414" t="str">
        <f t="shared" si="157"/>
        <v/>
      </c>
      <c r="K1758" s="414" t="str">
        <f t="shared" si="158"/>
        <v/>
      </c>
      <c r="L1758" s="414" t="str">
        <f t="shared" si="159"/>
        <v/>
      </c>
      <c r="M1758" s="414" t="str">
        <f t="shared" si="160"/>
        <v/>
      </c>
    </row>
    <row r="1759" spans="1:13">
      <c r="A1759" s="175"/>
      <c r="B1759" s="152"/>
      <c r="C1759" s="137"/>
      <c r="D1759" s="142"/>
      <c r="E1759" s="143"/>
      <c r="F1759" s="143"/>
      <c r="G1759" s="346"/>
      <c r="H1759" s="145"/>
      <c r="I1759" s="449">
        <f t="shared" si="156"/>
        <v>0</v>
      </c>
      <c r="J1759" s="414" t="str">
        <f t="shared" si="157"/>
        <v/>
      </c>
      <c r="K1759" s="414" t="str">
        <f t="shared" si="158"/>
        <v/>
      </c>
      <c r="L1759" s="414" t="str">
        <f t="shared" si="159"/>
        <v/>
      </c>
      <c r="M1759" s="414" t="str">
        <f t="shared" si="160"/>
        <v/>
      </c>
    </row>
    <row r="1760" spans="1:13">
      <c r="A1760" s="175"/>
      <c r="B1760" s="152"/>
      <c r="C1760" s="137"/>
      <c r="D1760" s="142"/>
      <c r="E1760" s="143"/>
      <c r="F1760" s="143"/>
      <c r="G1760" s="346"/>
      <c r="H1760" s="145"/>
      <c r="I1760" s="449">
        <f t="shared" si="156"/>
        <v>0</v>
      </c>
      <c r="J1760" s="414" t="str">
        <f t="shared" si="157"/>
        <v/>
      </c>
      <c r="K1760" s="414" t="str">
        <f t="shared" si="158"/>
        <v/>
      </c>
      <c r="L1760" s="414" t="str">
        <f t="shared" si="159"/>
        <v/>
      </c>
      <c r="M1760" s="414" t="str">
        <f t="shared" si="160"/>
        <v/>
      </c>
    </row>
    <row r="1761" spans="1:13">
      <c r="A1761" s="175"/>
      <c r="B1761" s="152"/>
      <c r="C1761" s="137"/>
      <c r="D1761" s="142"/>
      <c r="E1761" s="143"/>
      <c r="F1761" s="143"/>
      <c r="G1761" s="346"/>
      <c r="H1761" s="145"/>
      <c r="I1761" s="449">
        <f t="shared" si="156"/>
        <v>0</v>
      </c>
      <c r="J1761" s="414" t="str">
        <f t="shared" si="157"/>
        <v/>
      </c>
      <c r="K1761" s="414" t="str">
        <f t="shared" si="158"/>
        <v/>
      </c>
      <c r="L1761" s="414" t="str">
        <f t="shared" si="159"/>
        <v/>
      </c>
      <c r="M1761" s="414" t="str">
        <f t="shared" si="160"/>
        <v/>
      </c>
    </row>
    <row r="1762" spans="1:13">
      <c r="A1762" s="175"/>
      <c r="B1762" s="152"/>
      <c r="C1762" s="137"/>
      <c r="D1762" s="142"/>
      <c r="E1762" s="143"/>
      <c r="F1762" s="143"/>
      <c r="G1762" s="346"/>
      <c r="H1762" s="145"/>
      <c r="I1762" s="449">
        <f t="shared" si="156"/>
        <v>0</v>
      </c>
      <c r="J1762" s="414" t="str">
        <f t="shared" si="157"/>
        <v/>
      </c>
      <c r="K1762" s="414" t="str">
        <f t="shared" si="158"/>
        <v/>
      </c>
      <c r="L1762" s="414" t="str">
        <f t="shared" si="159"/>
        <v/>
      </c>
      <c r="M1762" s="414" t="str">
        <f t="shared" si="160"/>
        <v/>
      </c>
    </row>
    <row r="1763" spans="1:13">
      <c r="A1763" s="175"/>
      <c r="B1763" s="152"/>
      <c r="C1763" s="137"/>
      <c r="D1763" s="142"/>
      <c r="E1763" s="143"/>
      <c r="F1763" s="143"/>
      <c r="G1763" s="346"/>
      <c r="H1763" s="145"/>
      <c r="I1763" s="449">
        <f t="shared" si="156"/>
        <v>0</v>
      </c>
      <c r="J1763" s="414" t="str">
        <f t="shared" si="157"/>
        <v/>
      </c>
      <c r="K1763" s="414" t="str">
        <f t="shared" si="158"/>
        <v/>
      </c>
      <c r="L1763" s="414" t="str">
        <f t="shared" si="159"/>
        <v/>
      </c>
      <c r="M1763" s="414" t="str">
        <f t="shared" si="160"/>
        <v/>
      </c>
    </row>
    <row r="1764" spans="1:13">
      <c r="A1764" s="175"/>
      <c r="B1764" s="152"/>
      <c r="C1764" s="137"/>
      <c r="D1764" s="142"/>
      <c r="E1764" s="143"/>
      <c r="F1764" s="143"/>
      <c r="G1764" s="346"/>
      <c r="H1764" s="145"/>
      <c r="I1764" s="449">
        <f t="shared" si="156"/>
        <v>0</v>
      </c>
      <c r="J1764" s="414" t="str">
        <f t="shared" si="157"/>
        <v/>
      </c>
      <c r="K1764" s="414" t="str">
        <f t="shared" si="158"/>
        <v/>
      </c>
      <c r="L1764" s="414" t="str">
        <f t="shared" si="159"/>
        <v/>
      </c>
      <c r="M1764" s="414" t="str">
        <f t="shared" si="160"/>
        <v/>
      </c>
    </row>
    <row r="1765" spans="1:13">
      <c r="A1765" s="175"/>
      <c r="B1765" s="152"/>
      <c r="C1765" s="137"/>
      <c r="D1765" s="142"/>
      <c r="E1765" s="143"/>
      <c r="F1765" s="143"/>
      <c r="G1765" s="346"/>
      <c r="H1765" s="145"/>
      <c r="I1765" s="449">
        <f t="shared" si="156"/>
        <v>0</v>
      </c>
      <c r="J1765" s="414" t="str">
        <f t="shared" si="157"/>
        <v/>
      </c>
      <c r="K1765" s="414" t="str">
        <f t="shared" si="158"/>
        <v/>
      </c>
      <c r="L1765" s="414" t="str">
        <f t="shared" si="159"/>
        <v/>
      </c>
      <c r="M1765" s="414" t="str">
        <f t="shared" si="160"/>
        <v/>
      </c>
    </row>
    <row r="1766" spans="1:13">
      <c r="A1766" s="175"/>
      <c r="B1766" s="152"/>
      <c r="C1766" s="137"/>
      <c r="D1766" s="142"/>
      <c r="E1766" s="143"/>
      <c r="F1766" s="143"/>
      <c r="G1766" s="346"/>
      <c r="H1766" s="145"/>
      <c r="I1766" s="449">
        <f t="shared" si="156"/>
        <v>0</v>
      </c>
      <c r="J1766" s="414" t="str">
        <f t="shared" si="157"/>
        <v/>
      </c>
      <c r="K1766" s="414" t="str">
        <f t="shared" si="158"/>
        <v/>
      </c>
      <c r="L1766" s="414" t="str">
        <f t="shared" si="159"/>
        <v/>
      </c>
      <c r="M1766" s="414" t="str">
        <f t="shared" si="160"/>
        <v/>
      </c>
    </row>
    <row r="1767" spans="1:13">
      <c r="A1767" s="175"/>
      <c r="B1767" s="152"/>
      <c r="C1767" s="137"/>
      <c r="D1767" s="142"/>
      <c r="E1767" s="143"/>
      <c r="F1767" s="143"/>
      <c r="G1767" s="346"/>
      <c r="H1767" s="145"/>
      <c r="I1767" s="449">
        <f t="shared" si="156"/>
        <v>0</v>
      </c>
      <c r="J1767" s="414" t="str">
        <f t="shared" si="157"/>
        <v/>
      </c>
      <c r="K1767" s="414" t="str">
        <f t="shared" si="158"/>
        <v/>
      </c>
      <c r="L1767" s="414" t="str">
        <f t="shared" si="159"/>
        <v/>
      </c>
      <c r="M1767" s="414" t="str">
        <f t="shared" si="160"/>
        <v/>
      </c>
    </row>
    <row r="1768" spans="1:13">
      <c r="A1768" s="175"/>
      <c r="B1768" s="152"/>
      <c r="C1768" s="137"/>
      <c r="D1768" s="142"/>
      <c r="E1768" s="143"/>
      <c r="F1768" s="143"/>
      <c r="G1768" s="346"/>
      <c r="H1768" s="145"/>
      <c r="I1768" s="449">
        <f t="shared" si="156"/>
        <v>0</v>
      </c>
      <c r="J1768" s="414" t="str">
        <f t="shared" si="157"/>
        <v/>
      </c>
      <c r="K1768" s="414" t="str">
        <f t="shared" si="158"/>
        <v/>
      </c>
      <c r="L1768" s="414" t="str">
        <f t="shared" si="159"/>
        <v/>
      </c>
      <c r="M1768" s="414" t="str">
        <f t="shared" si="160"/>
        <v/>
      </c>
    </row>
    <row r="1769" spans="1:13">
      <c r="A1769" s="175"/>
      <c r="B1769" s="152"/>
      <c r="C1769" s="137"/>
      <c r="D1769" s="142"/>
      <c r="E1769" s="143"/>
      <c r="F1769" s="143"/>
      <c r="G1769" s="346"/>
      <c r="H1769" s="145"/>
      <c r="I1769" s="449">
        <f t="shared" si="156"/>
        <v>0</v>
      </c>
      <c r="J1769" s="414" t="str">
        <f t="shared" si="157"/>
        <v/>
      </c>
      <c r="K1769" s="414" t="str">
        <f t="shared" si="158"/>
        <v/>
      </c>
      <c r="L1769" s="414" t="str">
        <f t="shared" si="159"/>
        <v/>
      </c>
      <c r="M1769" s="414" t="str">
        <f t="shared" si="160"/>
        <v/>
      </c>
    </row>
    <row r="1770" spans="1:13">
      <c r="A1770" s="175"/>
      <c r="B1770" s="152"/>
      <c r="C1770" s="137"/>
      <c r="D1770" s="142"/>
      <c r="E1770" s="143"/>
      <c r="F1770" s="143"/>
      <c r="G1770" s="346"/>
      <c r="H1770" s="145"/>
      <c r="I1770" s="449">
        <f t="shared" si="156"/>
        <v>0</v>
      </c>
      <c r="J1770" s="414" t="str">
        <f t="shared" si="157"/>
        <v/>
      </c>
      <c r="K1770" s="414" t="str">
        <f t="shared" si="158"/>
        <v/>
      </c>
      <c r="L1770" s="414" t="str">
        <f t="shared" si="159"/>
        <v/>
      </c>
      <c r="M1770" s="414" t="str">
        <f t="shared" si="160"/>
        <v/>
      </c>
    </row>
    <row r="1771" spans="1:13">
      <c r="A1771" s="175"/>
      <c r="B1771" s="152"/>
      <c r="C1771" s="137"/>
      <c r="D1771" s="142"/>
      <c r="E1771" s="143"/>
      <c r="F1771" s="143"/>
      <c r="G1771" s="346"/>
      <c r="H1771" s="145"/>
      <c r="I1771" s="449">
        <f t="shared" si="156"/>
        <v>0</v>
      </c>
      <c r="J1771" s="414" t="str">
        <f t="shared" si="157"/>
        <v/>
      </c>
      <c r="K1771" s="414" t="str">
        <f t="shared" si="158"/>
        <v/>
      </c>
      <c r="L1771" s="414" t="str">
        <f t="shared" si="159"/>
        <v/>
      </c>
      <c r="M1771" s="414" t="str">
        <f t="shared" si="160"/>
        <v/>
      </c>
    </row>
    <row r="1772" spans="1:13">
      <c r="A1772" s="175"/>
      <c r="B1772" s="152"/>
      <c r="C1772" s="137"/>
      <c r="D1772" s="142"/>
      <c r="E1772" s="143"/>
      <c r="F1772" s="143"/>
      <c r="G1772" s="346"/>
      <c r="H1772" s="145"/>
      <c r="I1772" s="449">
        <f t="shared" si="156"/>
        <v>0</v>
      </c>
      <c r="J1772" s="414" t="str">
        <f t="shared" si="157"/>
        <v/>
      </c>
      <c r="K1772" s="414" t="str">
        <f t="shared" si="158"/>
        <v/>
      </c>
      <c r="L1772" s="414" t="str">
        <f t="shared" si="159"/>
        <v/>
      </c>
      <c r="M1772" s="414" t="str">
        <f t="shared" si="160"/>
        <v/>
      </c>
    </row>
    <row r="1773" spans="1:13">
      <c r="A1773" s="175"/>
      <c r="B1773" s="152"/>
      <c r="C1773" s="137"/>
      <c r="D1773" s="142"/>
      <c r="E1773" s="143"/>
      <c r="F1773" s="143"/>
      <c r="G1773" s="346"/>
      <c r="H1773" s="145"/>
      <c r="I1773" s="449">
        <f t="shared" si="156"/>
        <v>0</v>
      </c>
      <c r="J1773" s="414" t="str">
        <f t="shared" si="157"/>
        <v/>
      </c>
      <c r="K1773" s="414" t="str">
        <f t="shared" si="158"/>
        <v/>
      </c>
      <c r="L1773" s="414" t="str">
        <f t="shared" si="159"/>
        <v/>
      </c>
      <c r="M1773" s="414" t="str">
        <f t="shared" si="160"/>
        <v/>
      </c>
    </row>
    <row r="1774" spans="1:13">
      <c r="A1774" s="175"/>
      <c r="B1774" s="152"/>
      <c r="C1774" s="137"/>
      <c r="D1774" s="142"/>
      <c r="E1774" s="143"/>
      <c r="F1774" s="143"/>
      <c r="G1774" s="346"/>
      <c r="H1774" s="145"/>
      <c r="I1774" s="449">
        <f t="shared" si="156"/>
        <v>0</v>
      </c>
      <c r="J1774" s="414" t="str">
        <f t="shared" si="157"/>
        <v/>
      </c>
      <c r="K1774" s="414" t="str">
        <f t="shared" si="158"/>
        <v/>
      </c>
      <c r="L1774" s="414" t="str">
        <f t="shared" si="159"/>
        <v/>
      </c>
      <c r="M1774" s="414" t="str">
        <f t="shared" si="160"/>
        <v/>
      </c>
    </row>
    <row r="1775" spans="1:13">
      <c r="A1775" s="175"/>
      <c r="B1775" s="152"/>
      <c r="C1775" s="137"/>
      <c r="D1775" s="142"/>
      <c r="E1775" s="143"/>
      <c r="F1775" s="143"/>
      <c r="G1775" s="346"/>
      <c r="H1775" s="145"/>
      <c r="I1775" s="449">
        <f t="shared" si="156"/>
        <v>0</v>
      </c>
      <c r="J1775" s="414" t="str">
        <f t="shared" si="157"/>
        <v/>
      </c>
      <c r="K1775" s="414" t="str">
        <f t="shared" si="158"/>
        <v/>
      </c>
      <c r="L1775" s="414" t="str">
        <f t="shared" si="159"/>
        <v/>
      </c>
      <c r="M1775" s="414" t="str">
        <f t="shared" si="160"/>
        <v/>
      </c>
    </row>
    <row r="1776" spans="1:13">
      <c r="A1776" s="175"/>
      <c r="B1776" s="152"/>
      <c r="C1776" s="137"/>
      <c r="D1776" s="142"/>
      <c r="E1776" s="143"/>
      <c r="F1776" s="143"/>
      <c r="G1776" s="346"/>
      <c r="H1776" s="145"/>
      <c r="I1776" s="449">
        <f t="shared" si="156"/>
        <v>0</v>
      </c>
      <c r="J1776" s="414" t="str">
        <f t="shared" si="157"/>
        <v/>
      </c>
      <c r="K1776" s="414" t="str">
        <f t="shared" si="158"/>
        <v/>
      </c>
      <c r="L1776" s="414" t="str">
        <f t="shared" si="159"/>
        <v/>
      </c>
      <c r="M1776" s="414" t="str">
        <f t="shared" si="160"/>
        <v/>
      </c>
    </row>
    <row r="1777" spans="1:13">
      <c r="A1777" s="175"/>
      <c r="B1777" s="152"/>
      <c r="C1777" s="137"/>
      <c r="D1777" s="142"/>
      <c r="E1777" s="143"/>
      <c r="F1777" s="143"/>
      <c r="G1777" s="346"/>
      <c r="H1777" s="145"/>
      <c r="I1777" s="449">
        <f t="shared" si="156"/>
        <v>0</v>
      </c>
      <c r="J1777" s="414" t="str">
        <f t="shared" si="157"/>
        <v/>
      </c>
      <c r="K1777" s="414" t="str">
        <f t="shared" si="158"/>
        <v/>
      </c>
      <c r="L1777" s="414" t="str">
        <f t="shared" si="159"/>
        <v/>
      </c>
      <c r="M1777" s="414" t="str">
        <f t="shared" si="160"/>
        <v/>
      </c>
    </row>
    <row r="1778" spans="1:13">
      <c r="A1778" s="175"/>
      <c r="B1778" s="152"/>
      <c r="C1778" s="137"/>
      <c r="D1778" s="142"/>
      <c r="E1778" s="143"/>
      <c r="F1778" s="143"/>
      <c r="G1778" s="346"/>
      <c r="H1778" s="145"/>
      <c r="I1778" s="449">
        <f t="shared" si="156"/>
        <v>0</v>
      </c>
      <c r="J1778" s="414" t="str">
        <f t="shared" si="157"/>
        <v/>
      </c>
      <c r="K1778" s="414" t="str">
        <f t="shared" si="158"/>
        <v/>
      </c>
      <c r="L1778" s="414" t="str">
        <f t="shared" si="159"/>
        <v/>
      </c>
      <c r="M1778" s="414" t="str">
        <f t="shared" si="160"/>
        <v/>
      </c>
    </row>
    <row r="1779" spans="1:13">
      <c r="A1779" s="175"/>
      <c r="B1779" s="152"/>
      <c r="C1779" s="137"/>
      <c r="D1779" s="142"/>
      <c r="E1779" s="143"/>
      <c r="F1779" s="143"/>
      <c r="G1779" s="346"/>
      <c r="H1779" s="145"/>
      <c r="I1779" s="449">
        <f t="shared" si="156"/>
        <v>0</v>
      </c>
      <c r="J1779" s="414" t="str">
        <f t="shared" si="157"/>
        <v/>
      </c>
      <c r="K1779" s="414" t="str">
        <f t="shared" si="158"/>
        <v/>
      </c>
      <c r="L1779" s="414" t="str">
        <f t="shared" si="159"/>
        <v/>
      </c>
      <c r="M1779" s="414" t="str">
        <f t="shared" si="160"/>
        <v/>
      </c>
    </row>
    <row r="1780" spans="1:13">
      <c r="A1780" s="175"/>
      <c r="B1780" s="152"/>
      <c r="C1780" s="137"/>
      <c r="D1780" s="142"/>
      <c r="E1780" s="143"/>
      <c r="F1780" s="143"/>
      <c r="G1780" s="346"/>
      <c r="H1780" s="145"/>
      <c r="I1780" s="449">
        <f t="shared" si="156"/>
        <v>0</v>
      </c>
      <c r="J1780" s="414" t="str">
        <f t="shared" si="157"/>
        <v/>
      </c>
      <c r="K1780" s="414" t="str">
        <f t="shared" si="158"/>
        <v/>
      </c>
      <c r="L1780" s="414" t="str">
        <f t="shared" si="159"/>
        <v/>
      </c>
      <c r="M1780" s="414" t="str">
        <f t="shared" si="160"/>
        <v/>
      </c>
    </row>
    <row r="1781" spans="1:13">
      <c r="A1781" s="175"/>
      <c r="B1781" s="152"/>
      <c r="C1781" s="137"/>
      <c r="D1781" s="142"/>
      <c r="E1781" s="143"/>
      <c r="F1781" s="143"/>
      <c r="G1781" s="346"/>
      <c r="H1781" s="145"/>
      <c r="I1781" s="449">
        <f t="shared" si="156"/>
        <v>0</v>
      </c>
      <c r="J1781" s="414" t="str">
        <f t="shared" si="157"/>
        <v/>
      </c>
      <c r="K1781" s="414" t="str">
        <f t="shared" si="158"/>
        <v/>
      </c>
      <c r="L1781" s="414" t="str">
        <f t="shared" si="159"/>
        <v/>
      </c>
      <c r="M1781" s="414" t="str">
        <f t="shared" si="160"/>
        <v/>
      </c>
    </row>
    <row r="1782" spans="1:13">
      <c r="A1782" s="175"/>
      <c r="B1782" s="152"/>
      <c r="C1782" s="137"/>
      <c r="D1782" s="142"/>
      <c r="E1782" s="143"/>
      <c r="F1782" s="143"/>
      <c r="G1782" s="346"/>
      <c r="H1782" s="145"/>
      <c r="I1782" s="449">
        <f t="shared" si="156"/>
        <v>0</v>
      </c>
      <c r="J1782" s="414" t="str">
        <f t="shared" si="157"/>
        <v/>
      </c>
      <c r="K1782" s="414" t="str">
        <f t="shared" si="158"/>
        <v/>
      </c>
      <c r="L1782" s="414" t="str">
        <f t="shared" si="159"/>
        <v/>
      </c>
      <c r="M1782" s="414" t="str">
        <f t="shared" si="160"/>
        <v/>
      </c>
    </row>
    <row r="1783" spans="1:13">
      <c r="A1783" s="175"/>
      <c r="B1783" s="152"/>
      <c r="C1783" s="137"/>
      <c r="D1783" s="142"/>
      <c r="E1783" s="143"/>
      <c r="F1783" s="143"/>
      <c r="G1783" s="346"/>
      <c r="H1783" s="145"/>
      <c r="I1783" s="449">
        <f t="shared" si="156"/>
        <v>0</v>
      </c>
      <c r="J1783" s="414" t="str">
        <f t="shared" si="157"/>
        <v/>
      </c>
      <c r="K1783" s="414" t="str">
        <f t="shared" si="158"/>
        <v/>
      </c>
      <c r="L1783" s="414" t="str">
        <f t="shared" si="159"/>
        <v/>
      </c>
      <c r="M1783" s="414" t="str">
        <f t="shared" si="160"/>
        <v/>
      </c>
    </row>
    <row r="1784" spans="1:13">
      <c r="A1784" s="175"/>
      <c r="B1784" s="152"/>
      <c r="C1784" s="137"/>
      <c r="D1784" s="142"/>
      <c r="E1784" s="143"/>
      <c r="F1784" s="143"/>
      <c r="G1784" s="346"/>
      <c r="H1784" s="145"/>
      <c r="I1784" s="449">
        <f t="shared" si="156"/>
        <v>0</v>
      </c>
      <c r="J1784" s="414" t="str">
        <f t="shared" si="157"/>
        <v/>
      </c>
      <c r="K1784" s="414" t="str">
        <f t="shared" si="158"/>
        <v/>
      </c>
      <c r="L1784" s="414" t="str">
        <f t="shared" si="159"/>
        <v/>
      </c>
      <c r="M1784" s="414" t="str">
        <f t="shared" si="160"/>
        <v/>
      </c>
    </row>
    <row r="1785" spans="1:13">
      <c r="A1785" s="175"/>
      <c r="B1785" s="152"/>
      <c r="C1785" s="137"/>
      <c r="D1785" s="142"/>
      <c r="E1785" s="143"/>
      <c r="F1785" s="143"/>
      <c r="G1785" s="346"/>
      <c r="H1785" s="145"/>
      <c r="I1785" s="449">
        <f t="shared" si="156"/>
        <v>0</v>
      </c>
      <c r="J1785" s="414" t="str">
        <f t="shared" si="157"/>
        <v/>
      </c>
      <c r="K1785" s="414" t="str">
        <f t="shared" si="158"/>
        <v/>
      </c>
      <c r="L1785" s="414" t="str">
        <f t="shared" si="159"/>
        <v/>
      </c>
      <c r="M1785" s="414" t="str">
        <f t="shared" si="160"/>
        <v/>
      </c>
    </row>
    <row r="1786" spans="1:13">
      <c r="A1786" s="175"/>
      <c r="B1786" s="152"/>
      <c r="C1786" s="137"/>
      <c r="D1786" s="142"/>
      <c r="E1786" s="143"/>
      <c r="F1786" s="143"/>
      <c r="G1786" s="346"/>
      <c r="H1786" s="145"/>
      <c r="I1786" s="449">
        <f t="shared" si="156"/>
        <v>0</v>
      </c>
      <c r="J1786" s="414" t="str">
        <f t="shared" si="157"/>
        <v/>
      </c>
      <c r="K1786" s="414" t="str">
        <f t="shared" si="158"/>
        <v/>
      </c>
      <c r="L1786" s="414" t="str">
        <f t="shared" si="159"/>
        <v/>
      </c>
      <c r="M1786" s="414" t="str">
        <f t="shared" si="160"/>
        <v/>
      </c>
    </row>
    <row r="1787" spans="1:13">
      <c r="A1787" s="175"/>
      <c r="B1787" s="152"/>
      <c r="C1787" s="137"/>
      <c r="D1787" s="142"/>
      <c r="E1787" s="143"/>
      <c r="F1787" s="143"/>
      <c r="G1787" s="346"/>
      <c r="H1787" s="145"/>
      <c r="I1787" s="449">
        <f t="shared" ref="I1787:I1850" si="161">IF(ISTEXT(A1787)=TRUE,G1787,0)</f>
        <v>0</v>
      </c>
      <c r="J1787" s="414" t="str">
        <f t="shared" si="157"/>
        <v/>
      </c>
      <c r="K1787" s="414" t="str">
        <f t="shared" si="158"/>
        <v/>
      </c>
      <c r="L1787" s="414" t="str">
        <f t="shared" si="159"/>
        <v/>
      </c>
      <c r="M1787" s="414" t="str">
        <f t="shared" si="160"/>
        <v/>
      </c>
    </row>
    <row r="1788" spans="1:13">
      <c r="A1788" s="175"/>
      <c r="B1788" s="152"/>
      <c r="C1788" s="137"/>
      <c r="D1788" s="142"/>
      <c r="E1788" s="143"/>
      <c r="F1788" s="143"/>
      <c r="G1788" s="346"/>
      <c r="H1788" s="145"/>
      <c r="I1788" s="449">
        <f t="shared" si="161"/>
        <v>0</v>
      </c>
      <c r="J1788" s="414" t="str">
        <f t="shared" si="157"/>
        <v/>
      </c>
      <c r="K1788" s="414" t="str">
        <f t="shared" si="158"/>
        <v/>
      </c>
      <c r="L1788" s="414" t="str">
        <f t="shared" si="159"/>
        <v/>
      </c>
      <c r="M1788" s="414" t="str">
        <f t="shared" si="160"/>
        <v/>
      </c>
    </row>
    <row r="1789" spans="1:13">
      <c r="A1789" s="175"/>
      <c r="B1789" s="152"/>
      <c r="C1789" s="137"/>
      <c r="D1789" s="142"/>
      <c r="E1789" s="143"/>
      <c r="F1789" s="143"/>
      <c r="G1789" s="346"/>
      <c r="H1789" s="145"/>
      <c r="I1789" s="449">
        <f t="shared" si="161"/>
        <v>0</v>
      </c>
      <c r="J1789" s="414" t="str">
        <f t="shared" si="157"/>
        <v/>
      </c>
      <c r="K1789" s="414" t="str">
        <f t="shared" si="158"/>
        <v/>
      </c>
      <c r="L1789" s="414" t="str">
        <f t="shared" si="159"/>
        <v/>
      </c>
      <c r="M1789" s="414" t="str">
        <f t="shared" si="160"/>
        <v/>
      </c>
    </row>
    <row r="1790" spans="1:13">
      <c r="A1790" s="175"/>
      <c r="B1790" s="152"/>
      <c r="C1790" s="137"/>
      <c r="D1790" s="142"/>
      <c r="E1790" s="143"/>
      <c r="F1790" s="143"/>
      <c r="G1790" s="346"/>
      <c r="H1790" s="145"/>
      <c r="I1790" s="449">
        <f t="shared" si="161"/>
        <v>0</v>
      </c>
      <c r="J1790" s="414" t="str">
        <f t="shared" ref="J1790:J1853" si="162">IF($B1790="F",$G1790,"")</f>
        <v/>
      </c>
      <c r="K1790" s="414" t="str">
        <f t="shared" ref="K1790:K1853" si="163">IF($B1790="V",$G1790,"")</f>
        <v/>
      </c>
      <c r="L1790" s="414" t="str">
        <f t="shared" ref="L1790:L1853" si="164">IF($B1790="A",$G1790,"")</f>
        <v/>
      </c>
      <c r="M1790" s="414" t="str">
        <f t="shared" ref="M1790:M1853" si="165">IF($B1790="G",$G1790,"")</f>
        <v/>
      </c>
    </row>
    <row r="1791" spans="1:13">
      <c r="A1791" s="175"/>
      <c r="B1791" s="152"/>
      <c r="C1791" s="137"/>
      <c r="D1791" s="142"/>
      <c r="E1791" s="143"/>
      <c r="F1791" s="143"/>
      <c r="G1791" s="346"/>
      <c r="H1791" s="145"/>
      <c r="I1791" s="449">
        <f t="shared" si="161"/>
        <v>0</v>
      </c>
      <c r="J1791" s="414" t="str">
        <f t="shared" si="162"/>
        <v/>
      </c>
      <c r="K1791" s="414" t="str">
        <f t="shared" si="163"/>
        <v/>
      </c>
      <c r="L1791" s="414" t="str">
        <f t="shared" si="164"/>
        <v/>
      </c>
      <c r="M1791" s="414" t="str">
        <f t="shared" si="165"/>
        <v/>
      </c>
    </row>
    <row r="1792" spans="1:13">
      <c r="A1792" s="175"/>
      <c r="B1792" s="152"/>
      <c r="C1792" s="137"/>
      <c r="D1792" s="142"/>
      <c r="E1792" s="143"/>
      <c r="F1792" s="143"/>
      <c r="G1792" s="346"/>
      <c r="H1792" s="145"/>
      <c r="I1792" s="449">
        <f t="shared" si="161"/>
        <v>0</v>
      </c>
      <c r="J1792" s="414" t="str">
        <f t="shared" si="162"/>
        <v/>
      </c>
      <c r="K1792" s="414" t="str">
        <f t="shared" si="163"/>
        <v/>
      </c>
      <c r="L1792" s="414" t="str">
        <f t="shared" si="164"/>
        <v/>
      </c>
      <c r="M1792" s="414" t="str">
        <f t="shared" si="165"/>
        <v/>
      </c>
    </row>
    <row r="1793" spans="1:13">
      <c r="A1793" s="175"/>
      <c r="B1793" s="152"/>
      <c r="C1793" s="137"/>
      <c r="D1793" s="142"/>
      <c r="E1793" s="143"/>
      <c r="F1793" s="143"/>
      <c r="G1793" s="346"/>
      <c r="H1793" s="145"/>
      <c r="I1793" s="449">
        <f t="shared" si="161"/>
        <v>0</v>
      </c>
      <c r="J1793" s="414" t="str">
        <f t="shared" si="162"/>
        <v/>
      </c>
      <c r="K1793" s="414" t="str">
        <f t="shared" si="163"/>
        <v/>
      </c>
      <c r="L1793" s="414" t="str">
        <f t="shared" si="164"/>
        <v/>
      </c>
      <c r="M1793" s="414" t="str">
        <f t="shared" si="165"/>
        <v/>
      </c>
    </row>
    <row r="1794" spans="1:13">
      <c r="A1794" s="175"/>
      <c r="B1794" s="152"/>
      <c r="C1794" s="137"/>
      <c r="D1794" s="142"/>
      <c r="E1794" s="143"/>
      <c r="F1794" s="143"/>
      <c r="G1794" s="346"/>
      <c r="H1794" s="145"/>
      <c r="I1794" s="449">
        <f t="shared" si="161"/>
        <v>0</v>
      </c>
      <c r="J1794" s="414" t="str">
        <f t="shared" si="162"/>
        <v/>
      </c>
      <c r="K1794" s="414" t="str">
        <f t="shared" si="163"/>
        <v/>
      </c>
      <c r="L1794" s="414" t="str">
        <f t="shared" si="164"/>
        <v/>
      </c>
      <c r="M1794" s="414" t="str">
        <f t="shared" si="165"/>
        <v/>
      </c>
    </row>
    <row r="1795" spans="1:13">
      <c r="A1795" s="175"/>
      <c r="B1795" s="152"/>
      <c r="C1795" s="137"/>
      <c r="D1795" s="142"/>
      <c r="E1795" s="143"/>
      <c r="F1795" s="143"/>
      <c r="G1795" s="346"/>
      <c r="H1795" s="145"/>
      <c r="I1795" s="449">
        <f t="shared" si="161"/>
        <v>0</v>
      </c>
      <c r="J1795" s="414" t="str">
        <f t="shared" si="162"/>
        <v/>
      </c>
      <c r="K1795" s="414" t="str">
        <f t="shared" si="163"/>
        <v/>
      </c>
      <c r="L1795" s="414" t="str">
        <f t="shared" si="164"/>
        <v/>
      </c>
      <c r="M1795" s="414" t="str">
        <f t="shared" si="165"/>
        <v/>
      </c>
    </row>
    <row r="1796" spans="1:13">
      <c r="A1796" s="175"/>
      <c r="B1796" s="152"/>
      <c r="C1796" s="137"/>
      <c r="D1796" s="142"/>
      <c r="E1796" s="143"/>
      <c r="F1796" s="143"/>
      <c r="G1796" s="346"/>
      <c r="H1796" s="145"/>
      <c r="I1796" s="449">
        <f t="shared" si="161"/>
        <v>0</v>
      </c>
      <c r="J1796" s="414" t="str">
        <f t="shared" si="162"/>
        <v/>
      </c>
      <c r="K1796" s="414" t="str">
        <f t="shared" si="163"/>
        <v/>
      </c>
      <c r="L1796" s="414" t="str">
        <f t="shared" si="164"/>
        <v/>
      </c>
      <c r="M1796" s="414" t="str">
        <f t="shared" si="165"/>
        <v/>
      </c>
    </row>
    <row r="1797" spans="1:13">
      <c r="A1797" s="175"/>
      <c r="B1797" s="152"/>
      <c r="C1797" s="137"/>
      <c r="D1797" s="142"/>
      <c r="E1797" s="143"/>
      <c r="F1797" s="143"/>
      <c r="G1797" s="346"/>
      <c r="H1797" s="145"/>
      <c r="I1797" s="449">
        <f t="shared" si="161"/>
        <v>0</v>
      </c>
      <c r="J1797" s="414" t="str">
        <f t="shared" si="162"/>
        <v/>
      </c>
      <c r="K1797" s="414" t="str">
        <f t="shared" si="163"/>
        <v/>
      </c>
      <c r="L1797" s="414" t="str">
        <f t="shared" si="164"/>
        <v/>
      </c>
      <c r="M1797" s="414" t="str">
        <f t="shared" si="165"/>
        <v/>
      </c>
    </row>
    <row r="1798" spans="1:13">
      <c r="A1798" s="175"/>
      <c r="B1798" s="152"/>
      <c r="C1798" s="137"/>
      <c r="D1798" s="142"/>
      <c r="E1798" s="143"/>
      <c r="F1798" s="143"/>
      <c r="G1798" s="346"/>
      <c r="H1798" s="145"/>
      <c r="I1798" s="449">
        <f t="shared" si="161"/>
        <v>0</v>
      </c>
      <c r="J1798" s="414" t="str">
        <f t="shared" si="162"/>
        <v/>
      </c>
      <c r="K1798" s="414" t="str">
        <f t="shared" si="163"/>
        <v/>
      </c>
      <c r="L1798" s="414" t="str">
        <f t="shared" si="164"/>
        <v/>
      </c>
      <c r="M1798" s="414" t="str">
        <f t="shared" si="165"/>
        <v/>
      </c>
    </row>
    <row r="1799" spans="1:13">
      <c r="A1799" s="175"/>
      <c r="B1799" s="152"/>
      <c r="C1799" s="137"/>
      <c r="D1799" s="142"/>
      <c r="E1799" s="143"/>
      <c r="F1799" s="143"/>
      <c r="G1799" s="346"/>
      <c r="H1799" s="145"/>
      <c r="I1799" s="449">
        <f t="shared" si="161"/>
        <v>0</v>
      </c>
      <c r="J1799" s="414" t="str">
        <f t="shared" si="162"/>
        <v/>
      </c>
      <c r="K1799" s="414" t="str">
        <f t="shared" si="163"/>
        <v/>
      </c>
      <c r="L1799" s="414" t="str">
        <f t="shared" si="164"/>
        <v/>
      </c>
      <c r="M1799" s="414" t="str">
        <f t="shared" si="165"/>
        <v/>
      </c>
    </row>
    <row r="1800" spans="1:13">
      <c r="A1800" s="175"/>
      <c r="B1800" s="152"/>
      <c r="C1800" s="137"/>
      <c r="D1800" s="142"/>
      <c r="E1800" s="143"/>
      <c r="F1800" s="143"/>
      <c r="G1800" s="346"/>
      <c r="H1800" s="145"/>
      <c r="I1800" s="449">
        <f t="shared" si="161"/>
        <v>0</v>
      </c>
      <c r="J1800" s="414" t="str">
        <f t="shared" si="162"/>
        <v/>
      </c>
      <c r="K1800" s="414" t="str">
        <f t="shared" si="163"/>
        <v/>
      </c>
      <c r="L1800" s="414" t="str">
        <f t="shared" si="164"/>
        <v/>
      </c>
      <c r="M1800" s="414" t="str">
        <f t="shared" si="165"/>
        <v/>
      </c>
    </row>
    <row r="1801" spans="1:13">
      <c r="A1801" s="175"/>
      <c r="B1801" s="152"/>
      <c r="C1801" s="137"/>
      <c r="D1801" s="142"/>
      <c r="E1801" s="143"/>
      <c r="F1801" s="143"/>
      <c r="G1801" s="346"/>
      <c r="H1801" s="145"/>
      <c r="I1801" s="449">
        <f t="shared" si="161"/>
        <v>0</v>
      </c>
      <c r="J1801" s="414" t="str">
        <f t="shared" si="162"/>
        <v/>
      </c>
      <c r="K1801" s="414" t="str">
        <f t="shared" si="163"/>
        <v/>
      </c>
      <c r="L1801" s="414" t="str">
        <f t="shared" si="164"/>
        <v/>
      </c>
      <c r="M1801" s="414" t="str">
        <f t="shared" si="165"/>
        <v/>
      </c>
    </row>
    <row r="1802" spans="1:13">
      <c r="A1802" s="175"/>
      <c r="B1802" s="152"/>
      <c r="C1802" s="137"/>
      <c r="D1802" s="142"/>
      <c r="E1802" s="143"/>
      <c r="F1802" s="143"/>
      <c r="G1802" s="346"/>
      <c r="H1802" s="145"/>
      <c r="I1802" s="449">
        <f t="shared" si="161"/>
        <v>0</v>
      </c>
      <c r="J1802" s="414" t="str">
        <f t="shared" si="162"/>
        <v/>
      </c>
      <c r="K1802" s="414" t="str">
        <f t="shared" si="163"/>
        <v/>
      </c>
      <c r="L1802" s="414" t="str">
        <f t="shared" si="164"/>
        <v/>
      </c>
      <c r="M1802" s="414" t="str">
        <f t="shared" si="165"/>
        <v/>
      </c>
    </row>
    <row r="1803" spans="1:13">
      <c r="A1803" s="175"/>
      <c r="B1803" s="152"/>
      <c r="C1803" s="137"/>
      <c r="D1803" s="142"/>
      <c r="E1803" s="143"/>
      <c r="F1803" s="143"/>
      <c r="G1803" s="346"/>
      <c r="H1803" s="145"/>
      <c r="I1803" s="449">
        <f t="shared" si="161"/>
        <v>0</v>
      </c>
      <c r="J1803" s="414" t="str">
        <f t="shared" si="162"/>
        <v/>
      </c>
      <c r="K1803" s="414" t="str">
        <f t="shared" si="163"/>
        <v/>
      </c>
      <c r="L1803" s="414" t="str">
        <f t="shared" si="164"/>
        <v/>
      </c>
      <c r="M1803" s="414" t="str">
        <f t="shared" si="165"/>
        <v/>
      </c>
    </row>
    <row r="1804" spans="1:13">
      <c r="A1804" s="175"/>
      <c r="B1804" s="152"/>
      <c r="C1804" s="137"/>
      <c r="D1804" s="142"/>
      <c r="E1804" s="143"/>
      <c r="F1804" s="143"/>
      <c r="G1804" s="346"/>
      <c r="H1804" s="145"/>
      <c r="I1804" s="449">
        <f t="shared" si="161"/>
        <v>0</v>
      </c>
      <c r="J1804" s="414" t="str">
        <f t="shared" si="162"/>
        <v/>
      </c>
      <c r="K1804" s="414" t="str">
        <f t="shared" si="163"/>
        <v/>
      </c>
      <c r="L1804" s="414" t="str">
        <f t="shared" si="164"/>
        <v/>
      </c>
      <c r="M1804" s="414" t="str">
        <f t="shared" si="165"/>
        <v/>
      </c>
    </row>
    <row r="1805" spans="1:13">
      <c r="A1805" s="175"/>
      <c r="B1805" s="152"/>
      <c r="C1805" s="137"/>
      <c r="D1805" s="142"/>
      <c r="E1805" s="143"/>
      <c r="F1805" s="143"/>
      <c r="G1805" s="346"/>
      <c r="H1805" s="145"/>
      <c r="I1805" s="449">
        <f t="shared" si="161"/>
        <v>0</v>
      </c>
      <c r="J1805" s="414" t="str">
        <f t="shared" si="162"/>
        <v/>
      </c>
      <c r="K1805" s="414" t="str">
        <f t="shared" si="163"/>
        <v/>
      </c>
      <c r="L1805" s="414" t="str">
        <f t="shared" si="164"/>
        <v/>
      </c>
      <c r="M1805" s="414" t="str">
        <f t="shared" si="165"/>
        <v/>
      </c>
    </row>
    <row r="1806" spans="1:13">
      <c r="A1806" s="175"/>
      <c r="B1806" s="152"/>
      <c r="C1806" s="137"/>
      <c r="D1806" s="142"/>
      <c r="E1806" s="143"/>
      <c r="F1806" s="143"/>
      <c r="G1806" s="346"/>
      <c r="H1806" s="145"/>
      <c r="I1806" s="449">
        <f t="shared" si="161"/>
        <v>0</v>
      </c>
      <c r="J1806" s="414" t="str">
        <f t="shared" si="162"/>
        <v/>
      </c>
      <c r="K1806" s="414" t="str">
        <f t="shared" si="163"/>
        <v/>
      </c>
      <c r="L1806" s="414" t="str">
        <f t="shared" si="164"/>
        <v/>
      </c>
      <c r="M1806" s="414" t="str">
        <f t="shared" si="165"/>
        <v/>
      </c>
    </row>
    <row r="1807" spans="1:13">
      <c r="A1807" s="175"/>
      <c r="B1807" s="152"/>
      <c r="C1807" s="137"/>
      <c r="D1807" s="142"/>
      <c r="E1807" s="143"/>
      <c r="F1807" s="143"/>
      <c r="G1807" s="346"/>
      <c r="H1807" s="145"/>
      <c r="I1807" s="449">
        <f t="shared" si="161"/>
        <v>0</v>
      </c>
      <c r="J1807" s="414" t="str">
        <f t="shared" si="162"/>
        <v/>
      </c>
      <c r="K1807" s="414" t="str">
        <f t="shared" si="163"/>
        <v/>
      </c>
      <c r="L1807" s="414" t="str">
        <f t="shared" si="164"/>
        <v/>
      </c>
      <c r="M1807" s="414" t="str">
        <f t="shared" si="165"/>
        <v/>
      </c>
    </row>
    <row r="1808" spans="1:13">
      <c r="A1808" s="175"/>
      <c r="B1808" s="152"/>
      <c r="C1808" s="137"/>
      <c r="D1808" s="142"/>
      <c r="E1808" s="143"/>
      <c r="F1808" s="143"/>
      <c r="G1808" s="346"/>
      <c r="H1808" s="145"/>
      <c r="I1808" s="449">
        <f t="shared" si="161"/>
        <v>0</v>
      </c>
      <c r="J1808" s="414" t="str">
        <f t="shared" si="162"/>
        <v/>
      </c>
      <c r="K1808" s="414" t="str">
        <f t="shared" si="163"/>
        <v/>
      </c>
      <c r="L1808" s="414" t="str">
        <f t="shared" si="164"/>
        <v/>
      </c>
      <c r="M1808" s="414" t="str">
        <f t="shared" si="165"/>
        <v/>
      </c>
    </row>
    <row r="1809" spans="1:13">
      <c r="A1809" s="175"/>
      <c r="B1809" s="152"/>
      <c r="C1809" s="137"/>
      <c r="D1809" s="142"/>
      <c r="E1809" s="143"/>
      <c r="F1809" s="143"/>
      <c r="G1809" s="346"/>
      <c r="H1809" s="145"/>
      <c r="I1809" s="449">
        <f t="shared" si="161"/>
        <v>0</v>
      </c>
      <c r="J1809" s="414" t="str">
        <f t="shared" si="162"/>
        <v/>
      </c>
      <c r="K1809" s="414" t="str">
        <f t="shared" si="163"/>
        <v/>
      </c>
      <c r="L1809" s="414" t="str">
        <f t="shared" si="164"/>
        <v/>
      </c>
      <c r="M1809" s="414" t="str">
        <f t="shared" si="165"/>
        <v/>
      </c>
    </row>
    <row r="1810" spans="1:13">
      <c r="A1810" s="175"/>
      <c r="B1810" s="152"/>
      <c r="C1810" s="137"/>
      <c r="D1810" s="142"/>
      <c r="E1810" s="143"/>
      <c r="F1810" s="143"/>
      <c r="G1810" s="346"/>
      <c r="H1810" s="145"/>
      <c r="I1810" s="449">
        <f t="shared" si="161"/>
        <v>0</v>
      </c>
      <c r="J1810" s="414" t="str">
        <f t="shared" si="162"/>
        <v/>
      </c>
      <c r="K1810" s="414" t="str">
        <f t="shared" si="163"/>
        <v/>
      </c>
      <c r="L1810" s="414" t="str">
        <f t="shared" si="164"/>
        <v/>
      </c>
      <c r="M1810" s="414" t="str">
        <f t="shared" si="165"/>
        <v/>
      </c>
    </row>
    <row r="1811" spans="1:13">
      <c r="A1811" s="175"/>
      <c r="B1811" s="152"/>
      <c r="C1811" s="137"/>
      <c r="D1811" s="142"/>
      <c r="E1811" s="143"/>
      <c r="F1811" s="143"/>
      <c r="G1811" s="346"/>
      <c r="H1811" s="145"/>
      <c r="I1811" s="449">
        <f t="shared" si="161"/>
        <v>0</v>
      </c>
      <c r="J1811" s="414" t="str">
        <f t="shared" si="162"/>
        <v/>
      </c>
      <c r="K1811" s="414" t="str">
        <f t="shared" si="163"/>
        <v/>
      </c>
      <c r="L1811" s="414" t="str">
        <f t="shared" si="164"/>
        <v/>
      </c>
      <c r="M1811" s="414" t="str">
        <f t="shared" si="165"/>
        <v/>
      </c>
    </row>
    <row r="1812" spans="1:13">
      <c r="A1812" s="175"/>
      <c r="B1812" s="152"/>
      <c r="C1812" s="137"/>
      <c r="D1812" s="142"/>
      <c r="E1812" s="143"/>
      <c r="F1812" s="143"/>
      <c r="G1812" s="346"/>
      <c r="H1812" s="145"/>
      <c r="I1812" s="449">
        <f t="shared" si="161"/>
        <v>0</v>
      </c>
      <c r="J1812" s="414" t="str">
        <f t="shared" si="162"/>
        <v/>
      </c>
      <c r="K1812" s="414" t="str">
        <f t="shared" si="163"/>
        <v/>
      </c>
      <c r="L1812" s="414" t="str">
        <f t="shared" si="164"/>
        <v/>
      </c>
      <c r="M1812" s="414" t="str">
        <f t="shared" si="165"/>
        <v/>
      </c>
    </row>
    <row r="1813" spans="1:13">
      <c r="A1813" s="175"/>
      <c r="B1813" s="152"/>
      <c r="C1813" s="137"/>
      <c r="D1813" s="142"/>
      <c r="E1813" s="143"/>
      <c r="F1813" s="143"/>
      <c r="G1813" s="346"/>
      <c r="H1813" s="145"/>
      <c r="I1813" s="449">
        <f t="shared" si="161"/>
        <v>0</v>
      </c>
      <c r="J1813" s="414" t="str">
        <f t="shared" si="162"/>
        <v/>
      </c>
      <c r="K1813" s="414" t="str">
        <f t="shared" si="163"/>
        <v/>
      </c>
      <c r="L1813" s="414" t="str">
        <f t="shared" si="164"/>
        <v/>
      </c>
      <c r="M1813" s="414" t="str">
        <f t="shared" si="165"/>
        <v/>
      </c>
    </row>
    <row r="1814" spans="1:13">
      <c r="A1814" s="175"/>
      <c r="B1814" s="152"/>
      <c r="C1814" s="137"/>
      <c r="D1814" s="142"/>
      <c r="E1814" s="143"/>
      <c r="F1814" s="143"/>
      <c r="G1814" s="346"/>
      <c r="H1814" s="145"/>
      <c r="I1814" s="449">
        <f t="shared" si="161"/>
        <v>0</v>
      </c>
      <c r="J1814" s="414" t="str">
        <f t="shared" si="162"/>
        <v/>
      </c>
      <c r="K1814" s="414" t="str">
        <f t="shared" si="163"/>
        <v/>
      </c>
      <c r="L1814" s="414" t="str">
        <f t="shared" si="164"/>
        <v/>
      </c>
      <c r="M1814" s="414" t="str">
        <f t="shared" si="165"/>
        <v/>
      </c>
    </row>
    <row r="1815" spans="1:13">
      <c r="A1815" s="175"/>
      <c r="B1815" s="152"/>
      <c r="C1815" s="137"/>
      <c r="D1815" s="142"/>
      <c r="E1815" s="143"/>
      <c r="F1815" s="143"/>
      <c r="G1815" s="346"/>
      <c r="H1815" s="145"/>
      <c r="I1815" s="449">
        <f t="shared" si="161"/>
        <v>0</v>
      </c>
      <c r="J1815" s="414" t="str">
        <f t="shared" si="162"/>
        <v/>
      </c>
      <c r="K1815" s="414" t="str">
        <f t="shared" si="163"/>
        <v/>
      </c>
      <c r="L1815" s="414" t="str">
        <f t="shared" si="164"/>
        <v/>
      </c>
      <c r="M1815" s="414" t="str">
        <f t="shared" si="165"/>
        <v/>
      </c>
    </row>
    <row r="1816" spans="1:13">
      <c r="A1816" s="175"/>
      <c r="B1816" s="152"/>
      <c r="C1816" s="137"/>
      <c r="D1816" s="142"/>
      <c r="E1816" s="143"/>
      <c r="F1816" s="143"/>
      <c r="G1816" s="346"/>
      <c r="H1816" s="145"/>
      <c r="I1816" s="449">
        <f t="shared" si="161"/>
        <v>0</v>
      </c>
      <c r="J1816" s="414" t="str">
        <f t="shared" si="162"/>
        <v/>
      </c>
      <c r="K1816" s="414" t="str">
        <f t="shared" si="163"/>
        <v/>
      </c>
      <c r="L1816" s="414" t="str">
        <f t="shared" si="164"/>
        <v/>
      </c>
      <c r="M1816" s="414" t="str">
        <f t="shared" si="165"/>
        <v/>
      </c>
    </row>
    <row r="1817" spans="1:13">
      <c r="A1817" s="175"/>
      <c r="B1817" s="152"/>
      <c r="C1817" s="137"/>
      <c r="D1817" s="142"/>
      <c r="E1817" s="143"/>
      <c r="F1817" s="143"/>
      <c r="G1817" s="346"/>
      <c r="H1817" s="145"/>
      <c r="I1817" s="449">
        <f t="shared" si="161"/>
        <v>0</v>
      </c>
      <c r="J1817" s="414" t="str">
        <f t="shared" si="162"/>
        <v/>
      </c>
      <c r="K1817" s="414" t="str">
        <f t="shared" si="163"/>
        <v/>
      </c>
      <c r="L1817" s="414" t="str">
        <f t="shared" si="164"/>
        <v/>
      </c>
      <c r="M1817" s="414" t="str">
        <f t="shared" si="165"/>
        <v/>
      </c>
    </row>
    <row r="1818" spans="1:13">
      <c r="A1818" s="175"/>
      <c r="B1818" s="152"/>
      <c r="C1818" s="137"/>
      <c r="D1818" s="142"/>
      <c r="E1818" s="143"/>
      <c r="F1818" s="143"/>
      <c r="G1818" s="346"/>
      <c r="H1818" s="145"/>
      <c r="I1818" s="449">
        <f t="shared" si="161"/>
        <v>0</v>
      </c>
      <c r="J1818" s="414" t="str">
        <f t="shared" si="162"/>
        <v/>
      </c>
      <c r="K1818" s="414" t="str">
        <f t="shared" si="163"/>
        <v/>
      </c>
      <c r="L1818" s="414" t="str">
        <f t="shared" si="164"/>
        <v/>
      </c>
      <c r="M1818" s="414" t="str">
        <f t="shared" si="165"/>
        <v/>
      </c>
    </row>
    <row r="1819" spans="1:13">
      <c r="A1819" s="175"/>
      <c r="B1819" s="152"/>
      <c r="C1819" s="137"/>
      <c r="D1819" s="142"/>
      <c r="E1819" s="143"/>
      <c r="F1819" s="143"/>
      <c r="G1819" s="346"/>
      <c r="H1819" s="145"/>
      <c r="I1819" s="449">
        <f t="shared" si="161"/>
        <v>0</v>
      </c>
      <c r="J1819" s="414" t="str">
        <f t="shared" si="162"/>
        <v/>
      </c>
      <c r="K1819" s="414" t="str">
        <f t="shared" si="163"/>
        <v/>
      </c>
      <c r="L1819" s="414" t="str">
        <f t="shared" si="164"/>
        <v/>
      </c>
      <c r="M1819" s="414" t="str">
        <f t="shared" si="165"/>
        <v/>
      </c>
    </row>
    <row r="1820" spans="1:13">
      <c r="A1820" s="175"/>
      <c r="B1820" s="152"/>
      <c r="C1820" s="137"/>
      <c r="D1820" s="142"/>
      <c r="E1820" s="143"/>
      <c r="F1820" s="143"/>
      <c r="G1820" s="346"/>
      <c r="H1820" s="145"/>
      <c r="I1820" s="449">
        <f t="shared" si="161"/>
        <v>0</v>
      </c>
      <c r="J1820" s="414" t="str">
        <f t="shared" si="162"/>
        <v/>
      </c>
      <c r="K1820" s="414" t="str">
        <f t="shared" si="163"/>
        <v/>
      </c>
      <c r="L1820" s="414" t="str">
        <f t="shared" si="164"/>
        <v/>
      </c>
      <c r="M1820" s="414" t="str">
        <f t="shared" si="165"/>
        <v/>
      </c>
    </row>
    <row r="1821" spans="1:13">
      <c r="A1821" s="175"/>
      <c r="B1821" s="152"/>
      <c r="C1821" s="137"/>
      <c r="D1821" s="142"/>
      <c r="E1821" s="143"/>
      <c r="F1821" s="143"/>
      <c r="G1821" s="346"/>
      <c r="H1821" s="145"/>
      <c r="I1821" s="449">
        <f t="shared" si="161"/>
        <v>0</v>
      </c>
      <c r="J1821" s="414" t="str">
        <f t="shared" si="162"/>
        <v/>
      </c>
      <c r="K1821" s="414" t="str">
        <f t="shared" si="163"/>
        <v/>
      </c>
      <c r="L1821" s="414" t="str">
        <f t="shared" si="164"/>
        <v/>
      </c>
      <c r="M1821" s="414" t="str">
        <f t="shared" si="165"/>
        <v/>
      </c>
    </row>
    <row r="1822" spans="1:13">
      <c r="A1822" s="175"/>
      <c r="B1822" s="152"/>
      <c r="C1822" s="137"/>
      <c r="D1822" s="142"/>
      <c r="E1822" s="143"/>
      <c r="F1822" s="143"/>
      <c r="G1822" s="346"/>
      <c r="H1822" s="145"/>
      <c r="I1822" s="449">
        <f t="shared" si="161"/>
        <v>0</v>
      </c>
      <c r="J1822" s="414" t="str">
        <f t="shared" si="162"/>
        <v/>
      </c>
      <c r="K1822" s="414" t="str">
        <f t="shared" si="163"/>
        <v/>
      </c>
      <c r="L1822" s="414" t="str">
        <f t="shared" si="164"/>
        <v/>
      </c>
      <c r="M1822" s="414" t="str">
        <f t="shared" si="165"/>
        <v/>
      </c>
    </row>
    <row r="1823" spans="1:13">
      <c r="A1823" s="175"/>
      <c r="B1823" s="152"/>
      <c r="C1823" s="137"/>
      <c r="D1823" s="142"/>
      <c r="E1823" s="143"/>
      <c r="F1823" s="143"/>
      <c r="G1823" s="346"/>
      <c r="H1823" s="145"/>
      <c r="I1823" s="449">
        <f t="shared" si="161"/>
        <v>0</v>
      </c>
      <c r="J1823" s="414" t="str">
        <f t="shared" si="162"/>
        <v/>
      </c>
      <c r="K1823" s="414" t="str">
        <f t="shared" si="163"/>
        <v/>
      </c>
      <c r="L1823" s="414" t="str">
        <f t="shared" si="164"/>
        <v/>
      </c>
      <c r="M1823" s="414" t="str">
        <f t="shared" si="165"/>
        <v/>
      </c>
    </row>
    <row r="1824" spans="1:13">
      <c r="A1824" s="175"/>
      <c r="B1824" s="152"/>
      <c r="C1824" s="137"/>
      <c r="D1824" s="142"/>
      <c r="E1824" s="143"/>
      <c r="F1824" s="143"/>
      <c r="G1824" s="346"/>
      <c r="H1824" s="145"/>
      <c r="I1824" s="449">
        <f t="shared" si="161"/>
        <v>0</v>
      </c>
      <c r="J1824" s="414" t="str">
        <f t="shared" si="162"/>
        <v/>
      </c>
      <c r="K1824" s="414" t="str">
        <f t="shared" si="163"/>
        <v/>
      </c>
      <c r="L1824" s="414" t="str">
        <f t="shared" si="164"/>
        <v/>
      </c>
      <c r="M1824" s="414" t="str">
        <f t="shared" si="165"/>
        <v/>
      </c>
    </row>
    <row r="1825" spans="1:13">
      <c r="A1825" s="175"/>
      <c r="B1825" s="152"/>
      <c r="C1825" s="137"/>
      <c r="D1825" s="142"/>
      <c r="E1825" s="143"/>
      <c r="F1825" s="143"/>
      <c r="G1825" s="346"/>
      <c r="H1825" s="145"/>
      <c r="I1825" s="449">
        <f t="shared" si="161"/>
        <v>0</v>
      </c>
      <c r="J1825" s="414" t="str">
        <f t="shared" si="162"/>
        <v/>
      </c>
      <c r="K1825" s="414" t="str">
        <f t="shared" si="163"/>
        <v/>
      </c>
      <c r="L1825" s="414" t="str">
        <f t="shared" si="164"/>
        <v/>
      </c>
      <c r="M1825" s="414" t="str">
        <f t="shared" si="165"/>
        <v/>
      </c>
    </row>
    <row r="1826" spans="1:13">
      <c r="A1826" s="175"/>
      <c r="B1826" s="152"/>
      <c r="C1826" s="137"/>
      <c r="D1826" s="142"/>
      <c r="E1826" s="143"/>
      <c r="F1826" s="143"/>
      <c r="G1826" s="346"/>
      <c r="H1826" s="145"/>
      <c r="I1826" s="449">
        <f t="shared" si="161"/>
        <v>0</v>
      </c>
      <c r="J1826" s="414" t="str">
        <f t="shared" si="162"/>
        <v/>
      </c>
      <c r="K1826" s="414" t="str">
        <f t="shared" si="163"/>
        <v/>
      </c>
      <c r="L1826" s="414" t="str">
        <f t="shared" si="164"/>
        <v/>
      </c>
      <c r="M1826" s="414" t="str">
        <f t="shared" si="165"/>
        <v/>
      </c>
    </row>
    <row r="1827" spans="1:13">
      <c r="A1827" s="175"/>
      <c r="B1827" s="152"/>
      <c r="C1827" s="137"/>
      <c r="D1827" s="142"/>
      <c r="E1827" s="143"/>
      <c r="F1827" s="143"/>
      <c r="G1827" s="346"/>
      <c r="H1827" s="145"/>
      <c r="I1827" s="449">
        <f t="shared" si="161"/>
        <v>0</v>
      </c>
      <c r="J1827" s="414" t="str">
        <f t="shared" si="162"/>
        <v/>
      </c>
      <c r="K1827" s="414" t="str">
        <f t="shared" si="163"/>
        <v/>
      </c>
      <c r="L1827" s="414" t="str">
        <f t="shared" si="164"/>
        <v/>
      </c>
      <c r="M1827" s="414" t="str">
        <f t="shared" si="165"/>
        <v/>
      </c>
    </row>
    <row r="1828" spans="1:13">
      <c r="A1828" s="175"/>
      <c r="B1828" s="152"/>
      <c r="C1828" s="137"/>
      <c r="D1828" s="142"/>
      <c r="E1828" s="143"/>
      <c r="F1828" s="143"/>
      <c r="G1828" s="346"/>
      <c r="H1828" s="145"/>
      <c r="I1828" s="449">
        <f t="shared" si="161"/>
        <v>0</v>
      </c>
      <c r="J1828" s="414" t="str">
        <f t="shared" si="162"/>
        <v/>
      </c>
      <c r="K1828" s="414" t="str">
        <f t="shared" si="163"/>
        <v/>
      </c>
      <c r="L1828" s="414" t="str">
        <f t="shared" si="164"/>
        <v/>
      </c>
      <c r="M1828" s="414" t="str">
        <f t="shared" si="165"/>
        <v/>
      </c>
    </row>
    <row r="1829" spans="1:13">
      <c r="A1829" s="175"/>
      <c r="B1829" s="152"/>
      <c r="C1829" s="137"/>
      <c r="D1829" s="142"/>
      <c r="E1829" s="143"/>
      <c r="F1829" s="143"/>
      <c r="G1829" s="346"/>
      <c r="H1829" s="145"/>
      <c r="I1829" s="449">
        <f t="shared" si="161"/>
        <v>0</v>
      </c>
      <c r="J1829" s="414" t="str">
        <f t="shared" si="162"/>
        <v/>
      </c>
      <c r="K1829" s="414" t="str">
        <f t="shared" si="163"/>
        <v/>
      </c>
      <c r="L1829" s="414" t="str">
        <f t="shared" si="164"/>
        <v/>
      </c>
      <c r="M1829" s="414" t="str">
        <f t="shared" si="165"/>
        <v/>
      </c>
    </row>
    <row r="1830" spans="1:13">
      <c r="A1830" s="175"/>
      <c r="B1830" s="152"/>
      <c r="C1830" s="137"/>
      <c r="D1830" s="142"/>
      <c r="E1830" s="143"/>
      <c r="F1830" s="143"/>
      <c r="G1830" s="346"/>
      <c r="H1830" s="145"/>
      <c r="I1830" s="449">
        <f t="shared" si="161"/>
        <v>0</v>
      </c>
      <c r="J1830" s="414" t="str">
        <f t="shared" si="162"/>
        <v/>
      </c>
      <c r="K1830" s="414" t="str">
        <f t="shared" si="163"/>
        <v/>
      </c>
      <c r="L1830" s="414" t="str">
        <f t="shared" si="164"/>
        <v/>
      </c>
      <c r="M1830" s="414" t="str">
        <f t="shared" si="165"/>
        <v/>
      </c>
    </row>
    <row r="1831" spans="1:13">
      <c r="A1831" s="175"/>
      <c r="B1831" s="152"/>
      <c r="C1831" s="137"/>
      <c r="D1831" s="142"/>
      <c r="E1831" s="143"/>
      <c r="F1831" s="143"/>
      <c r="G1831" s="346"/>
      <c r="H1831" s="145"/>
      <c r="I1831" s="449">
        <f t="shared" si="161"/>
        <v>0</v>
      </c>
      <c r="J1831" s="414" t="str">
        <f t="shared" si="162"/>
        <v/>
      </c>
      <c r="K1831" s="414" t="str">
        <f t="shared" si="163"/>
        <v/>
      </c>
      <c r="L1831" s="414" t="str">
        <f t="shared" si="164"/>
        <v/>
      </c>
      <c r="M1831" s="414" t="str">
        <f t="shared" si="165"/>
        <v/>
      </c>
    </row>
    <row r="1832" spans="1:13">
      <c r="A1832" s="175"/>
      <c r="B1832" s="152"/>
      <c r="C1832" s="137"/>
      <c r="D1832" s="142"/>
      <c r="E1832" s="143"/>
      <c r="F1832" s="143"/>
      <c r="G1832" s="346"/>
      <c r="H1832" s="145"/>
      <c r="I1832" s="449">
        <f t="shared" si="161"/>
        <v>0</v>
      </c>
      <c r="J1832" s="414" t="str">
        <f t="shared" si="162"/>
        <v/>
      </c>
      <c r="K1832" s="414" t="str">
        <f t="shared" si="163"/>
        <v/>
      </c>
      <c r="L1832" s="414" t="str">
        <f t="shared" si="164"/>
        <v/>
      </c>
      <c r="M1832" s="414" t="str">
        <f t="shared" si="165"/>
        <v/>
      </c>
    </row>
    <row r="1833" spans="1:13">
      <c r="A1833" s="175"/>
      <c r="B1833" s="152"/>
      <c r="C1833" s="137"/>
      <c r="D1833" s="142"/>
      <c r="E1833" s="143"/>
      <c r="F1833" s="143"/>
      <c r="G1833" s="346"/>
      <c r="H1833" s="145"/>
      <c r="I1833" s="449">
        <f t="shared" si="161"/>
        <v>0</v>
      </c>
      <c r="J1833" s="414" t="str">
        <f t="shared" si="162"/>
        <v/>
      </c>
      <c r="K1833" s="414" t="str">
        <f t="shared" si="163"/>
        <v/>
      </c>
      <c r="L1833" s="414" t="str">
        <f t="shared" si="164"/>
        <v/>
      </c>
      <c r="M1833" s="414" t="str">
        <f t="shared" si="165"/>
        <v/>
      </c>
    </row>
    <row r="1834" spans="1:13">
      <c r="A1834" s="175"/>
      <c r="B1834" s="152"/>
      <c r="C1834" s="137"/>
      <c r="D1834" s="142"/>
      <c r="E1834" s="143"/>
      <c r="F1834" s="143"/>
      <c r="G1834" s="346"/>
      <c r="H1834" s="145"/>
      <c r="I1834" s="449">
        <f t="shared" si="161"/>
        <v>0</v>
      </c>
      <c r="J1834" s="414" t="str">
        <f t="shared" si="162"/>
        <v/>
      </c>
      <c r="K1834" s="414" t="str">
        <f t="shared" si="163"/>
        <v/>
      </c>
      <c r="L1834" s="414" t="str">
        <f t="shared" si="164"/>
        <v/>
      </c>
      <c r="M1834" s="414" t="str">
        <f t="shared" si="165"/>
        <v/>
      </c>
    </row>
    <row r="1835" spans="1:13">
      <c r="A1835" s="175"/>
      <c r="B1835" s="152"/>
      <c r="C1835" s="137"/>
      <c r="D1835" s="142"/>
      <c r="E1835" s="143"/>
      <c r="F1835" s="143"/>
      <c r="G1835" s="346"/>
      <c r="H1835" s="145"/>
      <c r="I1835" s="449">
        <f t="shared" si="161"/>
        <v>0</v>
      </c>
      <c r="J1835" s="414" t="str">
        <f t="shared" si="162"/>
        <v/>
      </c>
      <c r="K1835" s="414" t="str">
        <f t="shared" si="163"/>
        <v/>
      </c>
      <c r="L1835" s="414" t="str">
        <f t="shared" si="164"/>
        <v/>
      </c>
      <c r="M1835" s="414" t="str">
        <f t="shared" si="165"/>
        <v/>
      </c>
    </row>
    <row r="1836" spans="1:13">
      <c r="A1836" s="175"/>
      <c r="B1836" s="152"/>
      <c r="C1836" s="137"/>
      <c r="D1836" s="142"/>
      <c r="E1836" s="143"/>
      <c r="F1836" s="143"/>
      <c r="G1836" s="346"/>
      <c r="H1836" s="145"/>
      <c r="I1836" s="449">
        <f t="shared" si="161"/>
        <v>0</v>
      </c>
      <c r="J1836" s="414" t="str">
        <f t="shared" si="162"/>
        <v/>
      </c>
      <c r="K1836" s="414" t="str">
        <f t="shared" si="163"/>
        <v/>
      </c>
      <c r="L1836" s="414" t="str">
        <f t="shared" si="164"/>
        <v/>
      </c>
      <c r="M1836" s="414" t="str">
        <f t="shared" si="165"/>
        <v/>
      </c>
    </row>
    <row r="1837" spans="1:13">
      <c r="A1837" s="175"/>
      <c r="B1837" s="152"/>
      <c r="C1837" s="137"/>
      <c r="D1837" s="142"/>
      <c r="E1837" s="143"/>
      <c r="F1837" s="143"/>
      <c r="G1837" s="346"/>
      <c r="H1837" s="145"/>
      <c r="I1837" s="449">
        <f t="shared" si="161"/>
        <v>0</v>
      </c>
      <c r="J1837" s="414" t="str">
        <f t="shared" si="162"/>
        <v/>
      </c>
      <c r="K1837" s="414" t="str">
        <f t="shared" si="163"/>
        <v/>
      </c>
      <c r="L1837" s="414" t="str">
        <f t="shared" si="164"/>
        <v/>
      </c>
      <c r="M1837" s="414" t="str">
        <f t="shared" si="165"/>
        <v/>
      </c>
    </row>
    <row r="1838" spans="1:13">
      <c r="A1838" s="175"/>
      <c r="B1838" s="152"/>
      <c r="C1838" s="137"/>
      <c r="D1838" s="142"/>
      <c r="E1838" s="143"/>
      <c r="F1838" s="143"/>
      <c r="G1838" s="346"/>
      <c r="H1838" s="145"/>
      <c r="I1838" s="449">
        <f t="shared" si="161"/>
        <v>0</v>
      </c>
      <c r="J1838" s="414" t="str">
        <f t="shared" si="162"/>
        <v/>
      </c>
      <c r="K1838" s="414" t="str">
        <f t="shared" si="163"/>
        <v/>
      </c>
      <c r="L1838" s="414" t="str">
        <f t="shared" si="164"/>
        <v/>
      </c>
      <c r="M1838" s="414" t="str">
        <f t="shared" si="165"/>
        <v/>
      </c>
    </row>
    <row r="1839" spans="1:13">
      <c r="A1839" s="175"/>
      <c r="B1839" s="152"/>
      <c r="C1839" s="137"/>
      <c r="D1839" s="142"/>
      <c r="E1839" s="143"/>
      <c r="F1839" s="143"/>
      <c r="G1839" s="346"/>
      <c r="H1839" s="145"/>
      <c r="I1839" s="449">
        <f t="shared" si="161"/>
        <v>0</v>
      </c>
      <c r="J1839" s="414" t="str">
        <f t="shared" si="162"/>
        <v/>
      </c>
      <c r="K1839" s="414" t="str">
        <f t="shared" si="163"/>
        <v/>
      </c>
      <c r="L1839" s="414" t="str">
        <f t="shared" si="164"/>
        <v/>
      </c>
      <c r="M1839" s="414" t="str">
        <f t="shared" si="165"/>
        <v/>
      </c>
    </row>
    <row r="1840" spans="1:13">
      <c r="A1840" s="175"/>
      <c r="B1840" s="152"/>
      <c r="C1840" s="137"/>
      <c r="D1840" s="142"/>
      <c r="E1840" s="143"/>
      <c r="F1840" s="143"/>
      <c r="G1840" s="346"/>
      <c r="H1840" s="145"/>
      <c r="I1840" s="449">
        <f t="shared" si="161"/>
        <v>0</v>
      </c>
      <c r="J1840" s="414" t="str">
        <f t="shared" si="162"/>
        <v/>
      </c>
      <c r="K1840" s="414" t="str">
        <f t="shared" si="163"/>
        <v/>
      </c>
      <c r="L1840" s="414" t="str">
        <f t="shared" si="164"/>
        <v/>
      </c>
      <c r="M1840" s="414" t="str">
        <f t="shared" si="165"/>
        <v/>
      </c>
    </row>
    <row r="1841" spans="1:13">
      <c r="A1841" s="175"/>
      <c r="B1841" s="152"/>
      <c r="C1841" s="137"/>
      <c r="D1841" s="142"/>
      <c r="E1841" s="143"/>
      <c r="F1841" s="143"/>
      <c r="G1841" s="346"/>
      <c r="H1841" s="145"/>
      <c r="I1841" s="449">
        <f t="shared" si="161"/>
        <v>0</v>
      </c>
      <c r="J1841" s="414" t="str">
        <f t="shared" si="162"/>
        <v/>
      </c>
      <c r="K1841" s="414" t="str">
        <f t="shared" si="163"/>
        <v/>
      </c>
      <c r="L1841" s="414" t="str">
        <f t="shared" si="164"/>
        <v/>
      </c>
      <c r="M1841" s="414" t="str">
        <f t="shared" si="165"/>
        <v/>
      </c>
    </row>
    <row r="1842" spans="1:13">
      <c r="A1842" s="175"/>
      <c r="B1842" s="152"/>
      <c r="C1842" s="137"/>
      <c r="D1842" s="142"/>
      <c r="E1842" s="143"/>
      <c r="F1842" s="143"/>
      <c r="G1842" s="346"/>
      <c r="H1842" s="145"/>
      <c r="I1842" s="449">
        <f t="shared" si="161"/>
        <v>0</v>
      </c>
      <c r="J1842" s="414" t="str">
        <f t="shared" si="162"/>
        <v/>
      </c>
      <c r="K1842" s="414" t="str">
        <f t="shared" si="163"/>
        <v/>
      </c>
      <c r="L1842" s="414" t="str">
        <f t="shared" si="164"/>
        <v/>
      </c>
      <c r="M1842" s="414" t="str">
        <f t="shared" si="165"/>
        <v/>
      </c>
    </row>
    <row r="1843" spans="1:13">
      <c r="A1843" s="175"/>
      <c r="B1843" s="152"/>
      <c r="C1843" s="137"/>
      <c r="D1843" s="142"/>
      <c r="E1843" s="143"/>
      <c r="F1843" s="143"/>
      <c r="G1843" s="346"/>
      <c r="H1843" s="145"/>
      <c r="I1843" s="449">
        <f t="shared" si="161"/>
        <v>0</v>
      </c>
      <c r="J1843" s="414" t="str">
        <f t="shared" si="162"/>
        <v/>
      </c>
      <c r="K1843" s="414" t="str">
        <f t="shared" si="163"/>
        <v/>
      </c>
      <c r="L1843" s="414" t="str">
        <f t="shared" si="164"/>
        <v/>
      </c>
      <c r="M1843" s="414" t="str">
        <f t="shared" si="165"/>
        <v/>
      </c>
    </row>
    <row r="1844" spans="1:13">
      <c r="A1844" s="175"/>
      <c r="B1844" s="152"/>
      <c r="C1844" s="137"/>
      <c r="D1844" s="142"/>
      <c r="E1844" s="143"/>
      <c r="F1844" s="143"/>
      <c r="G1844" s="346"/>
      <c r="H1844" s="145"/>
      <c r="I1844" s="449">
        <f t="shared" si="161"/>
        <v>0</v>
      </c>
      <c r="J1844" s="414" t="str">
        <f t="shared" si="162"/>
        <v/>
      </c>
      <c r="K1844" s="414" t="str">
        <f t="shared" si="163"/>
        <v/>
      </c>
      <c r="L1844" s="414" t="str">
        <f t="shared" si="164"/>
        <v/>
      </c>
      <c r="M1844" s="414" t="str">
        <f t="shared" si="165"/>
        <v/>
      </c>
    </row>
    <row r="1845" spans="1:13">
      <c r="A1845" s="175"/>
      <c r="B1845" s="152"/>
      <c r="C1845" s="137"/>
      <c r="D1845" s="142"/>
      <c r="E1845" s="143"/>
      <c r="F1845" s="143"/>
      <c r="G1845" s="346"/>
      <c r="H1845" s="145"/>
      <c r="I1845" s="449">
        <f t="shared" si="161"/>
        <v>0</v>
      </c>
      <c r="J1845" s="414" t="str">
        <f t="shared" si="162"/>
        <v/>
      </c>
      <c r="K1845" s="414" t="str">
        <f t="shared" si="163"/>
        <v/>
      </c>
      <c r="L1845" s="414" t="str">
        <f t="shared" si="164"/>
        <v/>
      </c>
      <c r="M1845" s="414" t="str">
        <f t="shared" si="165"/>
        <v/>
      </c>
    </row>
    <row r="1846" spans="1:13">
      <c r="A1846" s="175"/>
      <c r="B1846" s="152"/>
      <c r="C1846" s="137"/>
      <c r="D1846" s="142"/>
      <c r="E1846" s="143"/>
      <c r="F1846" s="143"/>
      <c r="G1846" s="346"/>
      <c r="H1846" s="145"/>
      <c r="I1846" s="449">
        <f t="shared" si="161"/>
        <v>0</v>
      </c>
      <c r="J1846" s="414" t="str">
        <f t="shared" si="162"/>
        <v/>
      </c>
      <c r="K1846" s="414" t="str">
        <f t="shared" si="163"/>
        <v/>
      </c>
      <c r="L1846" s="414" t="str">
        <f t="shared" si="164"/>
        <v/>
      </c>
      <c r="M1846" s="414" t="str">
        <f t="shared" si="165"/>
        <v/>
      </c>
    </row>
    <row r="1847" spans="1:13">
      <c r="A1847" s="175"/>
      <c r="B1847" s="152"/>
      <c r="C1847" s="137"/>
      <c r="D1847" s="142"/>
      <c r="E1847" s="143"/>
      <c r="F1847" s="143"/>
      <c r="G1847" s="346"/>
      <c r="H1847" s="145"/>
      <c r="I1847" s="449">
        <f t="shared" si="161"/>
        <v>0</v>
      </c>
      <c r="J1847" s="414" t="str">
        <f t="shared" si="162"/>
        <v/>
      </c>
      <c r="K1847" s="414" t="str">
        <f t="shared" si="163"/>
        <v/>
      </c>
      <c r="L1847" s="414" t="str">
        <f t="shared" si="164"/>
        <v/>
      </c>
      <c r="M1847" s="414" t="str">
        <f t="shared" si="165"/>
        <v/>
      </c>
    </row>
    <row r="1848" spans="1:13">
      <c r="A1848" s="175"/>
      <c r="B1848" s="152"/>
      <c r="C1848" s="137"/>
      <c r="D1848" s="142"/>
      <c r="E1848" s="143"/>
      <c r="F1848" s="143"/>
      <c r="G1848" s="346"/>
      <c r="H1848" s="145"/>
      <c r="I1848" s="449">
        <f t="shared" si="161"/>
        <v>0</v>
      </c>
      <c r="J1848" s="414" t="str">
        <f t="shared" si="162"/>
        <v/>
      </c>
      <c r="K1848" s="414" t="str">
        <f t="shared" si="163"/>
        <v/>
      </c>
      <c r="L1848" s="414" t="str">
        <f t="shared" si="164"/>
        <v/>
      </c>
      <c r="M1848" s="414" t="str">
        <f t="shared" si="165"/>
        <v/>
      </c>
    </row>
    <row r="1849" spans="1:13">
      <c r="A1849" s="175"/>
      <c r="B1849" s="152"/>
      <c r="C1849" s="137"/>
      <c r="D1849" s="142"/>
      <c r="E1849" s="143"/>
      <c r="F1849" s="143"/>
      <c r="G1849" s="346"/>
      <c r="H1849" s="145"/>
      <c r="I1849" s="449">
        <f t="shared" si="161"/>
        <v>0</v>
      </c>
      <c r="J1849" s="414" t="str">
        <f t="shared" si="162"/>
        <v/>
      </c>
      <c r="K1849" s="414" t="str">
        <f t="shared" si="163"/>
        <v/>
      </c>
      <c r="L1849" s="414" t="str">
        <f t="shared" si="164"/>
        <v/>
      </c>
      <c r="M1849" s="414" t="str">
        <f t="shared" si="165"/>
        <v/>
      </c>
    </row>
    <row r="1850" spans="1:13">
      <c r="A1850" s="175"/>
      <c r="B1850" s="152"/>
      <c r="C1850" s="137"/>
      <c r="D1850" s="142"/>
      <c r="E1850" s="143"/>
      <c r="F1850" s="143"/>
      <c r="G1850" s="346"/>
      <c r="H1850" s="145"/>
      <c r="I1850" s="449">
        <f t="shared" si="161"/>
        <v>0</v>
      </c>
      <c r="J1850" s="414" t="str">
        <f t="shared" si="162"/>
        <v/>
      </c>
      <c r="K1850" s="414" t="str">
        <f t="shared" si="163"/>
        <v/>
      </c>
      <c r="L1850" s="414" t="str">
        <f t="shared" si="164"/>
        <v/>
      </c>
      <c r="M1850" s="414" t="str">
        <f t="shared" si="165"/>
        <v/>
      </c>
    </row>
    <row r="1851" spans="1:13">
      <c r="A1851" s="175"/>
      <c r="B1851" s="152"/>
      <c r="C1851" s="137"/>
      <c r="D1851" s="142"/>
      <c r="E1851" s="143"/>
      <c r="F1851" s="143"/>
      <c r="G1851" s="346"/>
      <c r="H1851" s="145"/>
      <c r="I1851" s="449">
        <f t="shared" ref="I1851:I1914" si="166">IF(ISTEXT(A1851)=TRUE,G1851,0)</f>
        <v>0</v>
      </c>
      <c r="J1851" s="414" t="str">
        <f t="shared" si="162"/>
        <v/>
      </c>
      <c r="K1851" s="414" t="str">
        <f t="shared" si="163"/>
        <v/>
      </c>
      <c r="L1851" s="414" t="str">
        <f t="shared" si="164"/>
        <v/>
      </c>
      <c r="M1851" s="414" t="str">
        <f t="shared" si="165"/>
        <v/>
      </c>
    </row>
    <row r="1852" spans="1:13">
      <c r="A1852" s="175"/>
      <c r="B1852" s="152"/>
      <c r="C1852" s="137"/>
      <c r="D1852" s="142"/>
      <c r="E1852" s="143"/>
      <c r="F1852" s="143"/>
      <c r="G1852" s="346"/>
      <c r="H1852" s="145"/>
      <c r="I1852" s="449">
        <f t="shared" si="166"/>
        <v>0</v>
      </c>
      <c r="J1852" s="414" t="str">
        <f t="shared" si="162"/>
        <v/>
      </c>
      <c r="K1852" s="414" t="str">
        <f t="shared" si="163"/>
        <v/>
      </c>
      <c r="L1852" s="414" t="str">
        <f t="shared" si="164"/>
        <v/>
      </c>
      <c r="M1852" s="414" t="str">
        <f t="shared" si="165"/>
        <v/>
      </c>
    </row>
    <row r="1853" spans="1:13">
      <c r="A1853" s="175"/>
      <c r="B1853" s="152"/>
      <c r="C1853" s="137"/>
      <c r="D1853" s="142"/>
      <c r="E1853" s="143"/>
      <c r="F1853" s="143"/>
      <c r="G1853" s="346"/>
      <c r="H1853" s="145"/>
      <c r="I1853" s="449">
        <f t="shared" si="166"/>
        <v>0</v>
      </c>
      <c r="J1853" s="414" t="str">
        <f t="shared" si="162"/>
        <v/>
      </c>
      <c r="K1853" s="414" t="str">
        <f t="shared" si="163"/>
        <v/>
      </c>
      <c r="L1853" s="414" t="str">
        <f t="shared" si="164"/>
        <v/>
      </c>
      <c r="M1853" s="414" t="str">
        <f t="shared" si="165"/>
        <v/>
      </c>
    </row>
    <row r="1854" spans="1:13">
      <c r="A1854" s="175"/>
      <c r="B1854" s="152"/>
      <c r="C1854" s="137"/>
      <c r="D1854" s="142"/>
      <c r="E1854" s="143"/>
      <c r="F1854" s="143"/>
      <c r="G1854" s="346"/>
      <c r="H1854" s="145"/>
      <c r="I1854" s="449">
        <f t="shared" si="166"/>
        <v>0</v>
      </c>
      <c r="J1854" s="414" t="str">
        <f t="shared" ref="J1854:J1917" si="167">IF($B1854="F",$G1854,"")</f>
        <v/>
      </c>
      <c r="K1854" s="414" t="str">
        <f t="shared" ref="K1854:K1917" si="168">IF($B1854="V",$G1854,"")</f>
        <v/>
      </c>
      <c r="L1854" s="414" t="str">
        <f t="shared" ref="L1854:L1917" si="169">IF($B1854="A",$G1854,"")</f>
        <v/>
      </c>
      <c r="M1854" s="414" t="str">
        <f t="shared" ref="M1854:M1917" si="170">IF($B1854="G",$G1854,"")</f>
        <v/>
      </c>
    </row>
    <row r="1855" spans="1:13">
      <c r="A1855" s="175"/>
      <c r="B1855" s="152"/>
      <c r="C1855" s="137"/>
      <c r="D1855" s="142"/>
      <c r="E1855" s="143"/>
      <c r="F1855" s="143"/>
      <c r="G1855" s="346"/>
      <c r="H1855" s="145"/>
      <c r="I1855" s="449">
        <f t="shared" si="166"/>
        <v>0</v>
      </c>
      <c r="J1855" s="414" t="str">
        <f t="shared" si="167"/>
        <v/>
      </c>
      <c r="K1855" s="414" t="str">
        <f t="shared" si="168"/>
        <v/>
      </c>
      <c r="L1855" s="414" t="str">
        <f t="shared" si="169"/>
        <v/>
      </c>
      <c r="M1855" s="414" t="str">
        <f t="shared" si="170"/>
        <v/>
      </c>
    </row>
    <row r="1856" spans="1:13">
      <c r="A1856" s="175"/>
      <c r="B1856" s="152"/>
      <c r="C1856" s="137"/>
      <c r="D1856" s="142"/>
      <c r="E1856" s="143"/>
      <c r="F1856" s="143"/>
      <c r="G1856" s="346"/>
      <c r="H1856" s="145"/>
      <c r="I1856" s="449">
        <f t="shared" si="166"/>
        <v>0</v>
      </c>
      <c r="J1856" s="414" t="str">
        <f t="shared" si="167"/>
        <v/>
      </c>
      <c r="K1856" s="414" t="str">
        <f t="shared" si="168"/>
        <v/>
      </c>
      <c r="L1856" s="414" t="str">
        <f t="shared" si="169"/>
        <v/>
      </c>
      <c r="M1856" s="414" t="str">
        <f t="shared" si="170"/>
        <v/>
      </c>
    </row>
    <row r="1857" spans="1:13">
      <c r="A1857" s="175"/>
      <c r="B1857" s="152"/>
      <c r="C1857" s="137"/>
      <c r="D1857" s="142"/>
      <c r="E1857" s="143"/>
      <c r="F1857" s="143"/>
      <c r="G1857" s="346"/>
      <c r="H1857" s="145"/>
      <c r="I1857" s="449">
        <f t="shared" si="166"/>
        <v>0</v>
      </c>
      <c r="J1857" s="414" t="str">
        <f t="shared" si="167"/>
        <v/>
      </c>
      <c r="K1857" s="414" t="str">
        <f t="shared" si="168"/>
        <v/>
      </c>
      <c r="L1857" s="414" t="str">
        <f t="shared" si="169"/>
        <v/>
      </c>
      <c r="M1857" s="414" t="str">
        <f t="shared" si="170"/>
        <v/>
      </c>
    </row>
    <row r="1858" spans="1:13">
      <c r="A1858" s="175"/>
      <c r="B1858" s="152"/>
      <c r="C1858" s="137"/>
      <c r="D1858" s="142"/>
      <c r="E1858" s="143"/>
      <c r="F1858" s="143"/>
      <c r="G1858" s="346"/>
      <c r="H1858" s="145"/>
      <c r="I1858" s="449">
        <f t="shared" si="166"/>
        <v>0</v>
      </c>
      <c r="J1858" s="414" t="str">
        <f t="shared" si="167"/>
        <v/>
      </c>
      <c r="K1858" s="414" t="str">
        <f t="shared" si="168"/>
        <v/>
      </c>
      <c r="L1858" s="414" t="str">
        <f t="shared" si="169"/>
        <v/>
      </c>
      <c r="M1858" s="414" t="str">
        <f t="shared" si="170"/>
        <v/>
      </c>
    </row>
    <row r="1859" spans="1:13">
      <c r="A1859" s="175"/>
      <c r="B1859" s="152"/>
      <c r="C1859" s="137"/>
      <c r="D1859" s="142"/>
      <c r="E1859" s="143"/>
      <c r="F1859" s="143"/>
      <c r="G1859" s="346"/>
      <c r="H1859" s="145"/>
      <c r="I1859" s="449">
        <f t="shared" si="166"/>
        <v>0</v>
      </c>
      <c r="J1859" s="414" t="str">
        <f t="shared" si="167"/>
        <v/>
      </c>
      <c r="K1859" s="414" t="str">
        <f t="shared" si="168"/>
        <v/>
      </c>
      <c r="L1859" s="414" t="str">
        <f t="shared" si="169"/>
        <v/>
      </c>
      <c r="M1859" s="414" t="str">
        <f t="shared" si="170"/>
        <v/>
      </c>
    </row>
    <row r="1860" spans="1:13">
      <c r="A1860" s="175"/>
      <c r="B1860" s="152"/>
      <c r="C1860" s="137"/>
      <c r="D1860" s="142"/>
      <c r="E1860" s="143"/>
      <c r="F1860" s="143"/>
      <c r="G1860" s="346"/>
      <c r="H1860" s="145"/>
      <c r="I1860" s="449">
        <f t="shared" si="166"/>
        <v>0</v>
      </c>
      <c r="J1860" s="414" t="str">
        <f t="shared" si="167"/>
        <v/>
      </c>
      <c r="K1860" s="414" t="str">
        <f t="shared" si="168"/>
        <v/>
      </c>
      <c r="L1860" s="414" t="str">
        <f t="shared" si="169"/>
        <v/>
      </c>
      <c r="M1860" s="414" t="str">
        <f t="shared" si="170"/>
        <v/>
      </c>
    </row>
    <row r="1861" spans="1:13">
      <c r="A1861" s="175"/>
      <c r="B1861" s="152"/>
      <c r="C1861" s="137"/>
      <c r="D1861" s="142"/>
      <c r="E1861" s="143"/>
      <c r="F1861" s="143"/>
      <c r="G1861" s="346"/>
      <c r="H1861" s="145"/>
      <c r="I1861" s="449">
        <f t="shared" si="166"/>
        <v>0</v>
      </c>
      <c r="J1861" s="414" t="str">
        <f t="shared" si="167"/>
        <v/>
      </c>
      <c r="K1861" s="414" t="str">
        <f t="shared" si="168"/>
        <v/>
      </c>
      <c r="L1861" s="414" t="str">
        <f t="shared" si="169"/>
        <v/>
      </c>
      <c r="M1861" s="414" t="str">
        <f t="shared" si="170"/>
        <v/>
      </c>
    </row>
    <row r="1862" spans="1:13">
      <c r="A1862" s="175"/>
      <c r="B1862" s="152"/>
      <c r="C1862" s="137"/>
      <c r="D1862" s="142"/>
      <c r="E1862" s="143"/>
      <c r="F1862" s="143"/>
      <c r="G1862" s="346"/>
      <c r="H1862" s="145"/>
      <c r="I1862" s="449">
        <f t="shared" si="166"/>
        <v>0</v>
      </c>
      <c r="J1862" s="414" t="str">
        <f t="shared" si="167"/>
        <v/>
      </c>
      <c r="K1862" s="414" t="str">
        <f t="shared" si="168"/>
        <v/>
      </c>
      <c r="L1862" s="414" t="str">
        <f t="shared" si="169"/>
        <v/>
      </c>
      <c r="M1862" s="414" t="str">
        <f t="shared" si="170"/>
        <v/>
      </c>
    </row>
    <row r="1863" spans="1:13">
      <c r="A1863" s="175"/>
      <c r="B1863" s="152"/>
      <c r="C1863" s="137"/>
      <c r="D1863" s="142"/>
      <c r="E1863" s="143"/>
      <c r="F1863" s="143"/>
      <c r="G1863" s="346"/>
      <c r="H1863" s="145"/>
      <c r="I1863" s="449">
        <f t="shared" si="166"/>
        <v>0</v>
      </c>
      <c r="J1863" s="414" t="str">
        <f t="shared" si="167"/>
        <v/>
      </c>
      <c r="K1863" s="414" t="str">
        <f t="shared" si="168"/>
        <v/>
      </c>
      <c r="L1863" s="414" t="str">
        <f t="shared" si="169"/>
        <v/>
      </c>
      <c r="M1863" s="414" t="str">
        <f t="shared" si="170"/>
        <v/>
      </c>
    </row>
    <row r="1864" spans="1:13">
      <c r="A1864" s="175"/>
      <c r="B1864" s="152"/>
      <c r="C1864" s="137"/>
      <c r="D1864" s="142"/>
      <c r="E1864" s="143"/>
      <c r="F1864" s="143"/>
      <c r="G1864" s="346"/>
      <c r="H1864" s="145"/>
      <c r="I1864" s="449">
        <f t="shared" si="166"/>
        <v>0</v>
      </c>
      <c r="J1864" s="414" t="str">
        <f t="shared" si="167"/>
        <v/>
      </c>
      <c r="K1864" s="414" t="str">
        <f t="shared" si="168"/>
        <v/>
      </c>
      <c r="L1864" s="414" t="str">
        <f t="shared" si="169"/>
        <v/>
      </c>
      <c r="M1864" s="414" t="str">
        <f t="shared" si="170"/>
        <v/>
      </c>
    </row>
    <row r="1865" spans="1:13">
      <c r="A1865" s="175"/>
      <c r="B1865" s="152"/>
      <c r="C1865" s="137"/>
      <c r="D1865" s="142"/>
      <c r="E1865" s="143"/>
      <c r="F1865" s="143"/>
      <c r="G1865" s="346"/>
      <c r="H1865" s="145"/>
      <c r="I1865" s="449">
        <f t="shared" si="166"/>
        <v>0</v>
      </c>
      <c r="J1865" s="414" t="str">
        <f t="shared" si="167"/>
        <v/>
      </c>
      <c r="K1865" s="414" t="str">
        <f t="shared" si="168"/>
        <v/>
      </c>
      <c r="L1865" s="414" t="str">
        <f t="shared" si="169"/>
        <v/>
      </c>
      <c r="M1865" s="414" t="str">
        <f t="shared" si="170"/>
        <v/>
      </c>
    </row>
    <row r="1866" spans="1:13">
      <c r="A1866" s="175"/>
      <c r="B1866" s="152"/>
      <c r="C1866" s="137"/>
      <c r="D1866" s="142"/>
      <c r="E1866" s="143"/>
      <c r="F1866" s="143"/>
      <c r="G1866" s="346"/>
      <c r="H1866" s="145"/>
      <c r="I1866" s="449">
        <f t="shared" si="166"/>
        <v>0</v>
      </c>
      <c r="J1866" s="414" t="str">
        <f t="shared" si="167"/>
        <v/>
      </c>
      <c r="K1866" s="414" t="str">
        <f t="shared" si="168"/>
        <v/>
      </c>
      <c r="L1866" s="414" t="str">
        <f t="shared" si="169"/>
        <v/>
      </c>
      <c r="M1866" s="414" t="str">
        <f t="shared" si="170"/>
        <v/>
      </c>
    </row>
    <row r="1867" spans="1:13">
      <c r="A1867" s="175"/>
      <c r="B1867" s="152"/>
      <c r="C1867" s="137"/>
      <c r="D1867" s="142"/>
      <c r="E1867" s="143"/>
      <c r="F1867" s="143"/>
      <c r="G1867" s="346"/>
      <c r="H1867" s="145"/>
      <c r="I1867" s="449">
        <f t="shared" si="166"/>
        <v>0</v>
      </c>
      <c r="J1867" s="414" t="str">
        <f t="shared" si="167"/>
        <v/>
      </c>
      <c r="K1867" s="414" t="str">
        <f t="shared" si="168"/>
        <v/>
      </c>
      <c r="L1867" s="414" t="str">
        <f t="shared" si="169"/>
        <v/>
      </c>
      <c r="M1867" s="414" t="str">
        <f t="shared" si="170"/>
        <v/>
      </c>
    </row>
    <row r="1868" spans="1:13">
      <c r="A1868" s="175"/>
      <c r="B1868" s="152"/>
      <c r="C1868" s="137"/>
      <c r="D1868" s="142"/>
      <c r="E1868" s="143"/>
      <c r="F1868" s="143"/>
      <c r="G1868" s="346"/>
      <c r="H1868" s="145"/>
      <c r="I1868" s="449">
        <f t="shared" si="166"/>
        <v>0</v>
      </c>
      <c r="J1868" s="414" t="str">
        <f t="shared" si="167"/>
        <v/>
      </c>
      <c r="K1868" s="414" t="str">
        <f t="shared" si="168"/>
        <v/>
      </c>
      <c r="L1868" s="414" t="str">
        <f t="shared" si="169"/>
        <v/>
      </c>
      <c r="M1868" s="414" t="str">
        <f t="shared" si="170"/>
        <v/>
      </c>
    </row>
    <row r="1869" spans="1:13">
      <c r="A1869" s="175"/>
      <c r="B1869" s="152"/>
      <c r="C1869" s="137"/>
      <c r="D1869" s="142"/>
      <c r="E1869" s="143"/>
      <c r="F1869" s="143"/>
      <c r="G1869" s="346"/>
      <c r="H1869" s="145"/>
      <c r="I1869" s="449">
        <f t="shared" si="166"/>
        <v>0</v>
      </c>
      <c r="J1869" s="414" t="str">
        <f t="shared" si="167"/>
        <v/>
      </c>
      <c r="K1869" s="414" t="str">
        <f t="shared" si="168"/>
        <v/>
      </c>
      <c r="L1869" s="414" t="str">
        <f t="shared" si="169"/>
        <v/>
      </c>
      <c r="M1869" s="414" t="str">
        <f t="shared" si="170"/>
        <v/>
      </c>
    </row>
    <row r="1870" spans="1:13">
      <c r="A1870" s="175"/>
      <c r="B1870" s="152"/>
      <c r="C1870" s="137"/>
      <c r="D1870" s="142"/>
      <c r="E1870" s="143"/>
      <c r="F1870" s="143"/>
      <c r="G1870" s="346"/>
      <c r="H1870" s="145"/>
      <c r="I1870" s="449">
        <f t="shared" si="166"/>
        <v>0</v>
      </c>
      <c r="J1870" s="414" t="str">
        <f t="shared" si="167"/>
        <v/>
      </c>
      <c r="K1870" s="414" t="str">
        <f t="shared" si="168"/>
        <v/>
      </c>
      <c r="L1870" s="414" t="str">
        <f t="shared" si="169"/>
        <v/>
      </c>
      <c r="M1870" s="414" t="str">
        <f t="shared" si="170"/>
        <v/>
      </c>
    </row>
    <row r="1871" spans="1:13">
      <c r="A1871" s="175"/>
      <c r="B1871" s="152"/>
      <c r="C1871" s="137"/>
      <c r="D1871" s="142"/>
      <c r="E1871" s="143"/>
      <c r="F1871" s="143"/>
      <c r="G1871" s="346"/>
      <c r="H1871" s="145"/>
      <c r="I1871" s="449">
        <f t="shared" si="166"/>
        <v>0</v>
      </c>
      <c r="J1871" s="414" t="str">
        <f t="shared" si="167"/>
        <v/>
      </c>
      <c r="K1871" s="414" t="str">
        <f t="shared" si="168"/>
        <v/>
      </c>
      <c r="L1871" s="414" t="str">
        <f t="shared" si="169"/>
        <v/>
      </c>
      <c r="M1871" s="414" t="str">
        <f t="shared" si="170"/>
        <v/>
      </c>
    </row>
    <row r="1872" spans="1:13">
      <c r="A1872" s="175"/>
      <c r="B1872" s="152"/>
      <c r="C1872" s="137"/>
      <c r="D1872" s="142"/>
      <c r="E1872" s="143"/>
      <c r="F1872" s="143"/>
      <c r="G1872" s="346"/>
      <c r="H1872" s="145"/>
      <c r="I1872" s="449">
        <f t="shared" si="166"/>
        <v>0</v>
      </c>
      <c r="J1872" s="414" t="str">
        <f t="shared" si="167"/>
        <v/>
      </c>
      <c r="K1872" s="414" t="str">
        <f t="shared" si="168"/>
        <v/>
      </c>
      <c r="L1872" s="414" t="str">
        <f t="shared" si="169"/>
        <v/>
      </c>
      <c r="M1872" s="414" t="str">
        <f t="shared" si="170"/>
        <v/>
      </c>
    </row>
    <row r="1873" spans="1:13">
      <c r="A1873" s="175"/>
      <c r="B1873" s="152"/>
      <c r="C1873" s="137"/>
      <c r="D1873" s="142"/>
      <c r="E1873" s="143"/>
      <c r="F1873" s="143"/>
      <c r="G1873" s="346"/>
      <c r="H1873" s="145"/>
      <c r="I1873" s="449">
        <f t="shared" si="166"/>
        <v>0</v>
      </c>
      <c r="J1873" s="414" t="str">
        <f t="shared" si="167"/>
        <v/>
      </c>
      <c r="K1873" s="414" t="str">
        <f t="shared" si="168"/>
        <v/>
      </c>
      <c r="L1873" s="414" t="str">
        <f t="shared" si="169"/>
        <v/>
      </c>
      <c r="M1873" s="414" t="str">
        <f t="shared" si="170"/>
        <v/>
      </c>
    </row>
    <row r="1874" spans="1:13">
      <c r="A1874" s="175"/>
      <c r="B1874" s="152"/>
      <c r="C1874" s="137"/>
      <c r="D1874" s="142"/>
      <c r="E1874" s="143"/>
      <c r="F1874" s="143"/>
      <c r="G1874" s="346"/>
      <c r="H1874" s="145"/>
      <c r="I1874" s="449">
        <f t="shared" si="166"/>
        <v>0</v>
      </c>
      <c r="J1874" s="414" t="str">
        <f t="shared" si="167"/>
        <v/>
      </c>
      <c r="K1874" s="414" t="str">
        <f t="shared" si="168"/>
        <v/>
      </c>
      <c r="L1874" s="414" t="str">
        <f t="shared" si="169"/>
        <v/>
      </c>
      <c r="M1874" s="414" t="str">
        <f t="shared" si="170"/>
        <v/>
      </c>
    </row>
    <row r="1875" spans="1:13">
      <c r="A1875" s="175"/>
      <c r="B1875" s="152"/>
      <c r="C1875" s="137"/>
      <c r="D1875" s="142"/>
      <c r="E1875" s="143"/>
      <c r="F1875" s="143"/>
      <c r="G1875" s="346"/>
      <c r="H1875" s="145"/>
      <c r="I1875" s="449">
        <f t="shared" si="166"/>
        <v>0</v>
      </c>
      <c r="J1875" s="414" t="str">
        <f t="shared" si="167"/>
        <v/>
      </c>
      <c r="K1875" s="414" t="str">
        <f t="shared" si="168"/>
        <v/>
      </c>
      <c r="L1875" s="414" t="str">
        <f t="shared" si="169"/>
        <v/>
      </c>
      <c r="M1875" s="414" t="str">
        <f t="shared" si="170"/>
        <v/>
      </c>
    </row>
    <row r="1876" spans="1:13">
      <c r="A1876" s="175"/>
      <c r="B1876" s="152"/>
      <c r="C1876" s="137"/>
      <c r="D1876" s="142"/>
      <c r="E1876" s="143"/>
      <c r="F1876" s="143"/>
      <c r="G1876" s="346"/>
      <c r="H1876" s="145"/>
      <c r="I1876" s="449">
        <f t="shared" si="166"/>
        <v>0</v>
      </c>
      <c r="J1876" s="414" t="str">
        <f t="shared" si="167"/>
        <v/>
      </c>
      <c r="K1876" s="414" t="str">
        <f t="shared" si="168"/>
        <v/>
      </c>
      <c r="L1876" s="414" t="str">
        <f t="shared" si="169"/>
        <v/>
      </c>
      <c r="M1876" s="414" t="str">
        <f t="shared" si="170"/>
        <v/>
      </c>
    </row>
    <row r="1877" spans="1:13">
      <c r="A1877" s="175"/>
      <c r="B1877" s="152"/>
      <c r="C1877" s="137"/>
      <c r="D1877" s="142"/>
      <c r="E1877" s="143"/>
      <c r="F1877" s="143"/>
      <c r="G1877" s="346"/>
      <c r="H1877" s="145"/>
      <c r="I1877" s="449">
        <f t="shared" si="166"/>
        <v>0</v>
      </c>
      <c r="J1877" s="414" t="str">
        <f t="shared" si="167"/>
        <v/>
      </c>
      <c r="K1877" s="414" t="str">
        <f t="shared" si="168"/>
        <v/>
      </c>
      <c r="L1877" s="414" t="str">
        <f t="shared" si="169"/>
        <v/>
      </c>
      <c r="M1877" s="414" t="str">
        <f t="shared" si="170"/>
        <v/>
      </c>
    </row>
    <row r="1878" spans="1:13">
      <c r="A1878" s="175"/>
      <c r="B1878" s="152"/>
      <c r="C1878" s="137"/>
      <c r="D1878" s="142"/>
      <c r="E1878" s="143"/>
      <c r="F1878" s="143"/>
      <c r="G1878" s="346"/>
      <c r="H1878" s="145"/>
      <c r="I1878" s="449">
        <f t="shared" si="166"/>
        <v>0</v>
      </c>
      <c r="J1878" s="414" t="str">
        <f t="shared" si="167"/>
        <v/>
      </c>
      <c r="K1878" s="414" t="str">
        <f t="shared" si="168"/>
        <v/>
      </c>
      <c r="L1878" s="414" t="str">
        <f t="shared" si="169"/>
        <v/>
      </c>
      <c r="M1878" s="414" t="str">
        <f t="shared" si="170"/>
        <v/>
      </c>
    </row>
    <row r="1879" spans="1:13">
      <c r="A1879" s="175"/>
      <c r="B1879" s="152"/>
      <c r="C1879" s="137"/>
      <c r="D1879" s="142"/>
      <c r="E1879" s="143"/>
      <c r="F1879" s="143"/>
      <c r="G1879" s="346"/>
      <c r="H1879" s="145"/>
      <c r="I1879" s="449">
        <f t="shared" si="166"/>
        <v>0</v>
      </c>
      <c r="J1879" s="414" t="str">
        <f t="shared" si="167"/>
        <v/>
      </c>
      <c r="K1879" s="414" t="str">
        <f t="shared" si="168"/>
        <v/>
      </c>
      <c r="L1879" s="414" t="str">
        <f t="shared" si="169"/>
        <v/>
      </c>
      <c r="M1879" s="414" t="str">
        <f t="shared" si="170"/>
        <v/>
      </c>
    </row>
    <row r="1880" spans="1:13">
      <c r="A1880" s="175"/>
      <c r="B1880" s="152"/>
      <c r="C1880" s="137"/>
      <c r="D1880" s="142"/>
      <c r="E1880" s="143"/>
      <c r="F1880" s="143"/>
      <c r="G1880" s="346"/>
      <c r="H1880" s="145"/>
      <c r="I1880" s="449">
        <f t="shared" si="166"/>
        <v>0</v>
      </c>
      <c r="J1880" s="414" t="str">
        <f t="shared" si="167"/>
        <v/>
      </c>
      <c r="K1880" s="414" t="str">
        <f t="shared" si="168"/>
        <v/>
      </c>
      <c r="L1880" s="414" t="str">
        <f t="shared" si="169"/>
        <v/>
      </c>
      <c r="M1880" s="414" t="str">
        <f t="shared" si="170"/>
        <v/>
      </c>
    </row>
    <row r="1881" spans="1:13">
      <c r="A1881" s="175"/>
      <c r="B1881" s="152"/>
      <c r="C1881" s="137"/>
      <c r="D1881" s="142"/>
      <c r="E1881" s="143"/>
      <c r="F1881" s="143"/>
      <c r="G1881" s="346"/>
      <c r="H1881" s="145"/>
      <c r="I1881" s="449">
        <f t="shared" si="166"/>
        <v>0</v>
      </c>
      <c r="J1881" s="414" t="str">
        <f t="shared" si="167"/>
        <v/>
      </c>
      <c r="K1881" s="414" t="str">
        <f t="shared" si="168"/>
        <v/>
      </c>
      <c r="L1881" s="414" t="str">
        <f t="shared" si="169"/>
        <v/>
      </c>
      <c r="M1881" s="414" t="str">
        <f t="shared" si="170"/>
        <v/>
      </c>
    </row>
    <row r="1882" spans="1:13">
      <c r="A1882" s="175"/>
      <c r="B1882" s="152"/>
      <c r="C1882" s="137"/>
      <c r="D1882" s="142"/>
      <c r="E1882" s="143"/>
      <c r="F1882" s="143"/>
      <c r="G1882" s="346"/>
      <c r="H1882" s="145"/>
      <c r="I1882" s="449">
        <f t="shared" si="166"/>
        <v>0</v>
      </c>
      <c r="J1882" s="414" t="str">
        <f t="shared" si="167"/>
        <v/>
      </c>
      <c r="K1882" s="414" t="str">
        <f t="shared" si="168"/>
        <v/>
      </c>
      <c r="L1882" s="414" t="str">
        <f t="shared" si="169"/>
        <v/>
      </c>
      <c r="M1882" s="414" t="str">
        <f t="shared" si="170"/>
        <v/>
      </c>
    </row>
    <row r="1883" spans="1:13">
      <c r="A1883" s="175"/>
      <c r="B1883" s="152"/>
      <c r="C1883" s="137"/>
      <c r="D1883" s="142"/>
      <c r="E1883" s="143"/>
      <c r="F1883" s="143"/>
      <c r="G1883" s="346"/>
      <c r="H1883" s="145"/>
      <c r="I1883" s="449">
        <f t="shared" si="166"/>
        <v>0</v>
      </c>
      <c r="J1883" s="414" t="str">
        <f t="shared" si="167"/>
        <v/>
      </c>
      <c r="K1883" s="414" t="str">
        <f t="shared" si="168"/>
        <v/>
      </c>
      <c r="L1883" s="414" t="str">
        <f t="shared" si="169"/>
        <v/>
      </c>
      <c r="M1883" s="414" t="str">
        <f t="shared" si="170"/>
        <v/>
      </c>
    </row>
    <row r="1884" spans="1:13">
      <c r="A1884" s="175"/>
      <c r="B1884" s="152"/>
      <c r="C1884" s="137"/>
      <c r="D1884" s="142"/>
      <c r="E1884" s="143"/>
      <c r="F1884" s="143"/>
      <c r="G1884" s="346"/>
      <c r="H1884" s="145"/>
      <c r="I1884" s="449">
        <f t="shared" si="166"/>
        <v>0</v>
      </c>
      <c r="J1884" s="414" t="str">
        <f t="shared" si="167"/>
        <v/>
      </c>
      <c r="K1884" s="414" t="str">
        <f t="shared" si="168"/>
        <v/>
      </c>
      <c r="L1884" s="414" t="str">
        <f t="shared" si="169"/>
        <v/>
      </c>
      <c r="M1884" s="414" t="str">
        <f t="shared" si="170"/>
        <v/>
      </c>
    </row>
    <row r="1885" spans="1:13">
      <c r="A1885" s="175"/>
      <c r="B1885" s="152"/>
      <c r="C1885" s="137"/>
      <c r="D1885" s="142"/>
      <c r="E1885" s="143"/>
      <c r="F1885" s="143"/>
      <c r="G1885" s="346"/>
      <c r="H1885" s="145"/>
      <c r="I1885" s="449">
        <f t="shared" si="166"/>
        <v>0</v>
      </c>
      <c r="J1885" s="414" t="str">
        <f t="shared" si="167"/>
        <v/>
      </c>
      <c r="K1885" s="414" t="str">
        <f t="shared" si="168"/>
        <v/>
      </c>
      <c r="L1885" s="414" t="str">
        <f t="shared" si="169"/>
        <v/>
      </c>
      <c r="M1885" s="414" t="str">
        <f t="shared" si="170"/>
        <v/>
      </c>
    </row>
    <row r="1886" spans="1:13">
      <c r="A1886" s="175"/>
      <c r="B1886" s="152"/>
      <c r="C1886" s="137"/>
      <c r="D1886" s="142"/>
      <c r="E1886" s="143"/>
      <c r="F1886" s="143"/>
      <c r="G1886" s="346"/>
      <c r="H1886" s="145"/>
      <c r="I1886" s="449">
        <f t="shared" si="166"/>
        <v>0</v>
      </c>
      <c r="J1886" s="414" t="str">
        <f t="shared" si="167"/>
        <v/>
      </c>
      <c r="K1886" s="414" t="str">
        <f t="shared" si="168"/>
        <v/>
      </c>
      <c r="L1886" s="414" t="str">
        <f t="shared" si="169"/>
        <v/>
      </c>
      <c r="M1886" s="414" t="str">
        <f t="shared" si="170"/>
        <v/>
      </c>
    </row>
    <row r="1887" spans="1:13">
      <c r="A1887" s="175"/>
      <c r="B1887" s="152"/>
      <c r="C1887" s="137"/>
      <c r="D1887" s="142"/>
      <c r="E1887" s="143"/>
      <c r="F1887" s="143"/>
      <c r="G1887" s="346"/>
      <c r="H1887" s="145"/>
      <c r="I1887" s="449">
        <f t="shared" si="166"/>
        <v>0</v>
      </c>
      <c r="J1887" s="414" t="str">
        <f t="shared" si="167"/>
        <v/>
      </c>
      <c r="K1887" s="414" t="str">
        <f t="shared" si="168"/>
        <v/>
      </c>
      <c r="L1887" s="414" t="str">
        <f t="shared" si="169"/>
        <v/>
      </c>
      <c r="M1887" s="414" t="str">
        <f t="shared" si="170"/>
        <v/>
      </c>
    </row>
    <row r="1888" spans="1:13">
      <c r="A1888" s="175"/>
      <c r="B1888" s="152"/>
      <c r="C1888" s="137"/>
      <c r="D1888" s="142"/>
      <c r="E1888" s="143"/>
      <c r="F1888" s="143"/>
      <c r="G1888" s="346"/>
      <c r="H1888" s="145"/>
      <c r="I1888" s="449">
        <f t="shared" si="166"/>
        <v>0</v>
      </c>
      <c r="J1888" s="414" t="str">
        <f t="shared" si="167"/>
        <v/>
      </c>
      <c r="K1888" s="414" t="str">
        <f t="shared" si="168"/>
        <v/>
      </c>
      <c r="L1888" s="414" t="str">
        <f t="shared" si="169"/>
        <v/>
      </c>
      <c r="M1888" s="414" t="str">
        <f t="shared" si="170"/>
        <v/>
      </c>
    </row>
    <row r="1889" spans="1:13">
      <c r="A1889" s="175"/>
      <c r="B1889" s="152"/>
      <c r="C1889" s="137"/>
      <c r="D1889" s="142"/>
      <c r="E1889" s="143"/>
      <c r="F1889" s="143"/>
      <c r="G1889" s="346"/>
      <c r="H1889" s="145"/>
      <c r="I1889" s="449">
        <f t="shared" si="166"/>
        <v>0</v>
      </c>
      <c r="J1889" s="414" t="str">
        <f t="shared" si="167"/>
        <v/>
      </c>
      <c r="K1889" s="414" t="str">
        <f t="shared" si="168"/>
        <v/>
      </c>
      <c r="L1889" s="414" t="str">
        <f t="shared" si="169"/>
        <v/>
      </c>
      <c r="M1889" s="414" t="str">
        <f t="shared" si="170"/>
        <v/>
      </c>
    </row>
    <row r="1890" spans="1:13">
      <c r="A1890" s="175"/>
      <c r="B1890" s="152"/>
      <c r="C1890" s="137"/>
      <c r="D1890" s="142"/>
      <c r="E1890" s="143"/>
      <c r="F1890" s="143"/>
      <c r="G1890" s="346"/>
      <c r="H1890" s="145"/>
      <c r="I1890" s="449">
        <f t="shared" si="166"/>
        <v>0</v>
      </c>
      <c r="J1890" s="414" t="str">
        <f t="shared" si="167"/>
        <v/>
      </c>
      <c r="K1890" s="414" t="str">
        <f t="shared" si="168"/>
        <v/>
      </c>
      <c r="L1890" s="414" t="str">
        <f t="shared" si="169"/>
        <v/>
      </c>
      <c r="M1890" s="414" t="str">
        <f t="shared" si="170"/>
        <v/>
      </c>
    </row>
    <row r="1891" spans="1:13">
      <c r="A1891" s="175"/>
      <c r="B1891" s="152"/>
      <c r="C1891" s="137"/>
      <c r="D1891" s="142"/>
      <c r="E1891" s="143"/>
      <c r="F1891" s="143"/>
      <c r="G1891" s="346"/>
      <c r="H1891" s="145"/>
      <c r="I1891" s="449">
        <f t="shared" si="166"/>
        <v>0</v>
      </c>
      <c r="J1891" s="414" t="str">
        <f t="shared" si="167"/>
        <v/>
      </c>
      <c r="K1891" s="414" t="str">
        <f t="shared" si="168"/>
        <v/>
      </c>
      <c r="L1891" s="414" t="str">
        <f t="shared" si="169"/>
        <v/>
      </c>
      <c r="M1891" s="414" t="str">
        <f t="shared" si="170"/>
        <v/>
      </c>
    </row>
    <row r="1892" spans="1:13">
      <c r="A1892" s="175"/>
      <c r="B1892" s="152"/>
      <c r="C1892" s="137"/>
      <c r="D1892" s="142"/>
      <c r="E1892" s="143"/>
      <c r="F1892" s="143"/>
      <c r="G1892" s="346"/>
      <c r="H1892" s="145"/>
      <c r="I1892" s="449">
        <f t="shared" si="166"/>
        <v>0</v>
      </c>
      <c r="J1892" s="414" t="str">
        <f t="shared" si="167"/>
        <v/>
      </c>
      <c r="K1892" s="414" t="str">
        <f t="shared" si="168"/>
        <v/>
      </c>
      <c r="L1892" s="414" t="str">
        <f t="shared" si="169"/>
        <v/>
      </c>
      <c r="M1892" s="414" t="str">
        <f t="shared" si="170"/>
        <v/>
      </c>
    </row>
    <row r="1893" spans="1:13">
      <c r="A1893" s="175"/>
      <c r="B1893" s="152"/>
      <c r="C1893" s="137"/>
      <c r="D1893" s="142"/>
      <c r="E1893" s="143"/>
      <c r="F1893" s="143"/>
      <c r="G1893" s="346"/>
      <c r="H1893" s="145"/>
      <c r="I1893" s="449">
        <f t="shared" si="166"/>
        <v>0</v>
      </c>
      <c r="J1893" s="414" t="str">
        <f t="shared" si="167"/>
        <v/>
      </c>
      <c r="K1893" s="414" t="str">
        <f t="shared" si="168"/>
        <v/>
      </c>
      <c r="L1893" s="414" t="str">
        <f t="shared" si="169"/>
        <v/>
      </c>
      <c r="M1893" s="414" t="str">
        <f t="shared" si="170"/>
        <v/>
      </c>
    </row>
    <row r="1894" spans="1:13">
      <c r="A1894" s="175"/>
      <c r="B1894" s="152"/>
      <c r="C1894" s="137"/>
      <c r="D1894" s="142"/>
      <c r="E1894" s="143"/>
      <c r="F1894" s="143"/>
      <c r="G1894" s="346"/>
      <c r="H1894" s="145"/>
      <c r="I1894" s="449">
        <f t="shared" si="166"/>
        <v>0</v>
      </c>
      <c r="J1894" s="414" t="str">
        <f t="shared" si="167"/>
        <v/>
      </c>
      <c r="K1894" s="414" t="str">
        <f t="shared" si="168"/>
        <v/>
      </c>
      <c r="L1894" s="414" t="str">
        <f t="shared" si="169"/>
        <v/>
      </c>
      <c r="M1894" s="414" t="str">
        <f t="shared" si="170"/>
        <v/>
      </c>
    </row>
    <row r="1895" spans="1:13">
      <c r="A1895" s="175"/>
      <c r="B1895" s="152"/>
      <c r="C1895" s="137"/>
      <c r="D1895" s="142"/>
      <c r="E1895" s="143"/>
      <c r="F1895" s="143"/>
      <c r="G1895" s="346"/>
      <c r="H1895" s="145"/>
      <c r="I1895" s="449">
        <f t="shared" si="166"/>
        <v>0</v>
      </c>
      <c r="J1895" s="414" t="str">
        <f t="shared" si="167"/>
        <v/>
      </c>
      <c r="K1895" s="414" t="str">
        <f t="shared" si="168"/>
        <v/>
      </c>
      <c r="L1895" s="414" t="str">
        <f t="shared" si="169"/>
        <v/>
      </c>
      <c r="M1895" s="414" t="str">
        <f t="shared" si="170"/>
        <v/>
      </c>
    </row>
    <row r="1896" spans="1:13">
      <c r="A1896" s="175"/>
      <c r="B1896" s="152"/>
      <c r="C1896" s="137"/>
      <c r="D1896" s="142"/>
      <c r="E1896" s="143"/>
      <c r="F1896" s="143"/>
      <c r="G1896" s="346"/>
      <c r="H1896" s="145"/>
      <c r="I1896" s="449">
        <f t="shared" si="166"/>
        <v>0</v>
      </c>
      <c r="J1896" s="414" t="str">
        <f t="shared" si="167"/>
        <v/>
      </c>
      <c r="K1896" s="414" t="str">
        <f t="shared" si="168"/>
        <v/>
      </c>
      <c r="L1896" s="414" t="str">
        <f t="shared" si="169"/>
        <v/>
      </c>
      <c r="M1896" s="414" t="str">
        <f t="shared" si="170"/>
        <v/>
      </c>
    </row>
    <row r="1897" spans="1:13">
      <c r="A1897" s="175"/>
      <c r="B1897" s="152"/>
      <c r="C1897" s="137"/>
      <c r="D1897" s="142"/>
      <c r="E1897" s="143"/>
      <c r="F1897" s="143"/>
      <c r="G1897" s="346"/>
      <c r="H1897" s="145"/>
      <c r="I1897" s="449">
        <f t="shared" si="166"/>
        <v>0</v>
      </c>
      <c r="J1897" s="414" t="str">
        <f t="shared" si="167"/>
        <v/>
      </c>
      <c r="K1897" s="414" t="str">
        <f t="shared" si="168"/>
        <v/>
      </c>
      <c r="L1897" s="414" t="str">
        <f t="shared" si="169"/>
        <v/>
      </c>
      <c r="M1897" s="414" t="str">
        <f t="shared" si="170"/>
        <v/>
      </c>
    </row>
    <row r="1898" spans="1:13">
      <c r="A1898" s="175"/>
      <c r="B1898" s="152"/>
      <c r="C1898" s="137"/>
      <c r="D1898" s="142"/>
      <c r="E1898" s="143"/>
      <c r="F1898" s="143"/>
      <c r="G1898" s="346"/>
      <c r="H1898" s="145"/>
      <c r="I1898" s="449">
        <f t="shared" si="166"/>
        <v>0</v>
      </c>
      <c r="J1898" s="414" t="str">
        <f t="shared" si="167"/>
        <v/>
      </c>
      <c r="K1898" s="414" t="str">
        <f t="shared" si="168"/>
        <v/>
      </c>
      <c r="L1898" s="414" t="str">
        <f t="shared" si="169"/>
        <v/>
      </c>
      <c r="M1898" s="414" t="str">
        <f t="shared" si="170"/>
        <v/>
      </c>
    </row>
    <row r="1899" spans="1:13">
      <c r="A1899" s="175"/>
      <c r="B1899" s="152"/>
      <c r="C1899" s="137"/>
      <c r="D1899" s="142"/>
      <c r="E1899" s="143"/>
      <c r="F1899" s="143"/>
      <c r="G1899" s="346"/>
      <c r="H1899" s="145"/>
      <c r="I1899" s="449">
        <f t="shared" si="166"/>
        <v>0</v>
      </c>
      <c r="J1899" s="414" t="str">
        <f t="shared" si="167"/>
        <v/>
      </c>
      <c r="K1899" s="414" t="str">
        <f t="shared" si="168"/>
        <v/>
      </c>
      <c r="L1899" s="414" t="str">
        <f t="shared" si="169"/>
        <v/>
      </c>
      <c r="M1899" s="414" t="str">
        <f t="shared" si="170"/>
        <v/>
      </c>
    </row>
    <row r="1900" spans="1:13">
      <c r="A1900" s="175"/>
      <c r="B1900" s="152"/>
      <c r="C1900" s="137"/>
      <c r="D1900" s="142"/>
      <c r="E1900" s="143"/>
      <c r="F1900" s="143"/>
      <c r="G1900" s="346"/>
      <c r="H1900" s="145"/>
      <c r="I1900" s="449">
        <f t="shared" si="166"/>
        <v>0</v>
      </c>
      <c r="J1900" s="414" t="str">
        <f t="shared" si="167"/>
        <v/>
      </c>
      <c r="K1900" s="414" t="str">
        <f t="shared" si="168"/>
        <v/>
      </c>
      <c r="L1900" s="414" t="str">
        <f t="shared" si="169"/>
        <v/>
      </c>
      <c r="M1900" s="414" t="str">
        <f t="shared" si="170"/>
        <v/>
      </c>
    </row>
    <row r="1901" spans="1:13">
      <c r="A1901" s="175"/>
      <c r="B1901" s="152"/>
      <c r="C1901" s="137"/>
      <c r="D1901" s="142"/>
      <c r="E1901" s="143"/>
      <c r="F1901" s="143"/>
      <c r="G1901" s="346"/>
      <c r="H1901" s="145"/>
      <c r="I1901" s="449">
        <f t="shared" si="166"/>
        <v>0</v>
      </c>
      <c r="J1901" s="414" t="str">
        <f t="shared" si="167"/>
        <v/>
      </c>
      <c r="K1901" s="414" t="str">
        <f t="shared" si="168"/>
        <v/>
      </c>
      <c r="L1901" s="414" t="str">
        <f t="shared" si="169"/>
        <v/>
      </c>
      <c r="M1901" s="414" t="str">
        <f t="shared" si="170"/>
        <v/>
      </c>
    </row>
    <row r="1902" spans="1:13">
      <c r="A1902" s="175"/>
      <c r="B1902" s="152"/>
      <c r="C1902" s="137"/>
      <c r="D1902" s="142"/>
      <c r="E1902" s="143"/>
      <c r="F1902" s="143"/>
      <c r="G1902" s="346"/>
      <c r="H1902" s="145"/>
      <c r="I1902" s="449">
        <f t="shared" si="166"/>
        <v>0</v>
      </c>
      <c r="J1902" s="414" t="str">
        <f t="shared" si="167"/>
        <v/>
      </c>
      <c r="K1902" s="414" t="str">
        <f t="shared" si="168"/>
        <v/>
      </c>
      <c r="L1902" s="414" t="str">
        <f t="shared" si="169"/>
        <v/>
      </c>
      <c r="M1902" s="414" t="str">
        <f t="shared" si="170"/>
        <v/>
      </c>
    </row>
    <row r="1903" spans="1:13">
      <c r="A1903" s="175"/>
      <c r="B1903" s="152"/>
      <c r="C1903" s="137"/>
      <c r="D1903" s="142"/>
      <c r="E1903" s="143"/>
      <c r="F1903" s="143"/>
      <c r="G1903" s="346"/>
      <c r="H1903" s="145"/>
      <c r="I1903" s="449">
        <f t="shared" si="166"/>
        <v>0</v>
      </c>
      <c r="J1903" s="414" t="str">
        <f t="shared" si="167"/>
        <v/>
      </c>
      <c r="K1903" s="414" t="str">
        <f t="shared" si="168"/>
        <v/>
      </c>
      <c r="L1903" s="414" t="str">
        <f t="shared" si="169"/>
        <v/>
      </c>
      <c r="M1903" s="414" t="str">
        <f t="shared" si="170"/>
        <v/>
      </c>
    </row>
    <row r="1904" spans="1:13">
      <c r="A1904" s="175"/>
      <c r="B1904" s="152"/>
      <c r="C1904" s="137"/>
      <c r="D1904" s="142"/>
      <c r="E1904" s="143"/>
      <c r="F1904" s="143"/>
      <c r="G1904" s="346"/>
      <c r="H1904" s="145"/>
      <c r="I1904" s="449">
        <f t="shared" si="166"/>
        <v>0</v>
      </c>
      <c r="J1904" s="414" t="str">
        <f t="shared" si="167"/>
        <v/>
      </c>
      <c r="K1904" s="414" t="str">
        <f t="shared" si="168"/>
        <v/>
      </c>
      <c r="L1904" s="414" t="str">
        <f t="shared" si="169"/>
        <v/>
      </c>
      <c r="M1904" s="414" t="str">
        <f t="shared" si="170"/>
        <v/>
      </c>
    </row>
    <row r="1905" spans="1:13">
      <c r="A1905" s="175"/>
      <c r="B1905" s="152"/>
      <c r="C1905" s="137"/>
      <c r="D1905" s="142"/>
      <c r="E1905" s="143"/>
      <c r="F1905" s="143"/>
      <c r="G1905" s="346"/>
      <c r="H1905" s="145"/>
      <c r="I1905" s="449">
        <f t="shared" si="166"/>
        <v>0</v>
      </c>
      <c r="J1905" s="414" t="str">
        <f t="shared" si="167"/>
        <v/>
      </c>
      <c r="K1905" s="414" t="str">
        <f t="shared" si="168"/>
        <v/>
      </c>
      <c r="L1905" s="414" t="str">
        <f t="shared" si="169"/>
        <v/>
      </c>
      <c r="M1905" s="414" t="str">
        <f t="shared" si="170"/>
        <v/>
      </c>
    </row>
    <row r="1906" spans="1:13">
      <c r="A1906" s="175"/>
      <c r="B1906" s="152"/>
      <c r="C1906" s="137"/>
      <c r="D1906" s="142"/>
      <c r="E1906" s="143"/>
      <c r="F1906" s="143"/>
      <c r="G1906" s="346"/>
      <c r="H1906" s="145"/>
      <c r="I1906" s="449">
        <f t="shared" si="166"/>
        <v>0</v>
      </c>
      <c r="J1906" s="414" t="str">
        <f t="shared" si="167"/>
        <v/>
      </c>
      <c r="K1906" s="414" t="str">
        <f t="shared" si="168"/>
        <v/>
      </c>
      <c r="L1906" s="414" t="str">
        <f t="shared" si="169"/>
        <v/>
      </c>
      <c r="M1906" s="414" t="str">
        <f t="shared" si="170"/>
        <v/>
      </c>
    </row>
    <row r="1907" spans="1:13">
      <c r="A1907" s="175"/>
      <c r="B1907" s="152"/>
      <c r="C1907" s="137"/>
      <c r="D1907" s="142"/>
      <c r="E1907" s="143"/>
      <c r="F1907" s="143"/>
      <c r="G1907" s="346"/>
      <c r="H1907" s="145"/>
      <c r="I1907" s="449">
        <f t="shared" si="166"/>
        <v>0</v>
      </c>
      <c r="J1907" s="414" t="str">
        <f t="shared" si="167"/>
        <v/>
      </c>
      <c r="K1907" s="414" t="str">
        <f t="shared" si="168"/>
        <v/>
      </c>
      <c r="L1907" s="414" t="str">
        <f t="shared" si="169"/>
        <v/>
      </c>
      <c r="M1907" s="414" t="str">
        <f t="shared" si="170"/>
        <v/>
      </c>
    </row>
    <row r="1908" spans="1:13">
      <c r="A1908" s="175"/>
      <c r="B1908" s="152"/>
      <c r="C1908" s="137"/>
      <c r="D1908" s="142"/>
      <c r="E1908" s="143"/>
      <c r="F1908" s="143"/>
      <c r="G1908" s="346"/>
      <c r="H1908" s="145"/>
      <c r="I1908" s="449">
        <f t="shared" si="166"/>
        <v>0</v>
      </c>
      <c r="J1908" s="414" t="str">
        <f t="shared" si="167"/>
        <v/>
      </c>
      <c r="K1908" s="414" t="str">
        <f t="shared" si="168"/>
        <v/>
      </c>
      <c r="L1908" s="414" t="str">
        <f t="shared" si="169"/>
        <v/>
      </c>
      <c r="M1908" s="414" t="str">
        <f t="shared" si="170"/>
        <v/>
      </c>
    </row>
    <row r="1909" spans="1:13">
      <c r="A1909" s="175"/>
      <c r="B1909" s="152"/>
      <c r="C1909" s="137"/>
      <c r="D1909" s="142"/>
      <c r="E1909" s="143"/>
      <c r="F1909" s="143"/>
      <c r="G1909" s="346"/>
      <c r="H1909" s="145"/>
      <c r="I1909" s="449">
        <f t="shared" si="166"/>
        <v>0</v>
      </c>
      <c r="J1909" s="414" t="str">
        <f t="shared" si="167"/>
        <v/>
      </c>
      <c r="K1909" s="414" t="str">
        <f t="shared" si="168"/>
        <v/>
      </c>
      <c r="L1909" s="414" t="str">
        <f t="shared" si="169"/>
        <v/>
      </c>
      <c r="M1909" s="414" t="str">
        <f t="shared" si="170"/>
        <v/>
      </c>
    </row>
    <row r="1910" spans="1:13">
      <c r="A1910" s="175"/>
      <c r="B1910" s="152"/>
      <c r="C1910" s="137"/>
      <c r="D1910" s="142"/>
      <c r="E1910" s="143"/>
      <c r="F1910" s="143"/>
      <c r="G1910" s="346"/>
      <c r="H1910" s="145"/>
      <c r="I1910" s="449">
        <f t="shared" si="166"/>
        <v>0</v>
      </c>
      <c r="J1910" s="414" t="str">
        <f t="shared" si="167"/>
        <v/>
      </c>
      <c r="K1910" s="414" t="str">
        <f t="shared" si="168"/>
        <v/>
      </c>
      <c r="L1910" s="414" t="str">
        <f t="shared" si="169"/>
        <v/>
      </c>
      <c r="M1910" s="414" t="str">
        <f t="shared" si="170"/>
        <v/>
      </c>
    </row>
    <row r="1911" spans="1:13">
      <c r="A1911" s="175"/>
      <c r="B1911" s="152"/>
      <c r="C1911" s="137"/>
      <c r="D1911" s="142"/>
      <c r="E1911" s="143"/>
      <c r="F1911" s="143"/>
      <c r="G1911" s="346"/>
      <c r="H1911" s="145"/>
      <c r="I1911" s="449">
        <f t="shared" si="166"/>
        <v>0</v>
      </c>
      <c r="J1911" s="414" t="str">
        <f t="shared" si="167"/>
        <v/>
      </c>
      <c r="K1911" s="414" t="str">
        <f t="shared" si="168"/>
        <v/>
      </c>
      <c r="L1911" s="414" t="str">
        <f t="shared" si="169"/>
        <v/>
      </c>
      <c r="M1911" s="414" t="str">
        <f t="shared" si="170"/>
        <v/>
      </c>
    </row>
    <row r="1912" spans="1:13">
      <c r="A1912" s="175"/>
      <c r="B1912" s="152"/>
      <c r="C1912" s="137"/>
      <c r="D1912" s="142"/>
      <c r="E1912" s="143"/>
      <c r="F1912" s="143"/>
      <c r="G1912" s="346"/>
      <c r="H1912" s="145"/>
      <c r="I1912" s="449">
        <f t="shared" si="166"/>
        <v>0</v>
      </c>
      <c r="J1912" s="414" t="str">
        <f t="shared" si="167"/>
        <v/>
      </c>
      <c r="K1912" s="414" t="str">
        <f t="shared" si="168"/>
        <v/>
      </c>
      <c r="L1912" s="414" t="str">
        <f t="shared" si="169"/>
        <v/>
      </c>
      <c r="M1912" s="414" t="str">
        <f t="shared" si="170"/>
        <v/>
      </c>
    </row>
    <row r="1913" spans="1:13">
      <c r="A1913" s="175"/>
      <c r="B1913" s="152"/>
      <c r="C1913" s="137"/>
      <c r="D1913" s="142"/>
      <c r="E1913" s="143"/>
      <c r="F1913" s="143"/>
      <c r="G1913" s="346"/>
      <c r="H1913" s="145"/>
      <c r="I1913" s="449">
        <f t="shared" si="166"/>
        <v>0</v>
      </c>
      <c r="J1913" s="414" t="str">
        <f t="shared" si="167"/>
        <v/>
      </c>
      <c r="K1913" s="414" t="str">
        <f t="shared" si="168"/>
        <v/>
      </c>
      <c r="L1913" s="414" t="str">
        <f t="shared" si="169"/>
        <v/>
      </c>
      <c r="M1913" s="414" t="str">
        <f t="shared" si="170"/>
        <v/>
      </c>
    </row>
    <row r="1914" spans="1:13">
      <c r="A1914" s="175"/>
      <c r="B1914" s="152"/>
      <c r="C1914" s="137"/>
      <c r="D1914" s="142"/>
      <c r="E1914" s="143"/>
      <c r="F1914" s="143"/>
      <c r="G1914" s="346"/>
      <c r="H1914" s="145"/>
      <c r="I1914" s="449">
        <f t="shared" si="166"/>
        <v>0</v>
      </c>
      <c r="J1914" s="414" t="str">
        <f t="shared" si="167"/>
        <v/>
      </c>
      <c r="K1914" s="414" t="str">
        <f t="shared" si="168"/>
        <v/>
      </c>
      <c r="L1914" s="414" t="str">
        <f t="shared" si="169"/>
        <v/>
      </c>
      <c r="M1914" s="414" t="str">
        <f t="shared" si="170"/>
        <v/>
      </c>
    </row>
    <row r="1915" spans="1:13">
      <c r="A1915" s="175"/>
      <c r="B1915" s="152"/>
      <c r="C1915" s="137"/>
      <c r="D1915" s="142"/>
      <c r="E1915" s="143"/>
      <c r="F1915" s="143"/>
      <c r="G1915" s="346"/>
      <c r="H1915" s="145"/>
      <c r="I1915" s="449">
        <f t="shared" ref="I1915:I1978" si="171">IF(ISTEXT(A1915)=TRUE,G1915,0)</f>
        <v>0</v>
      </c>
      <c r="J1915" s="414" t="str">
        <f t="shared" si="167"/>
        <v/>
      </c>
      <c r="K1915" s="414" t="str">
        <f t="shared" si="168"/>
        <v/>
      </c>
      <c r="L1915" s="414" t="str">
        <f t="shared" si="169"/>
        <v/>
      </c>
      <c r="M1915" s="414" t="str">
        <f t="shared" si="170"/>
        <v/>
      </c>
    </row>
    <row r="1916" spans="1:13">
      <c r="A1916" s="175"/>
      <c r="B1916" s="152"/>
      <c r="C1916" s="137"/>
      <c r="D1916" s="142"/>
      <c r="E1916" s="143"/>
      <c r="F1916" s="143"/>
      <c r="G1916" s="346"/>
      <c r="H1916" s="145"/>
      <c r="I1916" s="449">
        <f t="shared" si="171"/>
        <v>0</v>
      </c>
      <c r="J1916" s="414" t="str">
        <f t="shared" si="167"/>
        <v/>
      </c>
      <c r="K1916" s="414" t="str">
        <f t="shared" si="168"/>
        <v/>
      </c>
      <c r="L1916" s="414" t="str">
        <f t="shared" si="169"/>
        <v/>
      </c>
      <c r="M1916" s="414" t="str">
        <f t="shared" si="170"/>
        <v/>
      </c>
    </row>
    <row r="1917" spans="1:13">
      <c r="A1917" s="175"/>
      <c r="B1917" s="152"/>
      <c r="C1917" s="137"/>
      <c r="D1917" s="142"/>
      <c r="E1917" s="143"/>
      <c r="F1917" s="143"/>
      <c r="G1917" s="346"/>
      <c r="H1917" s="145"/>
      <c r="I1917" s="449">
        <f t="shared" si="171"/>
        <v>0</v>
      </c>
      <c r="J1917" s="414" t="str">
        <f t="shared" si="167"/>
        <v/>
      </c>
      <c r="K1917" s="414" t="str">
        <f t="shared" si="168"/>
        <v/>
      </c>
      <c r="L1917" s="414" t="str">
        <f t="shared" si="169"/>
        <v/>
      </c>
      <c r="M1917" s="414" t="str">
        <f t="shared" si="170"/>
        <v/>
      </c>
    </row>
    <row r="1918" spans="1:13">
      <c r="A1918" s="175"/>
      <c r="B1918" s="152"/>
      <c r="C1918" s="137"/>
      <c r="D1918" s="142"/>
      <c r="E1918" s="143"/>
      <c r="F1918" s="143"/>
      <c r="G1918" s="346"/>
      <c r="H1918" s="145"/>
      <c r="I1918" s="449">
        <f t="shared" si="171"/>
        <v>0</v>
      </c>
      <c r="J1918" s="414" t="str">
        <f t="shared" ref="J1918:J1981" si="172">IF($B1918="F",$G1918,"")</f>
        <v/>
      </c>
      <c r="K1918" s="414" t="str">
        <f t="shared" ref="K1918:K1981" si="173">IF($B1918="V",$G1918,"")</f>
        <v/>
      </c>
      <c r="L1918" s="414" t="str">
        <f t="shared" ref="L1918:L1981" si="174">IF($B1918="A",$G1918,"")</f>
        <v/>
      </c>
      <c r="M1918" s="414" t="str">
        <f t="shared" ref="M1918:M1981" si="175">IF($B1918="G",$G1918,"")</f>
        <v/>
      </c>
    </row>
    <row r="1919" spans="1:13">
      <c r="A1919" s="175"/>
      <c r="B1919" s="152"/>
      <c r="C1919" s="137"/>
      <c r="D1919" s="142"/>
      <c r="E1919" s="143"/>
      <c r="F1919" s="143"/>
      <c r="G1919" s="346"/>
      <c r="H1919" s="145"/>
      <c r="I1919" s="449">
        <f t="shared" si="171"/>
        <v>0</v>
      </c>
      <c r="J1919" s="414" t="str">
        <f t="shared" si="172"/>
        <v/>
      </c>
      <c r="K1919" s="414" t="str">
        <f t="shared" si="173"/>
        <v/>
      </c>
      <c r="L1919" s="414" t="str">
        <f t="shared" si="174"/>
        <v/>
      </c>
      <c r="M1919" s="414" t="str">
        <f t="shared" si="175"/>
        <v/>
      </c>
    </row>
    <row r="1920" spans="1:13">
      <c r="A1920" s="175"/>
      <c r="B1920" s="152"/>
      <c r="C1920" s="137"/>
      <c r="D1920" s="142"/>
      <c r="E1920" s="143"/>
      <c r="F1920" s="143"/>
      <c r="G1920" s="346"/>
      <c r="H1920" s="145"/>
      <c r="I1920" s="449">
        <f t="shared" si="171"/>
        <v>0</v>
      </c>
      <c r="J1920" s="414" t="str">
        <f t="shared" si="172"/>
        <v/>
      </c>
      <c r="K1920" s="414" t="str">
        <f t="shared" si="173"/>
        <v/>
      </c>
      <c r="L1920" s="414" t="str">
        <f t="shared" si="174"/>
        <v/>
      </c>
      <c r="M1920" s="414" t="str">
        <f t="shared" si="175"/>
        <v/>
      </c>
    </row>
    <row r="1921" spans="1:13">
      <c r="A1921" s="175"/>
      <c r="B1921" s="152"/>
      <c r="C1921" s="137"/>
      <c r="D1921" s="142"/>
      <c r="E1921" s="143"/>
      <c r="F1921" s="143"/>
      <c r="G1921" s="346"/>
      <c r="H1921" s="145"/>
      <c r="I1921" s="449">
        <f t="shared" si="171"/>
        <v>0</v>
      </c>
      <c r="J1921" s="414" t="str">
        <f t="shared" si="172"/>
        <v/>
      </c>
      <c r="K1921" s="414" t="str">
        <f t="shared" si="173"/>
        <v/>
      </c>
      <c r="L1921" s="414" t="str">
        <f t="shared" si="174"/>
        <v/>
      </c>
      <c r="M1921" s="414" t="str">
        <f t="shared" si="175"/>
        <v/>
      </c>
    </row>
    <row r="1922" spans="1:13">
      <c r="A1922" s="175"/>
      <c r="B1922" s="152"/>
      <c r="C1922" s="137"/>
      <c r="D1922" s="142"/>
      <c r="E1922" s="143"/>
      <c r="F1922" s="143"/>
      <c r="G1922" s="346"/>
      <c r="H1922" s="145"/>
      <c r="I1922" s="449">
        <f t="shared" si="171"/>
        <v>0</v>
      </c>
      <c r="J1922" s="414" t="str">
        <f t="shared" si="172"/>
        <v/>
      </c>
      <c r="K1922" s="414" t="str">
        <f t="shared" si="173"/>
        <v/>
      </c>
      <c r="L1922" s="414" t="str">
        <f t="shared" si="174"/>
        <v/>
      </c>
      <c r="M1922" s="414" t="str">
        <f t="shared" si="175"/>
        <v/>
      </c>
    </row>
    <row r="1923" spans="1:13">
      <c r="A1923" s="175"/>
      <c r="B1923" s="152"/>
      <c r="C1923" s="137"/>
      <c r="D1923" s="142"/>
      <c r="E1923" s="143"/>
      <c r="F1923" s="143"/>
      <c r="G1923" s="346"/>
      <c r="H1923" s="145"/>
      <c r="I1923" s="449">
        <f t="shared" si="171"/>
        <v>0</v>
      </c>
      <c r="J1923" s="414" t="str">
        <f t="shared" si="172"/>
        <v/>
      </c>
      <c r="K1923" s="414" t="str">
        <f t="shared" si="173"/>
        <v/>
      </c>
      <c r="L1923" s="414" t="str">
        <f t="shared" si="174"/>
        <v/>
      </c>
      <c r="M1923" s="414" t="str">
        <f t="shared" si="175"/>
        <v/>
      </c>
    </row>
    <row r="1924" spans="1:13">
      <c r="A1924" s="175"/>
      <c r="B1924" s="152"/>
      <c r="C1924" s="137"/>
      <c r="D1924" s="142"/>
      <c r="E1924" s="143"/>
      <c r="F1924" s="143"/>
      <c r="G1924" s="346"/>
      <c r="H1924" s="145"/>
      <c r="I1924" s="449">
        <f t="shared" si="171"/>
        <v>0</v>
      </c>
      <c r="J1924" s="414" t="str">
        <f t="shared" si="172"/>
        <v/>
      </c>
      <c r="K1924" s="414" t="str">
        <f t="shared" si="173"/>
        <v/>
      </c>
      <c r="L1924" s="414" t="str">
        <f t="shared" si="174"/>
        <v/>
      </c>
      <c r="M1924" s="414" t="str">
        <f t="shared" si="175"/>
        <v/>
      </c>
    </row>
    <row r="1925" spans="1:13">
      <c r="A1925" s="175"/>
      <c r="B1925" s="152"/>
      <c r="C1925" s="137"/>
      <c r="D1925" s="142"/>
      <c r="E1925" s="143"/>
      <c r="F1925" s="143"/>
      <c r="G1925" s="346"/>
      <c r="H1925" s="145"/>
      <c r="I1925" s="449">
        <f t="shared" si="171"/>
        <v>0</v>
      </c>
      <c r="J1925" s="414" t="str">
        <f t="shared" si="172"/>
        <v/>
      </c>
      <c r="K1925" s="414" t="str">
        <f t="shared" si="173"/>
        <v/>
      </c>
      <c r="L1925" s="414" t="str">
        <f t="shared" si="174"/>
        <v/>
      </c>
      <c r="M1925" s="414" t="str">
        <f t="shared" si="175"/>
        <v/>
      </c>
    </row>
    <row r="1926" spans="1:13">
      <c r="A1926" s="175"/>
      <c r="B1926" s="152"/>
      <c r="C1926" s="137"/>
      <c r="D1926" s="142"/>
      <c r="E1926" s="143"/>
      <c r="F1926" s="143"/>
      <c r="G1926" s="346"/>
      <c r="H1926" s="145"/>
      <c r="I1926" s="449">
        <f t="shared" si="171"/>
        <v>0</v>
      </c>
      <c r="J1926" s="414" t="str">
        <f t="shared" si="172"/>
        <v/>
      </c>
      <c r="K1926" s="414" t="str">
        <f t="shared" si="173"/>
        <v/>
      </c>
      <c r="L1926" s="414" t="str">
        <f t="shared" si="174"/>
        <v/>
      </c>
      <c r="M1926" s="414" t="str">
        <f t="shared" si="175"/>
        <v/>
      </c>
    </row>
    <row r="1927" spans="1:13">
      <c r="A1927" s="175"/>
      <c r="B1927" s="152"/>
      <c r="C1927" s="137"/>
      <c r="D1927" s="142"/>
      <c r="E1927" s="143"/>
      <c r="F1927" s="143"/>
      <c r="G1927" s="346"/>
      <c r="H1927" s="145"/>
      <c r="I1927" s="449">
        <f t="shared" si="171"/>
        <v>0</v>
      </c>
      <c r="J1927" s="414" t="str">
        <f t="shared" si="172"/>
        <v/>
      </c>
      <c r="K1927" s="414" t="str">
        <f t="shared" si="173"/>
        <v/>
      </c>
      <c r="L1927" s="414" t="str">
        <f t="shared" si="174"/>
        <v/>
      </c>
      <c r="M1927" s="414" t="str">
        <f t="shared" si="175"/>
        <v/>
      </c>
    </row>
    <row r="1928" spans="1:13">
      <c r="A1928" s="175"/>
      <c r="B1928" s="152"/>
      <c r="C1928" s="137"/>
      <c r="D1928" s="142"/>
      <c r="E1928" s="143"/>
      <c r="F1928" s="143"/>
      <c r="G1928" s="346"/>
      <c r="H1928" s="145"/>
      <c r="I1928" s="449">
        <f t="shared" si="171"/>
        <v>0</v>
      </c>
      <c r="J1928" s="414" t="str">
        <f t="shared" si="172"/>
        <v/>
      </c>
      <c r="K1928" s="414" t="str">
        <f t="shared" si="173"/>
        <v/>
      </c>
      <c r="L1928" s="414" t="str">
        <f t="shared" si="174"/>
        <v/>
      </c>
      <c r="M1928" s="414" t="str">
        <f t="shared" si="175"/>
        <v/>
      </c>
    </row>
    <row r="1929" spans="1:13">
      <c r="A1929" s="175"/>
      <c r="B1929" s="152"/>
      <c r="C1929" s="137"/>
      <c r="D1929" s="142"/>
      <c r="E1929" s="143"/>
      <c r="F1929" s="143"/>
      <c r="G1929" s="346"/>
      <c r="H1929" s="145"/>
      <c r="I1929" s="449">
        <f t="shared" si="171"/>
        <v>0</v>
      </c>
      <c r="J1929" s="414" t="str">
        <f t="shared" si="172"/>
        <v/>
      </c>
      <c r="K1929" s="414" t="str">
        <f t="shared" si="173"/>
        <v/>
      </c>
      <c r="L1929" s="414" t="str">
        <f t="shared" si="174"/>
        <v/>
      </c>
      <c r="M1929" s="414" t="str">
        <f t="shared" si="175"/>
        <v/>
      </c>
    </row>
    <row r="1930" spans="1:13">
      <c r="A1930" s="175"/>
      <c r="B1930" s="152"/>
      <c r="C1930" s="137"/>
      <c r="D1930" s="142"/>
      <c r="E1930" s="143"/>
      <c r="F1930" s="143"/>
      <c r="G1930" s="346"/>
      <c r="H1930" s="145"/>
      <c r="I1930" s="449">
        <f t="shared" si="171"/>
        <v>0</v>
      </c>
      <c r="J1930" s="414" t="str">
        <f t="shared" si="172"/>
        <v/>
      </c>
      <c r="K1930" s="414" t="str">
        <f t="shared" si="173"/>
        <v/>
      </c>
      <c r="L1930" s="414" t="str">
        <f t="shared" si="174"/>
        <v/>
      </c>
      <c r="M1930" s="414" t="str">
        <f t="shared" si="175"/>
        <v/>
      </c>
    </row>
    <row r="1931" spans="1:13">
      <c r="A1931" s="175"/>
      <c r="B1931" s="152"/>
      <c r="C1931" s="137"/>
      <c r="D1931" s="142"/>
      <c r="E1931" s="143"/>
      <c r="F1931" s="143"/>
      <c r="G1931" s="346"/>
      <c r="H1931" s="145"/>
      <c r="I1931" s="449">
        <f t="shared" si="171"/>
        <v>0</v>
      </c>
      <c r="J1931" s="414" t="str">
        <f t="shared" si="172"/>
        <v/>
      </c>
      <c r="K1931" s="414" t="str">
        <f t="shared" si="173"/>
        <v/>
      </c>
      <c r="L1931" s="414" t="str">
        <f t="shared" si="174"/>
        <v/>
      </c>
      <c r="M1931" s="414" t="str">
        <f t="shared" si="175"/>
        <v/>
      </c>
    </row>
    <row r="1932" spans="1:13">
      <c r="A1932" s="175"/>
      <c r="B1932" s="152"/>
      <c r="C1932" s="137"/>
      <c r="D1932" s="142"/>
      <c r="E1932" s="143"/>
      <c r="F1932" s="143"/>
      <c r="G1932" s="346"/>
      <c r="H1932" s="145"/>
      <c r="I1932" s="449">
        <f t="shared" si="171"/>
        <v>0</v>
      </c>
      <c r="J1932" s="414" t="str">
        <f t="shared" si="172"/>
        <v/>
      </c>
      <c r="K1932" s="414" t="str">
        <f t="shared" si="173"/>
        <v/>
      </c>
      <c r="L1932" s="414" t="str">
        <f t="shared" si="174"/>
        <v/>
      </c>
      <c r="M1932" s="414" t="str">
        <f t="shared" si="175"/>
        <v/>
      </c>
    </row>
    <row r="1933" spans="1:13">
      <c r="A1933" s="175"/>
      <c r="B1933" s="152"/>
      <c r="C1933" s="137"/>
      <c r="D1933" s="142"/>
      <c r="E1933" s="143"/>
      <c r="F1933" s="143"/>
      <c r="G1933" s="346"/>
      <c r="H1933" s="145"/>
      <c r="I1933" s="449">
        <f t="shared" si="171"/>
        <v>0</v>
      </c>
      <c r="J1933" s="414" t="str">
        <f t="shared" si="172"/>
        <v/>
      </c>
      <c r="K1933" s="414" t="str">
        <f t="shared" si="173"/>
        <v/>
      </c>
      <c r="L1933" s="414" t="str">
        <f t="shared" si="174"/>
        <v/>
      </c>
      <c r="M1933" s="414" t="str">
        <f t="shared" si="175"/>
        <v/>
      </c>
    </row>
    <row r="1934" spans="1:13">
      <c r="A1934" s="175"/>
      <c r="B1934" s="152"/>
      <c r="C1934" s="137"/>
      <c r="D1934" s="142"/>
      <c r="E1934" s="143"/>
      <c r="F1934" s="143"/>
      <c r="G1934" s="346"/>
      <c r="H1934" s="145"/>
      <c r="I1934" s="449">
        <f t="shared" si="171"/>
        <v>0</v>
      </c>
      <c r="J1934" s="414" t="str">
        <f t="shared" si="172"/>
        <v/>
      </c>
      <c r="K1934" s="414" t="str">
        <f t="shared" si="173"/>
        <v/>
      </c>
      <c r="L1934" s="414" t="str">
        <f t="shared" si="174"/>
        <v/>
      </c>
      <c r="M1934" s="414" t="str">
        <f t="shared" si="175"/>
        <v/>
      </c>
    </row>
    <row r="1935" spans="1:13">
      <c r="A1935" s="175"/>
      <c r="B1935" s="152"/>
      <c r="C1935" s="137"/>
      <c r="D1935" s="142"/>
      <c r="E1935" s="143"/>
      <c r="F1935" s="143"/>
      <c r="G1935" s="346"/>
      <c r="H1935" s="145"/>
      <c r="I1935" s="449">
        <f t="shared" si="171"/>
        <v>0</v>
      </c>
      <c r="J1935" s="414" t="str">
        <f t="shared" si="172"/>
        <v/>
      </c>
      <c r="K1935" s="414" t="str">
        <f t="shared" si="173"/>
        <v/>
      </c>
      <c r="L1935" s="414" t="str">
        <f t="shared" si="174"/>
        <v/>
      </c>
      <c r="M1935" s="414" t="str">
        <f t="shared" si="175"/>
        <v/>
      </c>
    </row>
    <row r="1936" spans="1:13">
      <c r="A1936" s="175"/>
      <c r="B1936" s="152"/>
      <c r="C1936" s="137"/>
      <c r="D1936" s="142"/>
      <c r="E1936" s="143"/>
      <c r="F1936" s="143"/>
      <c r="G1936" s="346"/>
      <c r="H1936" s="145"/>
      <c r="I1936" s="449">
        <f t="shared" si="171"/>
        <v>0</v>
      </c>
      <c r="J1936" s="414" t="str">
        <f t="shared" si="172"/>
        <v/>
      </c>
      <c r="K1936" s="414" t="str">
        <f t="shared" si="173"/>
        <v/>
      </c>
      <c r="L1936" s="414" t="str">
        <f t="shared" si="174"/>
        <v/>
      </c>
      <c r="M1936" s="414" t="str">
        <f t="shared" si="175"/>
        <v/>
      </c>
    </row>
    <row r="1937" spans="1:13">
      <c r="A1937" s="175"/>
      <c r="B1937" s="152"/>
      <c r="C1937" s="137"/>
      <c r="D1937" s="142"/>
      <c r="E1937" s="143"/>
      <c r="F1937" s="143"/>
      <c r="G1937" s="346"/>
      <c r="H1937" s="145"/>
      <c r="I1937" s="449">
        <f t="shared" si="171"/>
        <v>0</v>
      </c>
      <c r="J1937" s="414" t="str">
        <f t="shared" si="172"/>
        <v/>
      </c>
      <c r="K1937" s="414" t="str">
        <f t="shared" si="173"/>
        <v/>
      </c>
      <c r="L1937" s="414" t="str">
        <f t="shared" si="174"/>
        <v/>
      </c>
      <c r="M1937" s="414" t="str">
        <f t="shared" si="175"/>
        <v/>
      </c>
    </row>
    <row r="1938" spans="1:13">
      <c r="A1938" s="175"/>
      <c r="B1938" s="152"/>
      <c r="C1938" s="137"/>
      <c r="D1938" s="142"/>
      <c r="E1938" s="143"/>
      <c r="F1938" s="143"/>
      <c r="G1938" s="346"/>
      <c r="H1938" s="145"/>
      <c r="I1938" s="449">
        <f t="shared" si="171"/>
        <v>0</v>
      </c>
      <c r="J1938" s="414" t="str">
        <f t="shared" si="172"/>
        <v/>
      </c>
      <c r="K1938" s="414" t="str">
        <f t="shared" si="173"/>
        <v/>
      </c>
      <c r="L1938" s="414" t="str">
        <f t="shared" si="174"/>
        <v/>
      </c>
      <c r="M1938" s="414" t="str">
        <f t="shared" si="175"/>
        <v/>
      </c>
    </row>
    <row r="1939" spans="1:13">
      <c r="A1939" s="175"/>
      <c r="B1939" s="152"/>
      <c r="C1939" s="137"/>
      <c r="D1939" s="142"/>
      <c r="E1939" s="143"/>
      <c r="F1939" s="143"/>
      <c r="G1939" s="346"/>
      <c r="H1939" s="145"/>
      <c r="I1939" s="449">
        <f t="shared" si="171"/>
        <v>0</v>
      </c>
      <c r="J1939" s="414" t="str">
        <f t="shared" si="172"/>
        <v/>
      </c>
      <c r="K1939" s="414" t="str">
        <f t="shared" si="173"/>
        <v/>
      </c>
      <c r="L1939" s="414" t="str">
        <f t="shared" si="174"/>
        <v/>
      </c>
      <c r="M1939" s="414" t="str">
        <f t="shared" si="175"/>
        <v/>
      </c>
    </row>
    <row r="1940" spans="1:13">
      <c r="A1940" s="175"/>
      <c r="B1940" s="152"/>
      <c r="C1940" s="137"/>
      <c r="D1940" s="142"/>
      <c r="E1940" s="143"/>
      <c r="F1940" s="143"/>
      <c r="G1940" s="346"/>
      <c r="H1940" s="145"/>
      <c r="I1940" s="449">
        <f t="shared" si="171"/>
        <v>0</v>
      </c>
      <c r="J1940" s="414" t="str">
        <f t="shared" si="172"/>
        <v/>
      </c>
      <c r="K1940" s="414" t="str">
        <f t="shared" si="173"/>
        <v/>
      </c>
      <c r="L1940" s="414" t="str">
        <f t="shared" si="174"/>
        <v/>
      </c>
      <c r="M1940" s="414" t="str">
        <f t="shared" si="175"/>
        <v/>
      </c>
    </row>
    <row r="1941" spans="1:13">
      <c r="A1941" s="175"/>
      <c r="B1941" s="152"/>
      <c r="C1941" s="137"/>
      <c r="D1941" s="142"/>
      <c r="E1941" s="143"/>
      <c r="F1941" s="143"/>
      <c r="G1941" s="346"/>
      <c r="H1941" s="145"/>
      <c r="I1941" s="449">
        <f t="shared" si="171"/>
        <v>0</v>
      </c>
      <c r="J1941" s="414" t="str">
        <f t="shared" si="172"/>
        <v/>
      </c>
      <c r="K1941" s="414" t="str">
        <f t="shared" si="173"/>
        <v/>
      </c>
      <c r="L1941" s="414" t="str">
        <f t="shared" si="174"/>
        <v/>
      </c>
      <c r="M1941" s="414" t="str">
        <f t="shared" si="175"/>
        <v/>
      </c>
    </row>
    <row r="1942" spans="1:13">
      <c r="A1942" s="175"/>
      <c r="B1942" s="152"/>
      <c r="C1942" s="137"/>
      <c r="D1942" s="142"/>
      <c r="E1942" s="143"/>
      <c r="F1942" s="143"/>
      <c r="G1942" s="346"/>
      <c r="H1942" s="145"/>
      <c r="I1942" s="449">
        <f t="shared" si="171"/>
        <v>0</v>
      </c>
      <c r="J1942" s="414" t="str">
        <f t="shared" si="172"/>
        <v/>
      </c>
      <c r="K1942" s="414" t="str">
        <f t="shared" si="173"/>
        <v/>
      </c>
      <c r="L1942" s="414" t="str">
        <f t="shared" si="174"/>
        <v/>
      </c>
      <c r="M1942" s="414" t="str">
        <f t="shared" si="175"/>
        <v/>
      </c>
    </row>
    <row r="1943" spans="1:13">
      <c r="A1943" s="175"/>
      <c r="B1943" s="152"/>
      <c r="C1943" s="137"/>
      <c r="D1943" s="142"/>
      <c r="E1943" s="143"/>
      <c r="F1943" s="143"/>
      <c r="G1943" s="346"/>
      <c r="H1943" s="145"/>
      <c r="I1943" s="449">
        <f t="shared" si="171"/>
        <v>0</v>
      </c>
      <c r="J1943" s="414" t="str">
        <f t="shared" si="172"/>
        <v/>
      </c>
      <c r="K1943" s="414" t="str">
        <f t="shared" si="173"/>
        <v/>
      </c>
      <c r="L1943" s="414" t="str">
        <f t="shared" si="174"/>
        <v/>
      </c>
      <c r="M1943" s="414" t="str">
        <f t="shared" si="175"/>
        <v/>
      </c>
    </row>
    <row r="1944" spans="1:13">
      <c r="A1944" s="175"/>
      <c r="B1944" s="152"/>
      <c r="C1944" s="137"/>
      <c r="D1944" s="142"/>
      <c r="E1944" s="143"/>
      <c r="F1944" s="143"/>
      <c r="G1944" s="346"/>
      <c r="H1944" s="145"/>
      <c r="I1944" s="449">
        <f t="shared" si="171"/>
        <v>0</v>
      </c>
      <c r="J1944" s="414" t="str">
        <f t="shared" si="172"/>
        <v/>
      </c>
      <c r="K1944" s="414" t="str">
        <f t="shared" si="173"/>
        <v/>
      </c>
      <c r="L1944" s="414" t="str">
        <f t="shared" si="174"/>
        <v/>
      </c>
      <c r="M1944" s="414" t="str">
        <f t="shared" si="175"/>
        <v/>
      </c>
    </row>
    <row r="1945" spans="1:13">
      <c r="A1945" s="175"/>
      <c r="B1945" s="152"/>
      <c r="C1945" s="137"/>
      <c r="D1945" s="142"/>
      <c r="E1945" s="143"/>
      <c r="F1945" s="143"/>
      <c r="G1945" s="346"/>
      <c r="H1945" s="145"/>
      <c r="I1945" s="449">
        <f t="shared" si="171"/>
        <v>0</v>
      </c>
      <c r="J1945" s="414" t="str">
        <f t="shared" si="172"/>
        <v/>
      </c>
      <c r="K1945" s="414" t="str">
        <f t="shared" si="173"/>
        <v/>
      </c>
      <c r="L1945" s="414" t="str">
        <f t="shared" si="174"/>
        <v/>
      </c>
      <c r="M1945" s="414" t="str">
        <f t="shared" si="175"/>
        <v/>
      </c>
    </row>
    <row r="1946" spans="1:13">
      <c r="A1946" s="175"/>
      <c r="B1946" s="152"/>
      <c r="C1946" s="137"/>
      <c r="D1946" s="142"/>
      <c r="E1946" s="143"/>
      <c r="F1946" s="143"/>
      <c r="G1946" s="346"/>
      <c r="H1946" s="145"/>
      <c r="I1946" s="449">
        <f t="shared" si="171"/>
        <v>0</v>
      </c>
      <c r="J1946" s="414" t="str">
        <f t="shared" si="172"/>
        <v/>
      </c>
      <c r="K1946" s="414" t="str">
        <f t="shared" si="173"/>
        <v/>
      </c>
      <c r="L1946" s="414" t="str">
        <f t="shared" si="174"/>
        <v/>
      </c>
      <c r="M1946" s="414" t="str">
        <f t="shared" si="175"/>
        <v/>
      </c>
    </row>
    <row r="1947" spans="1:13">
      <c r="A1947" s="175"/>
      <c r="B1947" s="152"/>
      <c r="C1947" s="137"/>
      <c r="D1947" s="142"/>
      <c r="E1947" s="143"/>
      <c r="F1947" s="143"/>
      <c r="G1947" s="346"/>
      <c r="H1947" s="145"/>
      <c r="I1947" s="449">
        <f t="shared" si="171"/>
        <v>0</v>
      </c>
      <c r="J1947" s="414" t="str">
        <f t="shared" si="172"/>
        <v/>
      </c>
      <c r="K1947" s="414" t="str">
        <f t="shared" si="173"/>
        <v/>
      </c>
      <c r="L1947" s="414" t="str">
        <f t="shared" si="174"/>
        <v/>
      </c>
      <c r="M1947" s="414" t="str">
        <f t="shared" si="175"/>
        <v/>
      </c>
    </row>
    <row r="1948" spans="1:13">
      <c r="A1948" s="175"/>
      <c r="B1948" s="152"/>
      <c r="C1948" s="137"/>
      <c r="D1948" s="142"/>
      <c r="E1948" s="143"/>
      <c r="F1948" s="143"/>
      <c r="G1948" s="346"/>
      <c r="H1948" s="145"/>
      <c r="I1948" s="449">
        <f t="shared" si="171"/>
        <v>0</v>
      </c>
      <c r="J1948" s="414" t="str">
        <f t="shared" si="172"/>
        <v/>
      </c>
      <c r="K1948" s="414" t="str">
        <f t="shared" si="173"/>
        <v/>
      </c>
      <c r="L1948" s="414" t="str">
        <f t="shared" si="174"/>
        <v/>
      </c>
      <c r="M1948" s="414" t="str">
        <f t="shared" si="175"/>
        <v/>
      </c>
    </row>
    <row r="1949" spans="1:13">
      <c r="A1949" s="175"/>
      <c r="B1949" s="152"/>
      <c r="C1949" s="137"/>
      <c r="D1949" s="142"/>
      <c r="E1949" s="143"/>
      <c r="F1949" s="143"/>
      <c r="G1949" s="346"/>
      <c r="H1949" s="145"/>
      <c r="I1949" s="449">
        <f t="shared" si="171"/>
        <v>0</v>
      </c>
      <c r="J1949" s="414" t="str">
        <f t="shared" si="172"/>
        <v/>
      </c>
      <c r="K1949" s="414" t="str">
        <f t="shared" si="173"/>
        <v/>
      </c>
      <c r="L1949" s="414" t="str">
        <f t="shared" si="174"/>
        <v/>
      </c>
      <c r="M1949" s="414" t="str">
        <f t="shared" si="175"/>
        <v/>
      </c>
    </row>
    <row r="1950" spans="1:13">
      <c r="A1950" s="175"/>
      <c r="B1950" s="152"/>
      <c r="C1950" s="137"/>
      <c r="D1950" s="142"/>
      <c r="E1950" s="143"/>
      <c r="F1950" s="143"/>
      <c r="G1950" s="346"/>
      <c r="H1950" s="145"/>
      <c r="I1950" s="449">
        <f t="shared" si="171"/>
        <v>0</v>
      </c>
      <c r="J1950" s="414" t="str">
        <f t="shared" si="172"/>
        <v/>
      </c>
      <c r="K1950" s="414" t="str">
        <f t="shared" si="173"/>
        <v/>
      </c>
      <c r="L1950" s="414" t="str">
        <f t="shared" si="174"/>
        <v/>
      </c>
      <c r="M1950" s="414" t="str">
        <f t="shared" si="175"/>
        <v/>
      </c>
    </row>
    <row r="1951" spans="1:13">
      <c r="A1951" s="175"/>
      <c r="B1951" s="152"/>
      <c r="C1951" s="137"/>
      <c r="D1951" s="142"/>
      <c r="E1951" s="143"/>
      <c r="F1951" s="143"/>
      <c r="G1951" s="346"/>
      <c r="H1951" s="145"/>
      <c r="I1951" s="449">
        <f t="shared" si="171"/>
        <v>0</v>
      </c>
      <c r="J1951" s="414" t="str">
        <f t="shared" si="172"/>
        <v/>
      </c>
      <c r="K1951" s="414" t="str">
        <f t="shared" si="173"/>
        <v/>
      </c>
      <c r="L1951" s="414" t="str">
        <f t="shared" si="174"/>
        <v/>
      </c>
      <c r="M1951" s="414" t="str">
        <f t="shared" si="175"/>
        <v/>
      </c>
    </row>
    <row r="1952" spans="1:13">
      <c r="A1952" s="175"/>
      <c r="B1952" s="152"/>
      <c r="C1952" s="137"/>
      <c r="D1952" s="142"/>
      <c r="E1952" s="143"/>
      <c r="F1952" s="143"/>
      <c r="G1952" s="346"/>
      <c r="H1952" s="145"/>
      <c r="I1952" s="449">
        <f t="shared" si="171"/>
        <v>0</v>
      </c>
      <c r="J1952" s="414" t="str">
        <f t="shared" si="172"/>
        <v/>
      </c>
      <c r="K1952" s="414" t="str">
        <f t="shared" si="173"/>
        <v/>
      </c>
      <c r="L1952" s="414" t="str">
        <f t="shared" si="174"/>
        <v/>
      </c>
      <c r="M1952" s="414" t="str">
        <f t="shared" si="175"/>
        <v/>
      </c>
    </row>
    <row r="1953" spans="1:13">
      <c r="A1953" s="175"/>
      <c r="B1953" s="152"/>
      <c r="C1953" s="137"/>
      <c r="D1953" s="142"/>
      <c r="E1953" s="143"/>
      <c r="F1953" s="143"/>
      <c r="G1953" s="346"/>
      <c r="H1953" s="145"/>
      <c r="I1953" s="449">
        <f t="shared" si="171"/>
        <v>0</v>
      </c>
      <c r="J1953" s="414" t="str">
        <f t="shared" si="172"/>
        <v/>
      </c>
      <c r="K1953" s="414" t="str">
        <f t="shared" si="173"/>
        <v/>
      </c>
      <c r="L1953" s="414" t="str">
        <f t="shared" si="174"/>
        <v/>
      </c>
      <c r="M1953" s="414" t="str">
        <f t="shared" si="175"/>
        <v/>
      </c>
    </row>
    <row r="1954" spans="1:13">
      <c r="A1954" s="175"/>
      <c r="B1954" s="152"/>
      <c r="C1954" s="137"/>
      <c r="D1954" s="142"/>
      <c r="E1954" s="143"/>
      <c r="F1954" s="143"/>
      <c r="G1954" s="346"/>
      <c r="H1954" s="145"/>
      <c r="I1954" s="449">
        <f t="shared" si="171"/>
        <v>0</v>
      </c>
      <c r="J1954" s="414" t="str">
        <f t="shared" si="172"/>
        <v/>
      </c>
      <c r="K1954" s="414" t="str">
        <f t="shared" si="173"/>
        <v/>
      </c>
      <c r="L1954" s="414" t="str">
        <f t="shared" si="174"/>
        <v/>
      </c>
      <c r="M1954" s="414" t="str">
        <f t="shared" si="175"/>
        <v/>
      </c>
    </row>
    <row r="1955" spans="1:13">
      <c r="A1955" s="175"/>
      <c r="B1955" s="152"/>
      <c r="C1955" s="137"/>
      <c r="D1955" s="142"/>
      <c r="E1955" s="143"/>
      <c r="F1955" s="143"/>
      <c r="G1955" s="346"/>
      <c r="H1955" s="145"/>
      <c r="I1955" s="449">
        <f t="shared" si="171"/>
        <v>0</v>
      </c>
      <c r="J1955" s="414" t="str">
        <f t="shared" si="172"/>
        <v/>
      </c>
      <c r="K1955" s="414" t="str">
        <f t="shared" si="173"/>
        <v/>
      </c>
      <c r="L1955" s="414" t="str">
        <f t="shared" si="174"/>
        <v/>
      </c>
      <c r="M1955" s="414" t="str">
        <f t="shared" si="175"/>
        <v/>
      </c>
    </row>
    <row r="1956" spans="1:13">
      <c r="A1956" s="175"/>
      <c r="B1956" s="152"/>
      <c r="C1956" s="137"/>
      <c r="D1956" s="142"/>
      <c r="E1956" s="143"/>
      <c r="F1956" s="143"/>
      <c r="G1956" s="346"/>
      <c r="H1956" s="145"/>
      <c r="I1956" s="449">
        <f t="shared" si="171"/>
        <v>0</v>
      </c>
      <c r="J1956" s="414" t="str">
        <f t="shared" si="172"/>
        <v/>
      </c>
      <c r="K1956" s="414" t="str">
        <f t="shared" si="173"/>
        <v/>
      </c>
      <c r="L1956" s="414" t="str">
        <f t="shared" si="174"/>
        <v/>
      </c>
      <c r="M1956" s="414" t="str">
        <f t="shared" si="175"/>
        <v/>
      </c>
    </row>
    <row r="1957" spans="1:13">
      <c r="A1957" s="175"/>
      <c r="B1957" s="152"/>
      <c r="C1957" s="137"/>
      <c r="D1957" s="142"/>
      <c r="E1957" s="143"/>
      <c r="F1957" s="143"/>
      <c r="G1957" s="346"/>
      <c r="H1957" s="145"/>
      <c r="I1957" s="449">
        <f t="shared" si="171"/>
        <v>0</v>
      </c>
      <c r="J1957" s="414" t="str">
        <f t="shared" si="172"/>
        <v/>
      </c>
      <c r="K1957" s="414" t="str">
        <f t="shared" si="173"/>
        <v/>
      </c>
      <c r="L1957" s="414" t="str">
        <f t="shared" si="174"/>
        <v/>
      </c>
      <c r="M1957" s="414" t="str">
        <f t="shared" si="175"/>
        <v/>
      </c>
    </row>
    <row r="1958" spans="1:13">
      <c r="A1958" s="175"/>
      <c r="B1958" s="152"/>
      <c r="C1958" s="137"/>
      <c r="D1958" s="142"/>
      <c r="E1958" s="143"/>
      <c r="F1958" s="143"/>
      <c r="G1958" s="346"/>
      <c r="H1958" s="145"/>
      <c r="I1958" s="449">
        <f t="shared" si="171"/>
        <v>0</v>
      </c>
      <c r="J1958" s="414" t="str">
        <f t="shared" si="172"/>
        <v/>
      </c>
      <c r="K1958" s="414" t="str">
        <f t="shared" si="173"/>
        <v/>
      </c>
      <c r="L1958" s="414" t="str">
        <f t="shared" si="174"/>
        <v/>
      </c>
      <c r="M1958" s="414" t="str">
        <f t="shared" si="175"/>
        <v/>
      </c>
    </row>
    <row r="1959" spans="1:13">
      <c r="A1959" s="175"/>
      <c r="B1959" s="152"/>
      <c r="C1959" s="137"/>
      <c r="D1959" s="142"/>
      <c r="E1959" s="143"/>
      <c r="F1959" s="143"/>
      <c r="G1959" s="346"/>
      <c r="H1959" s="145"/>
      <c r="I1959" s="449">
        <f t="shared" si="171"/>
        <v>0</v>
      </c>
      <c r="J1959" s="414" t="str">
        <f t="shared" si="172"/>
        <v/>
      </c>
      <c r="K1959" s="414" t="str">
        <f t="shared" si="173"/>
        <v/>
      </c>
      <c r="L1959" s="414" t="str">
        <f t="shared" si="174"/>
        <v/>
      </c>
      <c r="M1959" s="414" t="str">
        <f t="shared" si="175"/>
        <v/>
      </c>
    </row>
    <row r="1960" spans="1:13">
      <c r="A1960" s="175"/>
      <c r="B1960" s="152"/>
      <c r="C1960" s="137"/>
      <c r="D1960" s="142"/>
      <c r="E1960" s="143"/>
      <c r="F1960" s="143"/>
      <c r="G1960" s="346"/>
      <c r="H1960" s="145"/>
      <c r="I1960" s="449">
        <f t="shared" si="171"/>
        <v>0</v>
      </c>
      <c r="J1960" s="414" t="str">
        <f t="shared" si="172"/>
        <v/>
      </c>
      <c r="K1960" s="414" t="str">
        <f t="shared" si="173"/>
        <v/>
      </c>
      <c r="L1960" s="414" t="str">
        <f t="shared" si="174"/>
        <v/>
      </c>
      <c r="M1960" s="414" t="str">
        <f t="shared" si="175"/>
        <v/>
      </c>
    </row>
    <row r="1961" spans="1:13">
      <c r="A1961" s="175"/>
      <c r="B1961" s="152"/>
      <c r="C1961" s="137"/>
      <c r="D1961" s="142"/>
      <c r="E1961" s="143"/>
      <c r="F1961" s="143"/>
      <c r="G1961" s="346"/>
      <c r="H1961" s="145"/>
      <c r="I1961" s="449">
        <f t="shared" si="171"/>
        <v>0</v>
      </c>
      <c r="J1961" s="414" t="str">
        <f t="shared" si="172"/>
        <v/>
      </c>
      <c r="K1961" s="414" t="str">
        <f t="shared" si="173"/>
        <v/>
      </c>
      <c r="L1961" s="414" t="str">
        <f t="shared" si="174"/>
        <v/>
      </c>
      <c r="M1961" s="414" t="str">
        <f t="shared" si="175"/>
        <v/>
      </c>
    </row>
    <row r="1962" spans="1:13">
      <c r="A1962" s="175"/>
      <c r="B1962" s="152"/>
      <c r="C1962" s="137"/>
      <c r="D1962" s="142"/>
      <c r="E1962" s="143"/>
      <c r="F1962" s="143"/>
      <c r="G1962" s="346"/>
      <c r="H1962" s="145"/>
      <c r="I1962" s="449">
        <f t="shared" si="171"/>
        <v>0</v>
      </c>
      <c r="J1962" s="414" t="str">
        <f t="shared" si="172"/>
        <v/>
      </c>
      <c r="K1962" s="414" t="str">
        <f t="shared" si="173"/>
        <v/>
      </c>
      <c r="L1962" s="414" t="str">
        <f t="shared" si="174"/>
        <v/>
      </c>
      <c r="M1962" s="414" t="str">
        <f t="shared" si="175"/>
        <v/>
      </c>
    </row>
    <row r="1963" spans="1:13">
      <c r="A1963" s="175"/>
      <c r="B1963" s="152"/>
      <c r="C1963" s="137"/>
      <c r="D1963" s="142"/>
      <c r="E1963" s="143"/>
      <c r="F1963" s="143"/>
      <c r="G1963" s="346"/>
      <c r="H1963" s="145"/>
      <c r="I1963" s="449">
        <f t="shared" si="171"/>
        <v>0</v>
      </c>
      <c r="J1963" s="414" t="str">
        <f t="shared" si="172"/>
        <v/>
      </c>
      <c r="K1963" s="414" t="str">
        <f t="shared" si="173"/>
        <v/>
      </c>
      <c r="L1963" s="414" t="str">
        <f t="shared" si="174"/>
        <v/>
      </c>
      <c r="M1963" s="414" t="str">
        <f t="shared" si="175"/>
        <v/>
      </c>
    </row>
    <row r="1964" spans="1:13">
      <c r="A1964" s="175"/>
      <c r="B1964" s="152"/>
      <c r="C1964" s="137"/>
      <c r="D1964" s="142"/>
      <c r="E1964" s="143"/>
      <c r="F1964" s="143"/>
      <c r="G1964" s="346"/>
      <c r="H1964" s="145"/>
      <c r="I1964" s="449">
        <f t="shared" si="171"/>
        <v>0</v>
      </c>
      <c r="J1964" s="414" t="str">
        <f t="shared" si="172"/>
        <v/>
      </c>
      <c r="K1964" s="414" t="str">
        <f t="shared" si="173"/>
        <v/>
      </c>
      <c r="L1964" s="414" t="str">
        <f t="shared" si="174"/>
        <v/>
      </c>
      <c r="M1964" s="414" t="str">
        <f t="shared" si="175"/>
        <v/>
      </c>
    </row>
    <row r="1965" spans="1:13">
      <c r="A1965" s="175"/>
      <c r="B1965" s="152"/>
      <c r="C1965" s="137"/>
      <c r="D1965" s="142"/>
      <c r="E1965" s="143"/>
      <c r="F1965" s="143"/>
      <c r="G1965" s="346"/>
      <c r="H1965" s="145"/>
      <c r="I1965" s="449">
        <f t="shared" si="171"/>
        <v>0</v>
      </c>
      <c r="J1965" s="414" t="str">
        <f t="shared" si="172"/>
        <v/>
      </c>
      <c r="K1965" s="414" t="str">
        <f t="shared" si="173"/>
        <v/>
      </c>
      <c r="L1965" s="414" t="str">
        <f t="shared" si="174"/>
        <v/>
      </c>
      <c r="M1965" s="414" t="str">
        <f t="shared" si="175"/>
        <v/>
      </c>
    </row>
    <row r="1966" spans="1:13">
      <c r="A1966" s="175"/>
      <c r="B1966" s="152"/>
      <c r="C1966" s="137"/>
      <c r="D1966" s="142"/>
      <c r="E1966" s="143"/>
      <c r="F1966" s="143"/>
      <c r="G1966" s="346"/>
      <c r="H1966" s="145"/>
      <c r="I1966" s="449">
        <f t="shared" si="171"/>
        <v>0</v>
      </c>
      <c r="J1966" s="414" t="str">
        <f t="shared" si="172"/>
        <v/>
      </c>
      <c r="K1966" s="414" t="str">
        <f t="shared" si="173"/>
        <v/>
      </c>
      <c r="L1966" s="414" t="str">
        <f t="shared" si="174"/>
        <v/>
      </c>
      <c r="M1966" s="414" t="str">
        <f t="shared" si="175"/>
        <v/>
      </c>
    </row>
    <row r="1967" spans="1:13">
      <c r="A1967" s="175"/>
      <c r="B1967" s="152"/>
      <c r="C1967" s="137"/>
      <c r="D1967" s="142"/>
      <c r="E1967" s="143"/>
      <c r="F1967" s="143"/>
      <c r="G1967" s="346"/>
      <c r="H1967" s="145"/>
      <c r="I1967" s="449">
        <f t="shared" si="171"/>
        <v>0</v>
      </c>
      <c r="J1967" s="414" t="str">
        <f t="shared" si="172"/>
        <v/>
      </c>
      <c r="K1967" s="414" t="str">
        <f t="shared" si="173"/>
        <v/>
      </c>
      <c r="L1967" s="414" t="str">
        <f t="shared" si="174"/>
        <v/>
      </c>
      <c r="M1967" s="414" t="str">
        <f t="shared" si="175"/>
        <v/>
      </c>
    </row>
    <row r="1968" spans="1:13">
      <c r="A1968" s="175"/>
      <c r="B1968" s="152"/>
      <c r="C1968" s="137"/>
      <c r="D1968" s="142"/>
      <c r="E1968" s="143"/>
      <c r="F1968" s="143"/>
      <c r="G1968" s="346"/>
      <c r="H1968" s="145"/>
      <c r="I1968" s="449">
        <f t="shared" si="171"/>
        <v>0</v>
      </c>
      <c r="J1968" s="414" t="str">
        <f t="shared" si="172"/>
        <v/>
      </c>
      <c r="K1968" s="414" t="str">
        <f t="shared" si="173"/>
        <v/>
      </c>
      <c r="L1968" s="414" t="str">
        <f t="shared" si="174"/>
        <v/>
      </c>
      <c r="M1968" s="414" t="str">
        <f t="shared" si="175"/>
        <v/>
      </c>
    </row>
    <row r="1969" spans="1:13">
      <c r="A1969" s="175"/>
      <c r="B1969" s="152"/>
      <c r="C1969" s="137"/>
      <c r="D1969" s="142"/>
      <c r="E1969" s="143"/>
      <c r="F1969" s="143"/>
      <c r="G1969" s="346"/>
      <c r="H1969" s="145"/>
      <c r="I1969" s="449">
        <f t="shared" si="171"/>
        <v>0</v>
      </c>
      <c r="J1969" s="414" t="str">
        <f t="shared" si="172"/>
        <v/>
      </c>
      <c r="K1969" s="414" t="str">
        <f t="shared" si="173"/>
        <v/>
      </c>
      <c r="L1969" s="414" t="str">
        <f t="shared" si="174"/>
        <v/>
      </c>
      <c r="M1969" s="414" t="str">
        <f t="shared" si="175"/>
        <v/>
      </c>
    </row>
    <row r="1970" spans="1:13">
      <c r="A1970" s="175"/>
      <c r="B1970" s="152"/>
      <c r="C1970" s="137"/>
      <c r="D1970" s="142"/>
      <c r="E1970" s="143"/>
      <c r="F1970" s="143"/>
      <c r="G1970" s="346"/>
      <c r="H1970" s="145"/>
      <c r="I1970" s="449">
        <f t="shared" si="171"/>
        <v>0</v>
      </c>
      <c r="J1970" s="414" t="str">
        <f t="shared" si="172"/>
        <v/>
      </c>
      <c r="K1970" s="414" t="str">
        <f t="shared" si="173"/>
        <v/>
      </c>
      <c r="L1970" s="414" t="str">
        <f t="shared" si="174"/>
        <v/>
      </c>
      <c r="M1970" s="414" t="str">
        <f t="shared" si="175"/>
        <v/>
      </c>
    </row>
    <row r="1971" spans="1:13">
      <c r="A1971" s="175"/>
      <c r="B1971" s="152"/>
      <c r="C1971" s="137"/>
      <c r="D1971" s="142"/>
      <c r="E1971" s="143"/>
      <c r="F1971" s="143"/>
      <c r="G1971" s="346"/>
      <c r="H1971" s="145"/>
      <c r="I1971" s="449">
        <f t="shared" si="171"/>
        <v>0</v>
      </c>
      <c r="J1971" s="414" t="str">
        <f t="shared" si="172"/>
        <v/>
      </c>
      <c r="K1971" s="414" t="str">
        <f t="shared" si="173"/>
        <v/>
      </c>
      <c r="L1971" s="414" t="str">
        <f t="shared" si="174"/>
        <v/>
      </c>
      <c r="M1971" s="414" t="str">
        <f t="shared" si="175"/>
        <v/>
      </c>
    </row>
    <row r="1972" spans="1:13">
      <c r="A1972" s="175"/>
      <c r="B1972" s="152"/>
      <c r="C1972" s="137"/>
      <c r="D1972" s="142"/>
      <c r="E1972" s="143"/>
      <c r="F1972" s="143"/>
      <c r="G1972" s="346"/>
      <c r="H1972" s="145"/>
      <c r="I1972" s="449">
        <f t="shared" si="171"/>
        <v>0</v>
      </c>
      <c r="J1972" s="414" t="str">
        <f t="shared" si="172"/>
        <v/>
      </c>
      <c r="K1972" s="414" t="str">
        <f t="shared" si="173"/>
        <v/>
      </c>
      <c r="L1972" s="414" t="str">
        <f t="shared" si="174"/>
        <v/>
      </c>
      <c r="M1972" s="414" t="str">
        <f t="shared" si="175"/>
        <v/>
      </c>
    </row>
    <row r="1973" spans="1:13">
      <c r="A1973" s="175"/>
      <c r="B1973" s="152"/>
      <c r="C1973" s="137"/>
      <c r="D1973" s="142"/>
      <c r="E1973" s="143"/>
      <c r="F1973" s="143"/>
      <c r="G1973" s="346"/>
      <c r="H1973" s="145"/>
      <c r="I1973" s="449">
        <f t="shared" si="171"/>
        <v>0</v>
      </c>
      <c r="J1973" s="414" t="str">
        <f t="shared" si="172"/>
        <v/>
      </c>
      <c r="K1973" s="414" t="str">
        <f t="shared" si="173"/>
        <v/>
      </c>
      <c r="L1973" s="414" t="str">
        <f t="shared" si="174"/>
        <v/>
      </c>
      <c r="M1973" s="414" t="str">
        <f t="shared" si="175"/>
        <v/>
      </c>
    </row>
    <row r="1974" spans="1:13">
      <c r="A1974" s="175"/>
      <c r="B1974" s="152"/>
      <c r="C1974" s="137"/>
      <c r="D1974" s="142"/>
      <c r="E1974" s="143"/>
      <c r="F1974" s="143"/>
      <c r="G1974" s="346"/>
      <c r="H1974" s="145"/>
      <c r="I1974" s="449">
        <f t="shared" si="171"/>
        <v>0</v>
      </c>
      <c r="J1974" s="414" t="str">
        <f t="shared" si="172"/>
        <v/>
      </c>
      <c r="K1974" s="414" t="str">
        <f t="shared" si="173"/>
        <v/>
      </c>
      <c r="L1974" s="414" t="str">
        <f t="shared" si="174"/>
        <v/>
      </c>
      <c r="M1974" s="414" t="str">
        <f t="shared" si="175"/>
        <v/>
      </c>
    </row>
    <row r="1975" spans="1:13">
      <c r="A1975" s="175"/>
      <c r="B1975" s="152"/>
      <c r="C1975" s="137"/>
      <c r="D1975" s="142"/>
      <c r="E1975" s="143"/>
      <c r="F1975" s="143"/>
      <c r="G1975" s="346"/>
      <c r="H1975" s="145"/>
      <c r="I1975" s="449">
        <f t="shared" si="171"/>
        <v>0</v>
      </c>
      <c r="J1975" s="414" t="str">
        <f t="shared" si="172"/>
        <v/>
      </c>
      <c r="K1975" s="414" t="str">
        <f t="shared" si="173"/>
        <v/>
      </c>
      <c r="L1975" s="414" t="str">
        <f t="shared" si="174"/>
        <v/>
      </c>
      <c r="M1975" s="414" t="str">
        <f t="shared" si="175"/>
        <v/>
      </c>
    </row>
    <row r="1976" spans="1:13">
      <c r="A1976" s="175"/>
      <c r="B1976" s="152"/>
      <c r="C1976" s="137"/>
      <c r="D1976" s="142"/>
      <c r="E1976" s="143"/>
      <c r="F1976" s="143"/>
      <c r="G1976" s="346"/>
      <c r="H1976" s="145"/>
      <c r="I1976" s="449">
        <f t="shared" si="171"/>
        <v>0</v>
      </c>
      <c r="J1976" s="414" t="str">
        <f t="shared" si="172"/>
        <v/>
      </c>
      <c r="K1976" s="414" t="str">
        <f t="shared" si="173"/>
        <v/>
      </c>
      <c r="L1976" s="414" t="str">
        <f t="shared" si="174"/>
        <v/>
      </c>
      <c r="M1976" s="414" t="str">
        <f t="shared" si="175"/>
        <v/>
      </c>
    </row>
    <row r="1977" spans="1:13">
      <c r="A1977" s="175"/>
      <c r="B1977" s="152"/>
      <c r="C1977" s="137"/>
      <c r="D1977" s="142"/>
      <c r="E1977" s="143"/>
      <c r="F1977" s="143"/>
      <c r="G1977" s="346"/>
      <c r="H1977" s="145"/>
      <c r="I1977" s="449">
        <f t="shared" si="171"/>
        <v>0</v>
      </c>
      <c r="J1977" s="414" t="str">
        <f t="shared" si="172"/>
        <v/>
      </c>
      <c r="K1977" s="414" t="str">
        <f t="shared" si="173"/>
        <v/>
      </c>
      <c r="L1977" s="414" t="str">
        <f t="shared" si="174"/>
        <v/>
      </c>
      <c r="M1977" s="414" t="str">
        <f t="shared" si="175"/>
        <v/>
      </c>
    </row>
    <row r="1978" spans="1:13">
      <c r="A1978" s="175"/>
      <c r="B1978" s="152"/>
      <c r="C1978" s="137"/>
      <c r="D1978" s="142"/>
      <c r="E1978" s="143"/>
      <c r="F1978" s="143"/>
      <c r="G1978" s="346"/>
      <c r="H1978" s="145"/>
      <c r="I1978" s="449">
        <f t="shared" si="171"/>
        <v>0</v>
      </c>
      <c r="J1978" s="414" t="str">
        <f t="shared" si="172"/>
        <v/>
      </c>
      <c r="K1978" s="414" t="str">
        <f t="shared" si="173"/>
        <v/>
      </c>
      <c r="L1978" s="414" t="str">
        <f t="shared" si="174"/>
        <v/>
      </c>
      <c r="M1978" s="414" t="str">
        <f t="shared" si="175"/>
        <v/>
      </c>
    </row>
    <row r="1979" spans="1:13">
      <c r="A1979" s="175"/>
      <c r="B1979" s="152"/>
      <c r="C1979" s="137"/>
      <c r="D1979" s="142"/>
      <c r="E1979" s="143"/>
      <c r="F1979" s="143"/>
      <c r="G1979" s="346"/>
      <c r="H1979" s="145"/>
      <c r="I1979" s="449">
        <f t="shared" ref="I1979:I2042" si="176">IF(ISTEXT(A1979)=TRUE,G1979,0)</f>
        <v>0</v>
      </c>
      <c r="J1979" s="414" t="str">
        <f t="shared" si="172"/>
        <v/>
      </c>
      <c r="K1979" s="414" t="str">
        <f t="shared" si="173"/>
        <v/>
      </c>
      <c r="L1979" s="414" t="str">
        <f t="shared" si="174"/>
        <v/>
      </c>
      <c r="M1979" s="414" t="str">
        <f t="shared" si="175"/>
        <v/>
      </c>
    </row>
    <row r="1980" spans="1:13">
      <c r="A1980" s="175"/>
      <c r="B1980" s="152"/>
      <c r="C1980" s="137"/>
      <c r="D1980" s="142"/>
      <c r="E1980" s="143"/>
      <c r="F1980" s="143"/>
      <c r="G1980" s="346"/>
      <c r="H1980" s="145"/>
      <c r="I1980" s="449">
        <f t="shared" si="176"/>
        <v>0</v>
      </c>
      <c r="J1980" s="414" t="str">
        <f t="shared" si="172"/>
        <v/>
      </c>
      <c r="K1980" s="414" t="str">
        <f t="shared" si="173"/>
        <v/>
      </c>
      <c r="L1980" s="414" t="str">
        <f t="shared" si="174"/>
        <v/>
      </c>
      <c r="M1980" s="414" t="str">
        <f t="shared" si="175"/>
        <v/>
      </c>
    </row>
    <row r="1981" spans="1:13">
      <c r="A1981" s="175"/>
      <c r="B1981" s="152"/>
      <c r="C1981" s="137"/>
      <c r="D1981" s="142"/>
      <c r="E1981" s="143"/>
      <c r="F1981" s="143"/>
      <c r="G1981" s="346"/>
      <c r="H1981" s="145"/>
      <c r="I1981" s="449">
        <f t="shared" si="176"/>
        <v>0</v>
      </c>
      <c r="J1981" s="414" t="str">
        <f t="shared" si="172"/>
        <v/>
      </c>
      <c r="K1981" s="414" t="str">
        <f t="shared" si="173"/>
        <v/>
      </c>
      <c r="L1981" s="414" t="str">
        <f t="shared" si="174"/>
        <v/>
      </c>
      <c r="M1981" s="414" t="str">
        <f t="shared" si="175"/>
        <v/>
      </c>
    </row>
    <row r="1982" spans="1:13">
      <c r="A1982" s="175"/>
      <c r="B1982" s="152"/>
      <c r="C1982" s="137"/>
      <c r="D1982" s="142"/>
      <c r="E1982" s="143"/>
      <c r="F1982" s="143"/>
      <c r="G1982" s="346"/>
      <c r="H1982" s="145"/>
      <c r="I1982" s="449">
        <f t="shared" si="176"/>
        <v>0</v>
      </c>
      <c r="J1982" s="414" t="str">
        <f t="shared" ref="J1982:J2045" si="177">IF($B1982="F",$G1982,"")</f>
        <v/>
      </c>
      <c r="K1982" s="414" t="str">
        <f t="shared" ref="K1982:K2045" si="178">IF($B1982="V",$G1982,"")</f>
        <v/>
      </c>
      <c r="L1982" s="414" t="str">
        <f t="shared" ref="L1982:L2045" si="179">IF($B1982="A",$G1982,"")</f>
        <v/>
      </c>
      <c r="M1982" s="414" t="str">
        <f t="shared" ref="M1982:M2045" si="180">IF($B1982="G",$G1982,"")</f>
        <v/>
      </c>
    </row>
    <row r="1983" spans="1:13">
      <c r="A1983" s="175"/>
      <c r="B1983" s="152"/>
      <c r="C1983" s="137"/>
      <c r="D1983" s="142"/>
      <c r="E1983" s="143"/>
      <c r="F1983" s="143"/>
      <c r="G1983" s="346"/>
      <c r="H1983" s="145"/>
      <c r="I1983" s="449">
        <f t="shared" si="176"/>
        <v>0</v>
      </c>
      <c r="J1983" s="414" t="str">
        <f t="shared" si="177"/>
        <v/>
      </c>
      <c r="K1983" s="414" t="str">
        <f t="shared" si="178"/>
        <v/>
      </c>
      <c r="L1983" s="414" t="str">
        <f t="shared" si="179"/>
        <v/>
      </c>
      <c r="M1983" s="414" t="str">
        <f t="shared" si="180"/>
        <v/>
      </c>
    </row>
    <row r="1984" spans="1:13">
      <c r="A1984" s="175"/>
      <c r="B1984" s="152"/>
      <c r="C1984" s="137"/>
      <c r="D1984" s="142"/>
      <c r="E1984" s="143"/>
      <c r="F1984" s="143"/>
      <c r="G1984" s="346"/>
      <c r="H1984" s="145"/>
      <c r="I1984" s="449">
        <f t="shared" si="176"/>
        <v>0</v>
      </c>
      <c r="J1984" s="414" t="str">
        <f t="shared" si="177"/>
        <v/>
      </c>
      <c r="K1984" s="414" t="str">
        <f t="shared" si="178"/>
        <v/>
      </c>
      <c r="L1984" s="414" t="str">
        <f t="shared" si="179"/>
        <v/>
      </c>
      <c r="M1984" s="414" t="str">
        <f t="shared" si="180"/>
        <v/>
      </c>
    </row>
    <row r="1985" spans="1:13">
      <c r="A1985" s="175"/>
      <c r="B1985" s="152"/>
      <c r="C1985" s="137"/>
      <c r="D1985" s="142"/>
      <c r="E1985" s="143"/>
      <c r="F1985" s="143"/>
      <c r="G1985" s="346"/>
      <c r="H1985" s="145"/>
      <c r="I1985" s="449">
        <f t="shared" si="176"/>
        <v>0</v>
      </c>
      <c r="J1985" s="414" t="str">
        <f t="shared" si="177"/>
        <v/>
      </c>
      <c r="K1985" s="414" t="str">
        <f t="shared" si="178"/>
        <v/>
      </c>
      <c r="L1985" s="414" t="str">
        <f t="shared" si="179"/>
        <v/>
      </c>
      <c r="M1985" s="414" t="str">
        <f t="shared" si="180"/>
        <v/>
      </c>
    </row>
    <row r="1986" spans="1:13">
      <c r="A1986" s="175"/>
      <c r="B1986" s="152"/>
      <c r="C1986" s="137"/>
      <c r="D1986" s="142"/>
      <c r="E1986" s="143"/>
      <c r="F1986" s="143"/>
      <c r="G1986" s="346"/>
      <c r="H1986" s="145"/>
      <c r="I1986" s="449">
        <f t="shared" si="176"/>
        <v>0</v>
      </c>
      <c r="J1986" s="414" t="str">
        <f t="shared" si="177"/>
        <v/>
      </c>
      <c r="K1986" s="414" t="str">
        <f t="shared" si="178"/>
        <v/>
      </c>
      <c r="L1986" s="414" t="str">
        <f t="shared" si="179"/>
        <v/>
      </c>
      <c r="M1986" s="414" t="str">
        <f t="shared" si="180"/>
        <v/>
      </c>
    </row>
    <row r="1987" spans="1:13">
      <c r="A1987" s="175"/>
      <c r="B1987" s="152"/>
      <c r="C1987" s="137"/>
      <c r="D1987" s="142"/>
      <c r="E1987" s="143"/>
      <c r="F1987" s="143"/>
      <c r="G1987" s="346"/>
      <c r="H1987" s="145"/>
      <c r="I1987" s="449">
        <f t="shared" si="176"/>
        <v>0</v>
      </c>
      <c r="J1987" s="414" t="str">
        <f t="shared" si="177"/>
        <v/>
      </c>
      <c r="K1987" s="414" t="str">
        <f t="shared" si="178"/>
        <v/>
      </c>
      <c r="L1987" s="414" t="str">
        <f t="shared" si="179"/>
        <v/>
      </c>
      <c r="M1987" s="414" t="str">
        <f t="shared" si="180"/>
        <v/>
      </c>
    </row>
    <row r="1988" spans="1:13">
      <c r="A1988" s="175"/>
      <c r="B1988" s="152"/>
      <c r="C1988" s="137"/>
      <c r="D1988" s="142"/>
      <c r="E1988" s="143"/>
      <c r="F1988" s="143"/>
      <c r="G1988" s="346"/>
      <c r="H1988" s="145"/>
      <c r="I1988" s="449">
        <f t="shared" si="176"/>
        <v>0</v>
      </c>
      <c r="J1988" s="414" t="str">
        <f t="shared" si="177"/>
        <v/>
      </c>
      <c r="K1988" s="414" t="str">
        <f t="shared" si="178"/>
        <v/>
      </c>
      <c r="L1988" s="414" t="str">
        <f t="shared" si="179"/>
        <v/>
      </c>
      <c r="M1988" s="414" t="str">
        <f t="shared" si="180"/>
        <v/>
      </c>
    </row>
    <row r="1989" spans="1:13">
      <c r="A1989" s="175"/>
      <c r="B1989" s="152"/>
      <c r="C1989" s="137"/>
      <c r="D1989" s="142"/>
      <c r="E1989" s="143"/>
      <c r="F1989" s="143"/>
      <c r="G1989" s="346"/>
      <c r="H1989" s="145"/>
      <c r="I1989" s="449">
        <f t="shared" si="176"/>
        <v>0</v>
      </c>
      <c r="J1989" s="414" t="str">
        <f t="shared" si="177"/>
        <v/>
      </c>
      <c r="K1989" s="414" t="str">
        <f t="shared" si="178"/>
        <v/>
      </c>
      <c r="L1989" s="414" t="str">
        <f t="shared" si="179"/>
        <v/>
      </c>
      <c r="M1989" s="414" t="str">
        <f t="shared" si="180"/>
        <v/>
      </c>
    </row>
    <row r="1990" spans="1:13">
      <c r="A1990" s="175"/>
      <c r="B1990" s="152"/>
      <c r="C1990" s="137"/>
      <c r="D1990" s="142"/>
      <c r="E1990" s="143"/>
      <c r="F1990" s="143"/>
      <c r="G1990" s="346"/>
      <c r="H1990" s="145"/>
      <c r="I1990" s="449">
        <f t="shared" si="176"/>
        <v>0</v>
      </c>
      <c r="J1990" s="414" t="str">
        <f t="shared" si="177"/>
        <v/>
      </c>
      <c r="K1990" s="414" t="str">
        <f t="shared" si="178"/>
        <v/>
      </c>
      <c r="L1990" s="414" t="str">
        <f t="shared" si="179"/>
        <v/>
      </c>
      <c r="M1990" s="414" t="str">
        <f t="shared" si="180"/>
        <v/>
      </c>
    </row>
    <row r="1991" spans="1:13">
      <c r="A1991" s="175"/>
      <c r="B1991" s="152"/>
      <c r="C1991" s="137"/>
      <c r="D1991" s="142"/>
      <c r="E1991" s="143"/>
      <c r="F1991" s="143"/>
      <c r="G1991" s="346"/>
      <c r="H1991" s="145"/>
      <c r="I1991" s="449">
        <f t="shared" si="176"/>
        <v>0</v>
      </c>
      <c r="J1991" s="414" t="str">
        <f t="shared" si="177"/>
        <v/>
      </c>
      <c r="K1991" s="414" t="str">
        <f t="shared" si="178"/>
        <v/>
      </c>
      <c r="L1991" s="414" t="str">
        <f t="shared" si="179"/>
        <v/>
      </c>
      <c r="M1991" s="414" t="str">
        <f t="shared" si="180"/>
        <v/>
      </c>
    </row>
    <row r="1992" spans="1:13">
      <c r="A1992" s="175"/>
      <c r="B1992" s="152"/>
      <c r="C1992" s="137"/>
      <c r="D1992" s="142"/>
      <c r="E1992" s="143"/>
      <c r="F1992" s="143"/>
      <c r="G1992" s="346"/>
      <c r="H1992" s="145"/>
      <c r="I1992" s="449">
        <f t="shared" si="176"/>
        <v>0</v>
      </c>
      <c r="J1992" s="414" t="str">
        <f t="shared" si="177"/>
        <v/>
      </c>
      <c r="K1992" s="414" t="str">
        <f t="shared" si="178"/>
        <v/>
      </c>
      <c r="L1992" s="414" t="str">
        <f t="shared" si="179"/>
        <v/>
      </c>
      <c r="M1992" s="414" t="str">
        <f t="shared" si="180"/>
        <v/>
      </c>
    </row>
    <row r="1993" spans="1:13">
      <c r="A1993" s="175"/>
      <c r="B1993" s="152"/>
      <c r="C1993" s="137"/>
      <c r="D1993" s="142"/>
      <c r="E1993" s="143"/>
      <c r="F1993" s="143"/>
      <c r="G1993" s="346"/>
      <c r="H1993" s="145"/>
      <c r="I1993" s="449">
        <f t="shared" si="176"/>
        <v>0</v>
      </c>
      <c r="J1993" s="414" t="str">
        <f t="shared" si="177"/>
        <v/>
      </c>
      <c r="K1993" s="414" t="str">
        <f t="shared" si="178"/>
        <v/>
      </c>
      <c r="L1993" s="414" t="str">
        <f t="shared" si="179"/>
        <v/>
      </c>
      <c r="M1993" s="414" t="str">
        <f t="shared" si="180"/>
        <v/>
      </c>
    </row>
    <row r="1994" spans="1:13">
      <c r="A1994" s="175"/>
      <c r="B1994" s="152"/>
      <c r="C1994" s="137"/>
      <c r="D1994" s="142"/>
      <c r="E1994" s="143"/>
      <c r="F1994" s="143"/>
      <c r="G1994" s="346"/>
      <c r="H1994" s="145"/>
      <c r="I1994" s="449">
        <f t="shared" si="176"/>
        <v>0</v>
      </c>
      <c r="J1994" s="414" t="str">
        <f t="shared" si="177"/>
        <v/>
      </c>
      <c r="K1994" s="414" t="str">
        <f t="shared" si="178"/>
        <v/>
      </c>
      <c r="L1994" s="414" t="str">
        <f t="shared" si="179"/>
        <v/>
      </c>
      <c r="M1994" s="414" t="str">
        <f t="shared" si="180"/>
        <v/>
      </c>
    </row>
    <row r="1995" spans="1:13">
      <c r="A1995" s="175"/>
      <c r="B1995" s="152"/>
      <c r="C1995" s="137"/>
      <c r="D1995" s="142"/>
      <c r="E1995" s="143"/>
      <c r="F1995" s="143"/>
      <c r="G1995" s="346"/>
      <c r="H1995" s="145"/>
      <c r="I1995" s="449">
        <f t="shared" si="176"/>
        <v>0</v>
      </c>
      <c r="J1995" s="414" t="str">
        <f t="shared" si="177"/>
        <v/>
      </c>
      <c r="K1995" s="414" t="str">
        <f t="shared" si="178"/>
        <v/>
      </c>
      <c r="L1995" s="414" t="str">
        <f t="shared" si="179"/>
        <v/>
      </c>
      <c r="M1995" s="414" t="str">
        <f t="shared" si="180"/>
        <v/>
      </c>
    </row>
    <row r="1996" spans="1:13">
      <c r="A1996" s="175"/>
      <c r="B1996" s="152"/>
      <c r="C1996" s="137"/>
      <c r="D1996" s="142"/>
      <c r="E1996" s="143"/>
      <c r="F1996" s="143"/>
      <c r="G1996" s="346"/>
      <c r="H1996" s="145"/>
      <c r="I1996" s="449">
        <f t="shared" si="176"/>
        <v>0</v>
      </c>
      <c r="J1996" s="414" t="str">
        <f t="shared" si="177"/>
        <v/>
      </c>
      <c r="K1996" s="414" t="str">
        <f t="shared" si="178"/>
        <v/>
      </c>
      <c r="L1996" s="414" t="str">
        <f t="shared" si="179"/>
        <v/>
      </c>
      <c r="M1996" s="414" t="str">
        <f t="shared" si="180"/>
        <v/>
      </c>
    </row>
    <row r="1997" spans="1:13">
      <c r="A1997" s="175"/>
      <c r="B1997" s="152"/>
      <c r="C1997" s="137"/>
      <c r="D1997" s="142"/>
      <c r="E1997" s="143"/>
      <c r="F1997" s="143"/>
      <c r="G1997" s="346"/>
      <c r="H1997" s="145"/>
      <c r="I1997" s="449">
        <f t="shared" si="176"/>
        <v>0</v>
      </c>
      <c r="J1997" s="414" t="str">
        <f t="shared" si="177"/>
        <v/>
      </c>
      <c r="K1997" s="414" t="str">
        <f t="shared" si="178"/>
        <v/>
      </c>
      <c r="L1997" s="414" t="str">
        <f t="shared" si="179"/>
        <v/>
      </c>
      <c r="M1997" s="414" t="str">
        <f t="shared" si="180"/>
        <v/>
      </c>
    </row>
    <row r="1998" spans="1:13">
      <c r="A1998" s="175"/>
      <c r="B1998" s="152"/>
      <c r="C1998" s="137"/>
      <c r="D1998" s="142"/>
      <c r="E1998" s="143"/>
      <c r="F1998" s="143"/>
      <c r="G1998" s="346"/>
      <c r="H1998" s="145"/>
      <c r="I1998" s="449">
        <f t="shared" si="176"/>
        <v>0</v>
      </c>
      <c r="J1998" s="414" t="str">
        <f t="shared" si="177"/>
        <v/>
      </c>
      <c r="K1998" s="414" t="str">
        <f t="shared" si="178"/>
        <v/>
      </c>
      <c r="L1998" s="414" t="str">
        <f t="shared" si="179"/>
        <v/>
      </c>
      <c r="M1998" s="414" t="str">
        <f t="shared" si="180"/>
        <v/>
      </c>
    </row>
    <row r="1999" spans="1:13">
      <c r="A1999" s="175"/>
      <c r="B1999" s="152"/>
      <c r="C1999" s="137"/>
      <c r="D1999" s="142"/>
      <c r="E1999" s="143"/>
      <c r="F1999" s="143"/>
      <c r="G1999" s="346"/>
      <c r="H1999" s="145"/>
      <c r="I1999" s="449">
        <f t="shared" si="176"/>
        <v>0</v>
      </c>
      <c r="J1999" s="414" t="str">
        <f t="shared" si="177"/>
        <v/>
      </c>
      <c r="K1999" s="414" t="str">
        <f t="shared" si="178"/>
        <v/>
      </c>
      <c r="L1999" s="414" t="str">
        <f t="shared" si="179"/>
        <v/>
      </c>
      <c r="M1999" s="414" t="str">
        <f t="shared" si="180"/>
        <v/>
      </c>
    </row>
    <row r="2000" spans="1:13">
      <c r="A2000" s="175"/>
      <c r="B2000" s="152"/>
      <c r="C2000" s="137"/>
      <c r="D2000" s="142"/>
      <c r="E2000" s="143"/>
      <c r="F2000" s="143"/>
      <c r="G2000" s="346"/>
      <c r="H2000" s="145"/>
      <c r="I2000" s="449">
        <f t="shared" si="176"/>
        <v>0</v>
      </c>
      <c r="J2000" s="414" t="str">
        <f t="shared" si="177"/>
        <v/>
      </c>
      <c r="K2000" s="414" t="str">
        <f t="shared" si="178"/>
        <v/>
      </c>
      <c r="L2000" s="414" t="str">
        <f t="shared" si="179"/>
        <v/>
      </c>
      <c r="M2000" s="414" t="str">
        <f t="shared" si="180"/>
        <v/>
      </c>
    </row>
    <row r="2001" spans="1:13">
      <c r="A2001" s="175"/>
      <c r="B2001" s="152"/>
      <c r="C2001" s="137"/>
      <c r="D2001" s="142"/>
      <c r="E2001" s="143"/>
      <c r="F2001" s="143"/>
      <c r="G2001" s="346"/>
      <c r="H2001" s="145"/>
      <c r="I2001" s="449">
        <f t="shared" si="176"/>
        <v>0</v>
      </c>
      <c r="J2001" s="414" t="str">
        <f t="shared" si="177"/>
        <v/>
      </c>
      <c r="K2001" s="414" t="str">
        <f t="shared" si="178"/>
        <v/>
      </c>
      <c r="L2001" s="414" t="str">
        <f t="shared" si="179"/>
        <v/>
      </c>
      <c r="M2001" s="414" t="str">
        <f t="shared" si="180"/>
        <v/>
      </c>
    </row>
    <row r="2002" spans="1:13">
      <c r="A2002" s="175"/>
      <c r="B2002" s="152"/>
      <c r="C2002" s="137"/>
      <c r="D2002" s="142"/>
      <c r="E2002" s="143"/>
      <c r="F2002" s="143"/>
      <c r="G2002" s="346"/>
      <c r="H2002" s="145"/>
      <c r="I2002" s="449">
        <f t="shared" si="176"/>
        <v>0</v>
      </c>
      <c r="J2002" s="414" t="str">
        <f t="shared" si="177"/>
        <v/>
      </c>
      <c r="K2002" s="414" t="str">
        <f t="shared" si="178"/>
        <v/>
      </c>
      <c r="L2002" s="414" t="str">
        <f t="shared" si="179"/>
        <v/>
      </c>
      <c r="M2002" s="414" t="str">
        <f t="shared" si="180"/>
        <v/>
      </c>
    </row>
    <row r="2003" spans="1:13">
      <c r="A2003" s="175"/>
      <c r="B2003" s="152"/>
      <c r="C2003" s="137"/>
      <c r="D2003" s="142"/>
      <c r="E2003" s="143"/>
      <c r="F2003" s="143"/>
      <c r="G2003" s="346"/>
      <c r="H2003" s="145"/>
      <c r="I2003" s="449">
        <f t="shared" si="176"/>
        <v>0</v>
      </c>
      <c r="J2003" s="414" t="str">
        <f t="shared" si="177"/>
        <v/>
      </c>
      <c r="K2003" s="414" t="str">
        <f t="shared" si="178"/>
        <v/>
      </c>
      <c r="L2003" s="414" t="str">
        <f t="shared" si="179"/>
        <v/>
      </c>
      <c r="M2003" s="414" t="str">
        <f t="shared" si="180"/>
        <v/>
      </c>
    </row>
    <row r="2004" spans="1:13">
      <c r="A2004" s="175"/>
      <c r="B2004" s="152"/>
      <c r="C2004" s="137"/>
      <c r="D2004" s="142"/>
      <c r="E2004" s="143"/>
      <c r="F2004" s="143"/>
      <c r="G2004" s="346"/>
      <c r="H2004" s="145"/>
      <c r="I2004" s="449">
        <f t="shared" si="176"/>
        <v>0</v>
      </c>
      <c r="J2004" s="414" t="str">
        <f t="shared" si="177"/>
        <v/>
      </c>
      <c r="K2004" s="414" t="str">
        <f t="shared" si="178"/>
        <v/>
      </c>
      <c r="L2004" s="414" t="str">
        <f t="shared" si="179"/>
        <v/>
      </c>
      <c r="M2004" s="414" t="str">
        <f t="shared" si="180"/>
        <v/>
      </c>
    </row>
    <row r="2005" spans="1:13">
      <c r="A2005" s="175"/>
      <c r="B2005" s="152"/>
      <c r="C2005" s="137"/>
      <c r="D2005" s="142"/>
      <c r="E2005" s="143"/>
      <c r="F2005" s="143"/>
      <c r="G2005" s="346"/>
      <c r="H2005" s="145"/>
      <c r="I2005" s="449">
        <f t="shared" si="176"/>
        <v>0</v>
      </c>
      <c r="J2005" s="414" t="str">
        <f t="shared" si="177"/>
        <v/>
      </c>
      <c r="K2005" s="414" t="str">
        <f t="shared" si="178"/>
        <v/>
      </c>
      <c r="L2005" s="414" t="str">
        <f t="shared" si="179"/>
        <v/>
      </c>
      <c r="M2005" s="414" t="str">
        <f t="shared" si="180"/>
        <v/>
      </c>
    </row>
    <row r="2006" spans="1:13">
      <c r="A2006" s="175"/>
      <c r="B2006" s="152"/>
      <c r="C2006" s="137"/>
      <c r="D2006" s="142"/>
      <c r="E2006" s="143"/>
      <c r="F2006" s="143"/>
      <c r="G2006" s="346"/>
      <c r="H2006" s="145"/>
      <c r="I2006" s="449">
        <f t="shared" si="176"/>
        <v>0</v>
      </c>
      <c r="J2006" s="414" t="str">
        <f t="shared" si="177"/>
        <v/>
      </c>
      <c r="K2006" s="414" t="str">
        <f t="shared" si="178"/>
        <v/>
      </c>
      <c r="L2006" s="414" t="str">
        <f t="shared" si="179"/>
        <v/>
      </c>
      <c r="M2006" s="414" t="str">
        <f t="shared" si="180"/>
        <v/>
      </c>
    </row>
    <row r="2007" spans="1:13">
      <c r="A2007" s="175"/>
      <c r="B2007" s="152"/>
      <c r="C2007" s="137"/>
      <c r="D2007" s="142"/>
      <c r="E2007" s="143"/>
      <c r="F2007" s="143"/>
      <c r="G2007" s="346"/>
      <c r="H2007" s="145"/>
      <c r="I2007" s="449">
        <f t="shared" si="176"/>
        <v>0</v>
      </c>
      <c r="J2007" s="414" t="str">
        <f t="shared" si="177"/>
        <v/>
      </c>
      <c r="K2007" s="414" t="str">
        <f t="shared" si="178"/>
        <v/>
      </c>
      <c r="L2007" s="414" t="str">
        <f t="shared" si="179"/>
        <v/>
      </c>
      <c r="M2007" s="414" t="str">
        <f t="shared" si="180"/>
        <v/>
      </c>
    </row>
    <row r="2008" spans="1:13">
      <c r="A2008" s="175"/>
      <c r="B2008" s="152"/>
      <c r="C2008" s="137"/>
      <c r="D2008" s="142"/>
      <c r="E2008" s="143"/>
      <c r="F2008" s="143"/>
      <c r="G2008" s="346"/>
      <c r="H2008" s="145"/>
      <c r="I2008" s="449">
        <f t="shared" si="176"/>
        <v>0</v>
      </c>
      <c r="J2008" s="414" t="str">
        <f t="shared" si="177"/>
        <v/>
      </c>
      <c r="K2008" s="414" t="str">
        <f t="shared" si="178"/>
        <v/>
      </c>
      <c r="L2008" s="414" t="str">
        <f t="shared" si="179"/>
        <v/>
      </c>
      <c r="M2008" s="414" t="str">
        <f t="shared" si="180"/>
        <v/>
      </c>
    </row>
    <row r="2009" spans="1:13">
      <c r="A2009" s="175"/>
      <c r="B2009" s="152"/>
      <c r="C2009" s="137"/>
      <c r="D2009" s="142"/>
      <c r="E2009" s="143"/>
      <c r="F2009" s="143"/>
      <c r="G2009" s="346"/>
      <c r="H2009" s="145"/>
      <c r="I2009" s="449">
        <f t="shared" si="176"/>
        <v>0</v>
      </c>
      <c r="J2009" s="414" t="str">
        <f t="shared" si="177"/>
        <v/>
      </c>
      <c r="K2009" s="414" t="str">
        <f t="shared" si="178"/>
        <v/>
      </c>
      <c r="L2009" s="414" t="str">
        <f t="shared" si="179"/>
        <v/>
      </c>
      <c r="M2009" s="414" t="str">
        <f t="shared" si="180"/>
        <v/>
      </c>
    </row>
    <row r="2010" spans="1:13">
      <c r="A2010" s="175"/>
      <c r="B2010" s="152"/>
      <c r="C2010" s="137"/>
      <c r="D2010" s="142"/>
      <c r="E2010" s="143"/>
      <c r="F2010" s="143"/>
      <c r="G2010" s="346"/>
      <c r="H2010" s="145"/>
      <c r="I2010" s="449">
        <f t="shared" si="176"/>
        <v>0</v>
      </c>
      <c r="J2010" s="414" t="str">
        <f t="shared" si="177"/>
        <v/>
      </c>
      <c r="K2010" s="414" t="str">
        <f t="shared" si="178"/>
        <v/>
      </c>
      <c r="L2010" s="414" t="str">
        <f t="shared" si="179"/>
        <v/>
      </c>
      <c r="M2010" s="414" t="str">
        <f t="shared" si="180"/>
        <v/>
      </c>
    </row>
    <row r="2011" spans="1:13">
      <c r="A2011" s="175"/>
      <c r="B2011" s="152"/>
      <c r="C2011" s="137"/>
      <c r="D2011" s="142"/>
      <c r="E2011" s="143"/>
      <c r="F2011" s="143"/>
      <c r="G2011" s="346"/>
      <c r="H2011" s="145"/>
      <c r="I2011" s="449">
        <f t="shared" si="176"/>
        <v>0</v>
      </c>
      <c r="J2011" s="414" t="str">
        <f t="shared" si="177"/>
        <v/>
      </c>
      <c r="K2011" s="414" t="str">
        <f t="shared" si="178"/>
        <v/>
      </c>
      <c r="L2011" s="414" t="str">
        <f t="shared" si="179"/>
        <v/>
      </c>
      <c r="M2011" s="414" t="str">
        <f t="shared" si="180"/>
        <v/>
      </c>
    </row>
    <row r="2012" spans="1:13">
      <c r="A2012" s="175"/>
      <c r="B2012" s="152"/>
      <c r="C2012" s="137"/>
      <c r="D2012" s="142"/>
      <c r="E2012" s="143"/>
      <c r="F2012" s="143"/>
      <c r="G2012" s="346"/>
      <c r="H2012" s="145"/>
      <c r="I2012" s="449">
        <f t="shared" si="176"/>
        <v>0</v>
      </c>
      <c r="J2012" s="414" t="str">
        <f t="shared" si="177"/>
        <v/>
      </c>
      <c r="K2012" s="414" t="str">
        <f t="shared" si="178"/>
        <v/>
      </c>
      <c r="L2012" s="414" t="str">
        <f t="shared" si="179"/>
        <v/>
      </c>
      <c r="M2012" s="414" t="str">
        <f t="shared" si="180"/>
        <v/>
      </c>
    </row>
    <row r="2013" spans="1:13">
      <c r="A2013" s="175"/>
      <c r="B2013" s="152"/>
      <c r="C2013" s="137"/>
      <c r="D2013" s="142"/>
      <c r="E2013" s="143"/>
      <c r="F2013" s="143"/>
      <c r="G2013" s="346"/>
      <c r="H2013" s="145"/>
      <c r="I2013" s="449">
        <f t="shared" si="176"/>
        <v>0</v>
      </c>
      <c r="J2013" s="414" t="str">
        <f t="shared" si="177"/>
        <v/>
      </c>
      <c r="K2013" s="414" t="str">
        <f t="shared" si="178"/>
        <v/>
      </c>
      <c r="L2013" s="414" t="str">
        <f t="shared" si="179"/>
        <v/>
      </c>
      <c r="M2013" s="414" t="str">
        <f t="shared" si="180"/>
        <v/>
      </c>
    </row>
    <row r="2014" spans="1:13">
      <c r="A2014" s="175"/>
      <c r="B2014" s="152"/>
      <c r="C2014" s="137"/>
      <c r="D2014" s="142"/>
      <c r="E2014" s="143"/>
      <c r="F2014" s="143"/>
      <c r="G2014" s="346"/>
      <c r="H2014" s="145"/>
      <c r="I2014" s="449">
        <f t="shared" si="176"/>
        <v>0</v>
      </c>
      <c r="J2014" s="414" t="str">
        <f t="shared" si="177"/>
        <v/>
      </c>
      <c r="K2014" s="414" t="str">
        <f t="shared" si="178"/>
        <v/>
      </c>
      <c r="L2014" s="414" t="str">
        <f t="shared" si="179"/>
        <v/>
      </c>
      <c r="M2014" s="414" t="str">
        <f t="shared" si="180"/>
        <v/>
      </c>
    </row>
    <row r="2015" spans="1:13">
      <c r="A2015" s="175"/>
      <c r="B2015" s="152"/>
      <c r="C2015" s="137"/>
      <c r="D2015" s="142"/>
      <c r="E2015" s="143"/>
      <c r="F2015" s="143"/>
      <c r="G2015" s="346"/>
      <c r="H2015" s="145"/>
      <c r="I2015" s="449">
        <f t="shared" si="176"/>
        <v>0</v>
      </c>
      <c r="J2015" s="414" t="str">
        <f t="shared" si="177"/>
        <v/>
      </c>
      <c r="K2015" s="414" t="str">
        <f t="shared" si="178"/>
        <v/>
      </c>
      <c r="L2015" s="414" t="str">
        <f t="shared" si="179"/>
        <v/>
      </c>
      <c r="M2015" s="414" t="str">
        <f t="shared" si="180"/>
        <v/>
      </c>
    </row>
    <row r="2016" spans="1:13">
      <c r="A2016" s="175"/>
      <c r="B2016" s="152"/>
      <c r="C2016" s="137"/>
      <c r="D2016" s="142"/>
      <c r="E2016" s="143"/>
      <c r="F2016" s="143"/>
      <c r="G2016" s="346"/>
      <c r="H2016" s="145"/>
      <c r="I2016" s="449">
        <f t="shared" si="176"/>
        <v>0</v>
      </c>
      <c r="J2016" s="414" t="str">
        <f t="shared" si="177"/>
        <v/>
      </c>
      <c r="K2016" s="414" t="str">
        <f t="shared" si="178"/>
        <v/>
      </c>
      <c r="L2016" s="414" t="str">
        <f t="shared" si="179"/>
        <v/>
      </c>
      <c r="M2016" s="414" t="str">
        <f t="shared" si="180"/>
        <v/>
      </c>
    </row>
    <row r="2017" spans="1:13">
      <c r="A2017" s="175"/>
      <c r="B2017" s="152"/>
      <c r="C2017" s="137"/>
      <c r="D2017" s="142"/>
      <c r="E2017" s="143"/>
      <c r="F2017" s="143"/>
      <c r="G2017" s="346"/>
      <c r="H2017" s="145"/>
      <c r="I2017" s="449">
        <f t="shared" si="176"/>
        <v>0</v>
      </c>
      <c r="J2017" s="414" t="str">
        <f t="shared" si="177"/>
        <v/>
      </c>
      <c r="K2017" s="414" t="str">
        <f t="shared" si="178"/>
        <v/>
      </c>
      <c r="L2017" s="414" t="str">
        <f t="shared" si="179"/>
        <v/>
      </c>
      <c r="M2017" s="414" t="str">
        <f t="shared" si="180"/>
        <v/>
      </c>
    </row>
    <row r="2018" spans="1:13">
      <c r="A2018" s="175"/>
      <c r="B2018" s="152"/>
      <c r="C2018" s="137"/>
      <c r="D2018" s="142"/>
      <c r="E2018" s="143"/>
      <c r="F2018" s="143"/>
      <c r="G2018" s="346"/>
      <c r="H2018" s="145"/>
      <c r="I2018" s="449">
        <f t="shared" si="176"/>
        <v>0</v>
      </c>
      <c r="J2018" s="414" t="str">
        <f t="shared" si="177"/>
        <v/>
      </c>
      <c r="K2018" s="414" t="str">
        <f t="shared" si="178"/>
        <v/>
      </c>
      <c r="L2018" s="414" t="str">
        <f t="shared" si="179"/>
        <v/>
      </c>
      <c r="M2018" s="414" t="str">
        <f t="shared" si="180"/>
        <v/>
      </c>
    </row>
    <row r="2019" spans="1:13">
      <c r="A2019" s="175"/>
      <c r="B2019" s="152"/>
      <c r="C2019" s="137"/>
      <c r="D2019" s="142"/>
      <c r="E2019" s="143"/>
      <c r="F2019" s="143"/>
      <c r="G2019" s="346"/>
      <c r="H2019" s="145"/>
      <c r="I2019" s="449">
        <f t="shared" si="176"/>
        <v>0</v>
      </c>
      <c r="J2019" s="414" t="str">
        <f t="shared" si="177"/>
        <v/>
      </c>
      <c r="K2019" s="414" t="str">
        <f t="shared" si="178"/>
        <v/>
      </c>
      <c r="L2019" s="414" t="str">
        <f t="shared" si="179"/>
        <v/>
      </c>
      <c r="M2019" s="414" t="str">
        <f t="shared" si="180"/>
        <v/>
      </c>
    </row>
    <row r="2020" spans="1:13">
      <c r="A2020" s="175"/>
      <c r="B2020" s="152"/>
      <c r="C2020" s="137"/>
      <c r="D2020" s="142"/>
      <c r="E2020" s="143"/>
      <c r="F2020" s="143"/>
      <c r="G2020" s="346"/>
      <c r="H2020" s="145"/>
      <c r="I2020" s="449">
        <f t="shared" si="176"/>
        <v>0</v>
      </c>
      <c r="J2020" s="414" t="str">
        <f t="shared" si="177"/>
        <v/>
      </c>
      <c r="K2020" s="414" t="str">
        <f t="shared" si="178"/>
        <v/>
      </c>
      <c r="L2020" s="414" t="str">
        <f t="shared" si="179"/>
        <v/>
      </c>
      <c r="M2020" s="414" t="str">
        <f t="shared" si="180"/>
        <v/>
      </c>
    </row>
    <row r="2021" spans="1:13">
      <c r="A2021" s="175"/>
      <c r="B2021" s="152"/>
      <c r="C2021" s="137"/>
      <c r="D2021" s="142"/>
      <c r="E2021" s="143"/>
      <c r="F2021" s="143"/>
      <c r="G2021" s="346"/>
      <c r="H2021" s="145"/>
      <c r="I2021" s="449">
        <f t="shared" si="176"/>
        <v>0</v>
      </c>
      <c r="J2021" s="414" t="str">
        <f t="shared" si="177"/>
        <v/>
      </c>
      <c r="K2021" s="414" t="str">
        <f t="shared" si="178"/>
        <v/>
      </c>
      <c r="L2021" s="414" t="str">
        <f t="shared" si="179"/>
        <v/>
      </c>
      <c r="M2021" s="414" t="str">
        <f t="shared" si="180"/>
        <v/>
      </c>
    </row>
    <row r="2022" spans="1:13">
      <c r="A2022" s="175"/>
      <c r="B2022" s="152"/>
      <c r="C2022" s="137"/>
      <c r="D2022" s="142"/>
      <c r="E2022" s="143"/>
      <c r="F2022" s="143"/>
      <c r="G2022" s="346"/>
      <c r="H2022" s="145"/>
      <c r="I2022" s="449">
        <f t="shared" si="176"/>
        <v>0</v>
      </c>
      <c r="J2022" s="414" t="str">
        <f t="shared" si="177"/>
        <v/>
      </c>
      <c r="K2022" s="414" t="str">
        <f t="shared" si="178"/>
        <v/>
      </c>
      <c r="L2022" s="414" t="str">
        <f t="shared" si="179"/>
        <v/>
      </c>
      <c r="M2022" s="414" t="str">
        <f t="shared" si="180"/>
        <v/>
      </c>
    </row>
    <row r="2023" spans="1:13">
      <c r="A2023" s="175"/>
      <c r="B2023" s="152"/>
      <c r="C2023" s="137"/>
      <c r="D2023" s="142"/>
      <c r="E2023" s="143"/>
      <c r="F2023" s="143"/>
      <c r="G2023" s="346"/>
      <c r="H2023" s="145"/>
      <c r="I2023" s="449">
        <f t="shared" si="176"/>
        <v>0</v>
      </c>
      <c r="J2023" s="414" t="str">
        <f t="shared" si="177"/>
        <v/>
      </c>
      <c r="K2023" s="414" t="str">
        <f t="shared" si="178"/>
        <v/>
      </c>
      <c r="L2023" s="414" t="str">
        <f t="shared" si="179"/>
        <v/>
      </c>
      <c r="M2023" s="414" t="str">
        <f t="shared" si="180"/>
        <v/>
      </c>
    </row>
    <row r="2024" spans="1:13">
      <c r="A2024" s="175"/>
      <c r="B2024" s="152"/>
      <c r="C2024" s="137"/>
      <c r="D2024" s="142"/>
      <c r="E2024" s="143"/>
      <c r="F2024" s="143"/>
      <c r="G2024" s="346"/>
      <c r="H2024" s="145"/>
      <c r="I2024" s="449">
        <f t="shared" si="176"/>
        <v>0</v>
      </c>
      <c r="J2024" s="414" t="str">
        <f t="shared" si="177"/>
        <v/>
      </c>
      <c r="K2024" s="414" t="str">
        <f t="shared" si="178"/>
        <v/>
      </c>
      <c r="L2024" s="414" t="str">
        <f t="shared" si="179"/>
        <v/>
      </c>
      <c r="M2024" s="414" t="str">
        <f t="shared" si="180"/>
        <v/>
      </c>
    </row>
    <row r="2025" spans="1:13">
      <c r="A2025" s="175"/>
      <c r="B2025" s="152"/>
      <c r="C2025" s="137"/>
      <c r="D2025" s="142"/>
      <c r="E2025" s="143"/>
      <c r="F2025" s="143"/>
      <c r="G2025" s="346"/>
      <c r="H2025" s="145"/>
      <c r="I2025" s="449">
        <f t="shared" si="176"/>
        <v>0</v>
      </c>
      <c r="J2025" s="414" t="str">
        <f t="shared" si="177"/>
        <v/>
      </c>
      <c r="K2025" s="414" t="str">
        <f t="shared" si="178"/>
        <v/>
      </c>
      <c r="L2025" s="414" t="str">
        <f t="shared" si="179"/>
        <v/>
      </c>
      <c r="M2025" s="414" t="str">
        <f t="shared" si="180"/>
        <v/>
      </c>
    </row>
    <row r="2026" spans="1:13">
      <c r="A2026" s="175"/>
      <c r="B2026" s="152"/>
      <c r="C2026" s="137"/>
      <c r="D2026" s="142"/>
      <c r="E2026" s="143"/>
      <c r="F2026" s="143"/>
      <c r="G2026" s="346"/>
      <c r="H2026" s="145"/>
      <c r="I2026" s="449">
        <f t="shared" si="176"/>
        <v>0</v>
      </c>
      <c r="J2026" s="414" t="str">
        <f t="shared" si="177"/>
        <v/>
      </c>
      <c r="K2026" s="414" t="str">
        <f t="shared" si="178"/>
        <v/>
      </c>
      <c r="L2026" s="414" t="str">
        <f t="shared" si="179"/>
        <v/>
      </c>
      <c r="M2026" s="414" t="str">
        <f t="shared" si="180"/>
        <v/>
      </c>
    </row>
    <row r="2027" spans="1:13">
      <c r="A2027" s="175"/>
      <c r="B2027" s="152"/>
      <c r="C2027" s="137"/>
      <c r="D2027" s="142"/>
      <c r="E2027" s="143"/>
      <c r="F2027" s="143"/>
      <c r="G2027" s="346"/>
      <c r="H2027" s="145"/>
      <c r="I2027" s="449">
        <f t="shared" si="176"/>
        <v>0</v>
      </c>
      <c r="J2027" s="414" t="str">
        <f t="shared" si="177"/>
        <v/>
      </c>
      <c r="K2027" s="414" t="str">
        <f t="shared" si="178"/>
        <v/>
      </c>
      <c r="L2027" s="414" t="str">
        <f t="shared" si="179"/>
        <v/>
      </c>
      <c r="M2027" s="414" t="str">
        <f t="shared" si="180"/>
        <v/>
      </c>
    </row>
    <row r="2028" spans="1:13">
      <c r="A2028" s="175"/>
      <c r="B2028" s="152"/>
      <c r="C2028" s="137"/>
      <c r="D2028" s="142"/>
      <c r="E2028" s="143"/>
      <c r="F2028" s="143"/>
      <c r="G2028" s="346"/>
      <c r="H2028" s="145"/>
      <c r="I2028" s="449">
        <f t="shared" si="176"/>
        <v>0</v>
      </c>
      <c r="J2028" s="414" t="str">
        <f t="shared" si="177"/>
        <v/>
      </c>
      <c r="K2028" s="414" t="str">
        <f t="shared" si="178"/>
        <v/>
      </c>
      <c r="L2028" s="414" t="str">
        <f t="shared" si="179"/>
        <v/>
      </c>
      <c r="M2028" s="414" t="str">
        <f t="shared" si="180"/>
        <v/>
      </c>
    </row>
    <row r="2029" spans="1:13">
      <c r="A2029" s="175"/>
      <c r="B2029" s="152"/>
      <c r="C2029" s="137"/>
      <c r="D2029" s="142"/>
      <c r="E2029" s="143"/>
      <c r="F2029" s="143"/>
      <c r="G2029" s="346"/>
      <c r="H2029" s="145"/>
      <c r="I2029" s="449">
        <f t="shared" si="176"/>
        <v>0</v>
      </c>
      <c r="J2029" s="414" t="str">
        <f t="shared" si="177"/>
        <v/>
      </c>
      <c r="K2029" s="414" t="str">
        <f t="shared" si="178"/>
        <v/>
      </c>
      <c r="L2029" s="414" t="str">
        <f t="shared" si="179"/>
        <v/>
      </c>
      <c r="M2029" s="414" t="str">
        <f t="shared" si="180"/>
        <v/>
      </c>
    </row>
    <row r="2030" spans="1:13">
      <c r="A2030" s="175"/>
      <c r="B2030" s="152"/>
      <c r="C2030" s="137"/>
      <c r="D2030" s="142"/>
      <c r="E2030" s="143"/>
      <c r="F2030" s="143"/>
      <c r="G2030" s="346"/>
      <c r="H2030" s="145"/>
      <c r="I2030" s="449">
        <f t="shared" si="176"/>
        <v>0</v>
      </c>
      <c r="J2030" s="414" t="str">
        <f t="shared" si="177"/>
        <v/>
      </c>
      <c r="K2030" s="414" t="str">
        <f t="shared" si="178"/>
        <v/>
      </c>
      <c r="L2030" s="414" t="str">
        <f t="shared" si="179"/>
        <v/>
      </c>
      <c r="M2030" s="414" t="str">
        <f t="shared" si="180"/>
        <v/>
      </c>
    </row>
    <row r="2031" spans="1:13">
      <c r="A2031" s="175"/>
      <c r="B2031" s="152"/>
      <c r="C2031" s="137"/>
      <c r="D2031" s="142"/>
      <c r="E2031" s="143"/>
      <c r="F2031" s="143"/>
      <c r="G2031" s="346"/>
      <c r="H2031" s="145"/>
      <c r="I2031" s="449">
        <f t="shared" si="176"/>
        <v>0</v>
      </c>
      <c r="J2031" s="414" t="str">
        <f t="shared" si="177"/>
        <v/>
      </c>
      <c r="K2031" s="414" t="str">
        <f t="shared" si="178"/>
        <v/>
      </c>
      <c r="L2031" s="414" t="str">
        <f t="shared" si="179"/>
        <v/>
      </c>
      <c r="M2031" s="414" t="str">
        <f t="shared" si="180"/>
        <v/>
      </c>
    </row>
    <row r="2032" spans="1:13">
      <c r="A2032" s="175"/>
      <c r="B2032" s="152"/>
      <c r="C2032" s="137"/>
      <c r="D2032" s="142"/>
      <c r="E2032" s="143"/>
      <c r="F2032" s="143"/>
      <c r="G2032" s="346"/>
      <c r="H2032" s="145"/>
      <c r="I2032" s="449">
        <f t="shared" si="176"/>
        <v>0</v>
      </c>
      <c r="J2032" s="414" t="str">
        <f t="shared" si="177"/>
        <v/>
      </c>
      <c r="K2032" s="414" t="str">
        <f t="shared" si="178"/>
        <v/>
      </c>
      <c r="L2032" s="414" t="str">
        <f t="shared" si="179"/>
        <v/>
      </c>
      <c r="M2032" s="414" t="str">
        <f t="shared" si="180"/>
        <v/>
      </c>
    </row>
    <row r="2033" spans="1:13">
      <c r="A2033" s="175"/>
      <c r="B2033" s="152"/>
      <c r="C2033" s="137"/>
      <c r="D2033" s="142"/>
      <c r="E2033" s="143"/>
      <c r="F2033" s="143"/>
      <c r="G2033" s="346"/>
      <c r="H2033" s="145"/>
      <c r="I2033" s="449">
        <f t="shared" si="176"/>
        <v>0</v>
      </c>
      <c r="J2033" s="414" t="str">
        <f t="shared" si="177"/>
        <v/>
      </c>
      <c r="K2033" s="414" t="str">
        <f t="shared" si="178"/>
        <v/>
      </c>
      <c r="L2033" s="414" t="str">
        <f t="shared" si="179"/>
        <v/>
      </c>
      <c r="M2033" s="414" t="str">
        <f t="shared" si="180"/>
        <v/>
      </c>
    </row>
    <row r="2034" spans="1:13">
      <c r="A2034" s="175"/>
      <c r="B2034" s="152"/>
      <c r="C2034" s="137"/>
      <c r="D2034" s="142"/>
      <c r="E2034" s="143"/>
      <c r="F2034" s="143"/>
      <c r="G2034" s="346"/>
      <c r="H2034" s="145"/>
      <c r="I2034" s="449">
        <f t="shared" si="176"/>
        <v>0</v>
      </c>
      <c r="J2034" s="414" t="str">
        <f t="shared" si="177"/>
        <v/>
      </c>
      <c r="K2034" s="414" t="str">
        <f t="shared" si="178"/>
        <v/>
      </c>
      <c r="L2034" s="414" t="str">
        <f t="shared" si="179"/>
        <v/>
      </c>
      <c r="M2034" s="414" t="str">
        <f t="shared" si="180"/>
        <v/>
      </c>
    </row>
    <row r="2035" spans="1:13">
      <c r="A2035" s="175"/>
      <c r="B2035" s="152"/>
      <c r="C2035" s="137"/>
      <c r="D2035" s="142"/>
      <c r="E2035" s="143"/>
      <c r="F2035" s="143"/>
      <c r="G2035" s="346"/>
      <c r="H2035" s="145"/>
      <c r="I2035" s="449">
        <f t="shared" si="176"/>
        <v>0</v>
      </c>
      <c r="J2035" s="414" t="str">
        <f t="shared" si="177"/>
        <v/>
      </c>
      <c r="K2035" s="414" t="str">
        <f t="shared" si="178"/>
        <v/>
      </c>
      <c r="L2035" s="414" t="str">
        <f t="shared" si="179"/>
        <v/>
      </c>
      <c r="M2035" s="414" t="str">
        <f t="shared" si="180"/>
        <v/>
      </c>
    </row>
    <row r="2036" spans="1:13">
      <c r="A2036" s="175"/>
      <c r="B2036" s="152"/>
      <c r="C2036" s="137"/>
      <c r="D2036" s="142"/>
      <c r="E2036" s="143"/>
      <c r="F2036" s="143"/>
      <c r="G2036" s="346"/>
      <c r="H2036" s="145"/>
      <c r="I2036" s="449">
        <f t="shared" si="176"/>
        <v>0</v>
      </c>
      <c r="J2036" s="414" t="str">
        <f t="shared" si="177"/>
        <v/>
      </c>
      <c r="K2036" s="414" t="str">
        <f t="shared" si="178"/>
        <v/>
      </c>
      <c r="L2036" s="414" t="str">
        <f t="shared" si="179"/>
        <v/>
      </c>
      <c r="M2036" s="414" t="str">
        <f t="shared" si="180"/>
        <v/>
      </c>
    </row>
    <row r="2037" spans="1:13">
      <c r="A2037" s="175"/>
      <c r="B2037" s="152"/>
      <c r="C2037" s="137"/>
      <c r="D2037" s="142"/>
      <c r="E2037" s="143"/>
      <c r="F2037" s="143"/>
      <c r="G2037" s="346"/>
      <c r="H2037" s="145"/>
      <c r="I2037" s="449">
        <f t="shared" si="176"/>
        <v>0</v>
      </c>
      <c r="J2037" s="414" t="str">
        <f t="shared" si="177"/>
        <v/>
      </c>
      <c r="K2037" s="414" t="str">
        <f t="shared" si="178"/>
        <v/>
      </c>
      <c r="L2037" s="414" t="str">
        <f t="shared" si="179"/>
        <v/>
      </c>
      <c r="M2037" s="414" t="str">
        <f t="shared" si="180"/>
        <v/>
      </c>
    </row>
    <row r="2038" spans="1:13">
      <c r="A2038" s="175"/>
      <c r="B2038" s="152"/>
      <c r="C2038" s="137"/>
      <c r="D2038" s="142"/>
      <c r="E2038" s="143"/>
      <c r="F2038" s="143"/>
      <c r="G2038" s="346"/>
      <c r="H2038" s="145"/>
      <c r="I2038" s="449">
        <f t="shared" si="176"/>
        <v>0</v>
      </c>
      <c r="J2038" s="414" t="str">
        <f t="shared" si="177"/>
        <v/>
      </c>
      <c r="K2038" s="414" t="str">
        <f t="shared" si="178"/>
        <v/>
      </c>
      <c r="L2038" s="414" t="str">
        <f t="shared" si="179"/>
        <v/>
      </c>
      <c r="M2038" s="414" t="str">
        <f t="shared" si="180"/>
        <v/>
      </c>
    </row>
    <row r="2039" spans="1:13">
      <c r="A2039" s="175"/>
      <c r="B2039" s="152"/>
      <c r="C2039" s="137"/>
      <c r="D2039" s="142"/>
      <c r="E2039" s="143"/>
      <c r="F2039" s="143"/>
      <c r="G2039" s="346"/>
      <c r="H2039" s="145"/>
      <c r="I2039" s="449">
        <f t="shared" si="176"/>
        <v>0</v>
      </c>
      <c r="J2039" s="414" t="str">
        <f t="shared" si="177"/>
        <v/>
      </c>
      <c r="K2039" s="414" t="str">
        <f t="shared" si="178"/>
        <v/>
      </c>
      <c r="L2039" s="414" t="str">
        <f t="shared" si="179"/>
        <v/>
      </c>
      <c r="M2039" s="414" t="str">
        <f t="shared" si="180"/>
        <v/>
      </c>
    </row>
    <row r="2040" spans="1:13">
      <c r="A2040" s="175"/>
      <c r="B2040" s="152"/>
      <c r="C2040" s="137"/>
      <c r="D2040" s="142"/>
      <c r="E2040" s="143"/>
      <c r="F2040" s="143"/>
      <c r="G2040" s="346"/>
      <c r="H2040" s="145"/>
      <c r="I2040" s="449">
        <f t="shared" si="176"/>
        <v>0</v>
      </c>
      <c r="J2040" s="414" t="str">
        <f t="shared" si="177"/>
        <v/>
      </c>
      <c r="K2040" s="414" t="str">
        <f t="shared" si="178"/>
        <v/>
      </c>
      <c r="L2040" s="414" t="str">
        <f t="shared" si="179"/>
        <v/>
      </c>
      <c r="M2040" s="414" t="str">
        <f t="shared" si="180"/>
        <v/>
      </c>
    </row>
    <row r="2041" spans="1:13">
      <c r="A2041" s="175"/>
      <c r="B2041" s="152"/>
      <c r="C2041" s="137"/>
      <c r="D2041" s="142"/>
      <c r="E2041" s="143"/>
      <c r="F2041" s="143"/>
      <c r="G2041" s="346"/>
      <c r="H2041" s="145"/>
      <c r="I2041" s="449">
        <f t="shared" si="176"/>
        <v>0</v>
      </c>
      <c r="J2041" s="414" t="str">
        <f t="shared" si="177"/>
        <v/>
      </c>
      <c r="K2041" s="414" t="str">
        <f t="shared" si="178"/>
        <v/>
      </c>
      <c r="L2041" s="414" t="str">
        <f t="shared" si="179"/>
        <v/>
      </c>
      <c r="M2041" s="414" t="str">
        <f t="shared" si="180"/>
        <v/>
      </c>
    </row>
    <row r="2042" spans="1:13">
      <c r="A2042" s="175"/>
      <c r="B2042" s="152"/>
      <c r="C2042" s="137"/>
      <c r="D2042" s="142"/>
      <c r="E2042" s="143"/>
      <c r="F2042" s="143"/>
      <c r="G2042" s="346"/>
      <c r="H2042" s="145"/>
      <c r="I2042" s="449">
        <f t="shared" si="176"/>
        <v>0</v>
      </c>
      <c r="J2042" s="414" t="str">
        <f t="shared" si="177"/>
        <v/>
      </c>
      <c r="K2042" s="414" t="str">
        <f t="shared" si="178"/>
        <v/>
      </c>
      <c r="L2042" s="414" t="str">
        <f t="shared" si="179"/>
        <v/>
      </c>
      <c r="M2042" s="414" t="str">
        <f t="shared" si="180"/>
        <v/>
      </c>
    </row>
    <row r="2043" spans="1:13">
      <c r="A2043" s="175"/>
      <c r="B2043" s="152"/>
      <c r="C2043" s="137"/>
      <c r="D2043" s="142"/>
      <c r="E2043" s="143"/>
      <c r="F2043" s="143"/>
      <c r="G2043" s="346"/>
      <c r="H2043" s="145"/>
      <c r="I2043" s="449">
        <f t="shared" ref="I2043:I2106" si="181">IF(ISTEXT(A2043)=TRUE,G2043,0)</f>
        <v>0</v>
      </c>
      <c r="J2043" s="414" t="str">
        <f t="shared" si="177"/>
        <v/>
      </c>
      <c r="K2043" s="414" t="str">
        <f t="shared" si="178"/>
        <v/>
      </c>
      <c r="L2043" s="414" t="str">
        <f t="shared" si="179"/>
        <v/>
      </c>
      <c r="M2043" s="414" t="str">
        <f t="shared" si="180"/>
        <v/>
      </c>
    </row>
    <row r="2044" spans="1:13">
      <c r="A2044" s="175"/>
      <c r="B2044" s="152"/>
      <c r="C2044" s="137"/>
      <c r="D2044" s="142"/>
      <c r="E2044" s="143"/>
      <c r="F2044" s="143"/>
      <c r="G2044" s="346"/>
      <c r="H2044" s="145"/>
      <c r="I2044" s="449">
        <f t="shared" si="181"/>
        <v>0</v>
      </c>
      <c r="J2044" s="414" t="str">
        <f t="shared" si="177"/>
        <v/>
      </c>
      <c r="K2044" s="414" t="str">
        <f t="shared" si="178"/>
        <v/>
      </c>
      <c r="L2044" s="414" t="str">
        <f t="shared" si="179"/>
        <v/>
      </c>
      <c r="M2044" s="414" t="str">
        <f t="shared" si="180"/>
        <v/>
      </c>
    </row>
    <row r="2045" spans="1:13">
      <c r="A2045" s="175"/>
      <c r="B2045" s="152"/>
      <c r="C2045" s="137"/>
      <c r="D2045" s="142"/>
      <c r="E2045" s="143"/>
      <c r="F2045" s="143"/>
      <c r="G2045" s="346"/>
      <c r="H2045" s="145"/>
      <c r="I2045" s="449">
        <f t="shared" si="181"/>
        <v>0</v>
      </c>
      <c r="J2045" s="414" t="str">
        <f t="shared" si="177"/>
        <v/>
      </c>
      <c r="K2045" s="414" t="str">
        <f t="shared" si="178"/>
        <v/>
      </c>
      <c r="L2045" s="414" t="str">
        <f t="shared" si="179"/>
        <v/>
      </c>
      <c r="M2045" s="414" t="str">
        <f t="shared" si="180"/>
        <v/>
      </c>
    </row>
    <row r="2046" spans="1:13">
      <c r="A2046" s="175"/>
      <c r="B2046" s="152"/>
      <c r="C2046" s="137"/>
      <c r="D2046" s="142"/>
      <c r="E2046" s="143"/>
      <c r="F2046" s="143"/>
      <c r="G2046" s="346"/>
      <c r="H2046" s="145"/>
      <c r="I2046" s="449">
        <f t="shared" si="181"/>
        <v>0</v>
      </c>
      <c r="J2046" s="414" t="str">
        <f t="shared" ref="J2046:J2109" si="182">IF($B2046="F",$G2046,"")</f>
        <v/>
      </c>
      <c r="K2046" s="414" t="str">
        <f t="shared" ref="K2046:K2109" si="183">IF($B2046="V",$G2046,"")</f>
        <v/>
      </c>
      <c r="L2046" s="414" t="str">
        <f t="shared" ref="L2046:L2109" si="184">IF($B2046="A",$G2046,"")</f>
        <v/>
      </c>
      <c r="M2046" s="414" t="str">
        <f t="shared" ref="M2046:M2109" si="185">IF($B2046="G",$G2046,"")</f>
        <v/>
      </c>
    </row>
    <row r="2047" spans="1:13">
      <c r="A2047" s="175"/>
      <c r="B2047" s="152"/>
      <c r="C2047" s="137"/>
      <c r="D2047" s="142"/>
      <c r="E2047" s="143"/>
      <c r="F2047" s="143"/>
      <c r="G2047" s="346"/>
      <c r="H2047" s="145"/>
      <c r="I2047" s="449">
        <f t="shared" si="181"/>
        <v>0</v>
      </c>
      <c r="J2047" s="414" t="str">
        <f t="shared" si="182"/>
        <v/>
      </c>
      <c r="K2047" s="414" t="str">
        <f t="shared" si="183"/>
        <v/>
      </c>
      <c r="L2047" s="414" t="str">
        <f t="shared" si="184"/>
        <v/>
      </c>
      <c r="M2047" s="414" t="str">
        <f t="shared" si="185"/>
        <v/>
      </c>
    </row>
    <row r="2048" spans="1:13">
      <c r="A2048" s="175"/>
      <c r="B2048" s="152"/>
      <c r="C2048" s="137"/>
      <c r="D2048" s="142"/>
      <c r="E2048" s="143"/>
      <c r="F2048" s="143"/>
      <c r="G2048" s="346"/>
      <c r="H2048" s="145"/>
      <c r="I2048" s="449">
        <f t="shared" si="181"/>
        <v>0</v>
      </c>
      <c r="J2048" s="414" t="str">
        <f t="shared" si="182"/>
        <v/>
      </c>
      <c r="K2048" s="414" t="str">
        <f t="shared" si="183"/>
        <v/>
      </c>
      <c r="L2048" s="414" t="str">
        <f t="shared" si="184"/>
        <v/>
      </c>
      <c r="M2048" s="414" t="str">
        <f t="shared" si="185"/>
        <v/>
      </c>
    </row>
    <row r="2049" spans="1:13">
      <c r="A2049" s="175"/>
      <c r="B2049" s="152"/>
      <c r="C2049" s="137"/>
      <c r="D2049" s="142"/>
      <c r="E2049" s="143"/>
      <c r="F2049" s="143"/>
      <c r="G2049" s="346"/>
      <c r="H2049" s="145"/>
      <c r="I2049" s="449">
        <f t="shared" si="181"/>
        <v>0</v>
      </c>
      <c r="J2049" s="414" t="str">
        <f t="shared" si="182"/>
        <v/>
      </c>
      <c r="K2049" s="414" t="str">
        <f t="shared" si="183"/>
        <v/>
      </c>
      <c r="L2049" s="414" t="str">
        <f t="shared" si="184"/>
        <v/>
      </c>
      <c r="M2049" s="414" t="str">
        <f t="shared" si="185"/>
        <v/>
      </c>
    </row>
    <row r="2050" spans="1:13">
      <c r="A2050" s="175"/>
      <c r="B2050" s="152"/>
      <c r="C2050" s="137"/>
      <c r="D2050" s="142"/>
      <c r="E2050" s="143"/>
      <c r="F2050" s="143"/>
      <c r="G2050" s="346"/>
      <c r="H2050" s="145"/>
      <c r="I2050" s="449">
        <f t="shared" si="181"/>
        <v>0</v>
      </c>
      <c r="J2050" s="414" t="str">
        <f t="shared" si="182"/>
        <v/>
      </c>
      <c r="K2050" s="414" t="str">
        <f t="shared" si="183"/>
        <v/>
      </c>
      <c r="L2050" s="414" t="str">
        <f t="shared" si="184"/>
        <v/>
      </c>
      <c r="M2050" s="414" t="str">
        <f t="shared" si="185"/>
        <v/>
      </c>
    </row>
    <row r="2051" spans="1:13">
      <c r="A2051" s="175"/>
      <c r="B2051" s="152"/>
      <c r="C2051" s="137"/>
      <c r="D2051" s="142"/>
      <c r="E2051" s="143"/>
      <c r="F2051" s="143"/>
      <c r="G2051" s="346"/>
      <c r="H2051" s="145"/>
      <c r="I2051" s="449">
        <f t="shared" si="181"/>
        <v>0</v>
      </c>
      <c r="J2051" s="414" t="str">
        <f t="shared" si="182"/>
        <v/>
      </c>
      <c r="K2051" s="414" t="str">
        <f t="shared" si="183"/>
        <v/>
      </c>
      <c r="L2051" s="414" t="str">
        <f t="shared" si="184"/>
        <v/>
      </c>
      <c r="M2051" s="414" t="str">
        <f t="shared" si="185"/>
        <v/>
      </c>
    </row>
    <row r="2052" spans="1:13">
      <c r="A2052" s="175"/>
      <c r="B2052" s="152"/>
      <c r="C2052" s="137"/>
      <c r="D2052" s="142"/>
      <c r="E2052" s="143"/>
      <c r="F2052" s="143"/>
      <c r="G2052" s="346"/>
      <c r="H2052" s="145"/>
      <c r="I2052" s="449">
        <f t="shared" si="181"/>
        <v>0</v>
      </c>
      <c r="J2052" s="414" t="str">
        <f t="shared" si="182"/>
        <v/>
      </c>
      <c r="K2052" s="414" t="str">
        <f t="shared" si="183"/>
        <v/>
      </c>
      <c r="L2052" s="414" t="str">
        <f t="shared" si="184"/>
        <v/>
      </c>
      <c r="M2052" s="414" t="str">
        <f t="shared" si="185"/>
        <v/>
      </c>
    </row>
    <row r="2053" spans="1:13">
      <c r="A2053" s="175"/>
      <c r="B2053" s="152"/>
      <c r="C2053" s="137"/>
      <c r="D2053" s="142"/>
      <c r="E2053" s="143"/>
      <c r="F2053" s="143"/>
      <c r="G2053" s="346"/>
      <c r="H2053" s="145"/>
      <c r="I2053" s="449">
        <f t="shared" si="181"/>
        <v>0</v>
      </c>
      <c r="J2053" s="414" t="str">
        <f t="shared" si="182"/>
        <v/>
      </c>
      <c r="K2053" s="414" t="str">
        <f t="shared" si="183"/>
        <v/>
      </c>
      <c r="L2053" s="414" t="str">
        <f t="shared" si="184"/>
        <v/>
      </c>
      <c r="M2053" s="414" t="str">
        <f t="shared" si="185"/>
        <v/>
      </c>
    </row>
    <row r="2054" spans="1:13">
      <c r="A2054" s="175"/>
      <c r="B2054" s="152"/>
      <c r="C2054" s="137"/>
      <c r="D2054" s="142"/>
      <c r="E2054" s="143"/>
      <c r="F2054" s="143"/>
      <c r="G2054" s="346"/>
      <c r="H2054" s="145"/>
      <c r="I2054" s="449">
        <f t="shared" si="181"/>
        <v>0</v>
      </c>
      <c r="J2054" s="414" t="str">
        <f t="shared" si="182"/>
        <v/>
      </c>
      <c r="K2054" s="414" t="str">
        <f t="shared" si="183"/>
        <v/>
      </c>
      <c r="L2054" s="414" t="str">
        <f t="shared" si="184"/>
        <v/>
      </c>
      <c r="M2054" s="414" t="str">
        <f t="shared" si="185"/>
        <v/>
      </c>
    </row>
    <row r="2055" spans="1:13">
      <c r="A2055" s="175"/>
      <c r="B2055" s="152"/>
      <c r="C2055" s="137"/>
      <c r="D2055" s="142"/>
      <c r="E2055" s="143"/>
      <c r="F2055" s="143"/>
      <c r="G2055" s="346"/>
      <c r="H2055" s="145"/>
      <c r="I2055" s="449">
        <f t="shared" si="181"/>
        <v>0</v>
      </c>
      <c r="J2055" s="414" t="str">
        <f t="shared" si="182"/>
        <v/>
      </c>
      <c r="K2055" s="414" t="str">
        <f t="shared" si="183"/>
        <v/>
      </c>
      <c r="L2055" s="414" t="str">
        <f t="shared" si="184"/>
        <v/>
      </c>
      <c r="M2055" s="414" t="str">
        <f t="shared" si="185"/>
        <v/>
      </c>
    </row>
    <row r="2056" spans="1:13">
      <c r="A2056" s="175"/>
      <c r="B2056" s="152"/>
      <c r="C2056" s="137"/>
      <c r="D2056" s="142"/>
      <c r="E2056" s="143"/>
      <c r="F2056" s="143"/>
      <c r="G2056" s="346"/>
      <c r="H2056" s="145"/>
      <c r="I2056" s="449">
        <f t="shared" si="181"/>
        <v>0</v>
      </c>
      <c r="J2056" s="414" t="str">
        <f t="shared" si="182"/>
        <v/>
      </c>
      <c r="K2056" s="414" t="str">
        <f t="shared" si="183"/>
        <v/>
      </c>
      <c r="L2056" s="414" t="str">
        <f t="shared" si="184"/>
        <v/>
      </c>
      <c r="M2056" s="414" t="str">
        <f t="shared" si="185"/>
        <v/>
      </c>
    </row>
    <row r="2057" spans="1:13">
      <c r="A2057" s="175"/>
      <c r="B2057" s="152"/>
      <c r="C2057" s="137"/>
      <c r="D2057" s="142"/>
      <c r="E2057" s="143"/>
      <c r="F2057" s="143"/>
      <c r="G2057" s="346"/>
      <c r="H2057" s="145"/>
      <c r="I2057" s="449">
        <f t="shared" si="181"/>
        <v>0</v>
      </c>
      <c r="J2057" s="414" t="str">
        <f t="shared" si="182"/>
        <v/>
      </c>
      <c r="K2057" s="414" t="str">
        <f t="shared" si="183"/>
        <v/>
      </c>
      <c r="L2057" s="414" t="str">
        <f t="shared" si="184"/>
        <v/>
      </c>
      <c r="M2057" s="414" t="str">
        <f t="shared" si="185"/>
        <v/>
      </c>
    </row>
    <row r="2058" spans="1:13">
      <c r="A2058" s="175"/>
      <c r="B2058" s="152"/>
      <c r="C2058" s="137"/>
      <c r="D2058" s="142"/>
      <c r="E2058" s="143"/>
      <c r="F2058" s="143"/>
      <c r="G2058" s="346"/>
      <c r="H2058" s="145"/>
      <c r="I2058" s="449">
        <f t="shared" si="181"/>
        <v>0</v>
      </c>
      <c r="J2058" s="414" t="str">
        <f t="shared" si="182"/>
        <v/>
      </c>
      <c r="K2058" s="414" t="str">
        <f t="shared" si="183"/>
        <v/>
      </c>
      <c r="L2058" s="414" t="str">
        <f t="shared" si="184"/>
        <v/>
      </c>
      <c r="M2058" s="414" t="str">
        <f t="shared" si="185"/>
        <v/>
      </c>
    </row>
    <row r="2059" spans="1:13">
      <c r="A2059" s="175"/>
      <c r="B2059" s="152"/>
      <c r="C2059" s="137"/>
      <c r="D2059" s="142"/>
      <c r="E2059" s="143"/>
      <c r="F2059" s="143"/>
      <c r="G2059" s="346"/>
      <c r="H2059" s="145"/>
      <c r="I2059" s="449">
        <f t="shared" si="181"/>
        <v>0</v>
      </c>
      <c r="J2059" s="414" t="str">
        <f t="shared" si="182"/>
        <v/>
      </c>
      <c r="K2059" s="414" t="str">
        <f t="shared" si="183"/>
        <v/>
      </c>
      <c r="L2059" s="414" t="str">
        <f t="shared" si="184"/>
        <v/>
      </c>
      <c r="M2059" s="414" t="str">
        <f t="shared" si="185"/>
        <v/>
      </c>
    </row>
    <row r="2060" spans="1:13">
      <c r="A2060" s="175"/>
      <c r="B2060" s="152"/>
      <c r="C2060" s="137"/>
      <c r="D2060" s="142"/>
      <c r="E2060" s="143"/>
      <c r="F2060" s="143"/>
      <c r="G2060" s="346"/>
      <c r="H2060" s="145"/>
      <c r="I2060" s="449">
        <f t="shared" si="181"/>
        <v>0</v>
      </c>
      <c r="J2060" s="414" t="str">
        <f t="shared" si="182"/>
        <v/>
      </c>
      <c r="K2060" s="414" t="str">
        <f t="shared" si="183"/>
        <v/>
      </c>
      <c r="L2060" s="414" t="str">
        <f t="shared" si="184"/>
        <v/>
      </c>
      <c r="M2060" s="414" t="str">
        <f t="shared" si="185"/>
        <v/>
      </c>
    </row>
    <row r="2061" spans="1:13">
      <c r="A2061" s="175"/>
      <c r="B2061" s="152"/>
      <c r="C2061" s="137"/>
      <c r="D2061" s="142"/>
      <c r="E2061" s="143"/>
      <c r="F2061" s="143"/>
      <c r="G2061" s="346"/>
      <c r="H2061" s="145"/>
      <c r="I2061" s="449">
        <f t="shared" si="181"/>
        <v>0</v>
      </c>
      <c r="J2061" s="414" t="str">
        <f t="shared" si="182"/>
        <v/>
      </c>
      <c r="K2061" s="414" t="str">
        <f t="shared" si="183"/>
        <v/>
      </c>
      <c r="L2061" s="414" t="str">
        <f t="shared" si="184"/>
        <v/>
      </c>
      <c r="M2061" s="414" t="str">
        <f t="shared" si="185"/>
        <v/>
      </c>
    </row>
    <row r="2062" spans="1:13">
      <c r="A2062" s="175"/>
      <c r="B2062" s="152"/>
      <c r="C2062" s="137"/>
      <c r="D2062" s="142"/>
      <c r="E2062" s="143"/>
      <c r="F2062" s="143"/>
      <c r="G2062" s="346"/>
      <c r="H2062" s="145"/>
      <c r="I2062" s="449">
        <f t="shared" si="181"/>
        <v>0</v>
      </c>
      <c r="J2062" s="414" t="str">
        <f t="shared" si="182"/>
        <v/>
      </c>
      <c r="K2062" s="414" t="str">
        <f t="shared" si="183"/>
        <v/>
      </c>
      <c r="L2062" s="414" t="str">
        <f t="shared" si="184"/>
        <v/>
      </c>
      <c r="M2062" s="414" t="str">
        <f t="shared" si="185"/>
        <v/>
      </c>
    </row>
    <row r="2063" spans="1:13">
      <c r="A2063" s="175"/>
      <c r="B2063" s="152"/>
      <c r="C2063" s="137"/>
      <c r="D2063" s="142"/>
      <c r="E2063" s="143"/>
      <c r="F2063" s="143"/>
      <c r="G2063" s="346"/>
      <c r="H2063" s="145"/>
      <c r="I2063" s="449">
        <f t="shared" si="181"/>
        <v>0</v>
      </c>
      <c r="J2063" s="414" t="str">
        <f t="shared" si="182"/>
        <v/>
      </c>
      <c r="K2063" s="414" t="str">
        <f t="shared" si="183"/>
        <v/>
      </c>
      <c r="L2063" s="414" t="str">
        <f t="shared" si="184"/>
        <v/>
      </c>
      <c r="M2063" s="414" t="str">
        <f t="shared" si="185"/>
        <v/>
      </c>
    </row>
    <row r="2064" spans="1:13">
      <c r="A2064" s="175"/>
      <c r="B2064" s="152"/>
      <c r="C2064" s="137"/>
      <c r="D2064" s="142"/>
      <c r="E2064" s="143"/>
      <c r="F2064" s="143"/>
      <c r="G2064" s="346"/>
      <c r="H2064" s="145"/>
      <c r="I2064" s="449">
        <f t="shared" si="181"/>
        <v>0</v>
      </c>
      <c r="J2064" s="414" t="str">
        <f t="shared" si="182"/>
        <v/>
      </c>
      <c r="K2064" s="414" t="str">
        <f t="shared" si="183"/>
        <v/>
      </c>
      <c r="L2064" s="414" t="str">
        <f t="shared" si="184"/>
        <v/>
      </c>
      <c r="M2064" s="414" t="str">
        <f t="shared" si="185"/>
        <v/>
      </c>
    </row>
    <row r="2065" spans="1:13">
      <c r="A2065" s="175"/>
      <c r="B2065" s="152"/>
      <c r="C2065" s="137"/>
      <c r="D2065" s="142"/>
      <c r="E2065" s="143"/>
      <c r="F2065" s="143"/>
      <c r="G2065" s="346"/>
      <c r="H2065" s="145"/>
      <c r="I2065" s="449">
        <f t="shared" si="181"/>
        <v>0</v>
      </c>
      <c r="J2065" s="414" t="str">
        <f t="shared" si="182"/>
        <v/>
      </c>
      <c r="K2065" s="414" t="str">
        <f t="shared" si="183"/>
        <v/>
      </c>
      <c r="L2065" s="414" t="str">
        <f t="shared" si="184"/>
        <v/>
      </c>
      <c r="M2065" s="414" t="str">
        <f t="shared" si="185"/>
        <v/>
      </c>
    </row>
    <row r="2066" spans="1:13">
      <c r="A2066" s="175"/>
      <c r="B2066" s="152"/>
      <c r="C2066" s="137"/>
      <c r="D2066" s="142"/>
      <c r="E2066" s="143"/>
      <c r="F2066" s="143"/>
      <c r="G2066" s="346"/>
      <c r="H2066" s="145"/>
      <c r="I2066" s="449">
        <f t="shared" si="181"/>
        <v>0</v>
      </c>
      <c r="J2066" s="414" t="str">
        <f t="shared" si="182"/>
        <v/>
      </c>
      <c r="K2066" s="414" t="str">
        <f t="shared" si="183"/>
        <v/>
      </c>
      <c r="L2066" s="414" t="str">
        <f t="shared" si="184"/>
        <v/>
      </c>
      <c r="M2066" s="414" t="str">
        <f t="shared" si="185"/>
        <v/>
      </c>
    </row>
    <row r="2067" spans="1:13">
      <c r="A2067" s="175"/>
      <c r="B2067" s="152"/>
      <c r="C2067" s="137"/>
      <c r="D2067" s="142"/>
      <c r="E2067" s="143"/>
      <c r="F2067" s="143"/>
      <c r="G2067" s="346"/>
      <c r="H2067" s="145"/>
      <c r="I2067" s="449">
        <f t="shared" si="181"/>
        <v>0</v>
      </c>
      <c r="J2067" s="414" t="str">
        <f t="shared" si="182"/>
        <v/>
      </c>
      <c r="K2067" s="414" t="str">
        <f t="shared" si="183"/>
        <v/>
      </c>
      <c r="L2067" s="414" t="str">
        <f t="shared" si="184"/>
        <v/>
      </c>
      <c r="M2067" s="414" t="str">
        <f t="shared" si="185"/>
        <v/>
      </c>
    </row>
    <row r="2068" spans="1:13">
      <c r="A2068" s="175"/>
      <c r="B2068" s="152"/>
      <c r="C2068" s="137"/>
      <c r="D2068" s="142"/>
      <c r="E2068" s="143"/>
      <c r="F2068" s="143"/>
      <c r="G2068" s="346"/>
      <c r="H2068" s="145"/>
      <c r="I2068" s="449">
        <f t="shared" si="181"/>
        <v>0</v>
      </c>
      <c r="J2068" s="414" t="str">
        <f t="shared" si="182"/>
        <v/>
      </c>
      <c r="K2068" s="414" t="str">
        <f t="shared" si="183"/>
        <v/>
      </c>
      <c r="L2068" s="414" t="str">
        <f t="shared" si="184"/>
        <v/>
      </c>
      <c r="M2068" s="414" t="str">
        <f t="shared" si="185"/>
        <v/>
      </c>
    </row>
    <row r="2069" spans="1:13">
      <c r="A2069" s="175"/>
      <c r="B2069" s="152"/>
      <c r="C2069" s="137"/>
      <c r="D2069" s="142"/>
      <c r="E2069" s="143"/>
      <c r="F2069" s="143"/>
      <c r="G2069" s="346"/>
      <c r="H2069" s="145"/>
      <c r="I2069" s="449">
        <f t="shared" si="181"/>
        <v>0</v>
      </c>
      <c r="J2069" s="414" t="str">
        <f t="shared" si="182"/>
        <v/>
      </c>
      <c r="K2069" s="414" t="str">
        <f t="shared" si="183"/>
        <v/>
      </c>
      <c r="L2069" s="414" t="str">
        <f t="shared" si="184"/>
        <v/>
      </c>
      <c r="M2069" s="414" t="str">
        <f t="shared" si="185"/>
        <v/>
      </c>
    </row>
    <row r="2070" spans="1:13">
      <c r="A2070" s="175"/>
      <c r="B2070" s="152"/>
      <c r="C2070" s="137"/>
      <c r="D2070" s="142"/>
      <c r="E2070" s="143"/>
      <c r="F2070" s="143"/>
      <c r="G2070" s="346"/>
      <c r="H2070" s="145"/>
      <c r="I2070" s="449">
        <f t="shared" si="181"/>
        <v>0</v>
      </c>
      <c r="J2070" s="414" t="str">
        <f t="shared" si="182"/>
        <v/>
      </c>
      <c r="K2070" s="414" t="str">
        <f t="shared" si="183"/>
        <v/>
      </c>
      <c r="L2070" s="414" t="str">
        <f t="shared" si="184"/>
        <v/>
      </c>
      <c r="M2070" s="414" t="str">
        <f t="shared" si="185"/>
        <v/>
      </c>
    </row>
    <row r="2071" spans="1:13">
      <c r="A2071" s="175"/>
      <c r="B2071" s="152"/>
      <c r="C2071" s="137"/>
      <c r="D2071" s="142"/>
      <c r="E2071" s="143"/>
      <c r="F2071" s="143"/>
      <c r="G2071" s="346"/>
      <c r="H2071" s="145"/>
      <c r="I2071" s="449">
        <f t="shared" si="181"/>
        <v>0</v>
      </c>
      <c r="J2071" s="414" t="str">
        <f t="shared" si="182"/>
        <v/>
      </c>
      <c r="K2071" s="414" t="str">
        <f t="shared" si="183"/>
        <v/>
      </c>
      <c r="L2071" s="414" t="str">
        <f t="shared" si="184"/>
        <v/>
      </c>
      <c r="M2071" s="414" t="str">
        <f t="shared" si="185"/>
        <v/>
      </c>
    </row>
    <row r="2072" spans="1:13">
      <c r="A2072" s="175"/>
      <c r="B2072" s="152"/>
      <c r="C2072" s="137"/>
      <c r="D2072" s="142"/>
      <c r="E2072" s="143"/>
      <c r="F2072" s="143"/>
      <c r="G2072" s="346"/>
      <c r="H2072" s="145"/>
      <c r="I2072" s="449">
        <f t="shared" si="181"/>
        <v>0</v>
      </c>
      <c r="J2072" s="414" t="str">
        <f t="shared" si="182"/>
        <v/>
      </c>
      <c r="K2072" s="414" t="str">
        <f t="shared" si="183"/>
        <v/>
      </c>
      <c r="L2072" s="414" t="str">
        <f t="shared" si="184"/>
        <v/>
      </c>
      <c r="M2072" s="414" t="str">
        <f t="shared" si="185"/>
        <v/>
      </c>
    </row>
    <row r="2073" spans="1:13">
      <c r="A2073" s="175"/>
      <c r="B2073" s="152"/>
      <c r="C2073" s="137"/>
      <c r="D2073" s="142"/>
      <c r="E2073" s="143"/>
      <c r="F2073" s="143"/>
      <c r="G2073" s="346"/>
      <c r="H2073" s="145"/>
      <c r="I2073" s="449">
        <f t="shared" si="181"/>
        <v>0</v>
      </c>
      <c r="J2073" s="414" t="str">
        <f t="shared" si="182"/>
        <v/>
      </c>
      <c r="K2073" s="414" t="str">
        <f t="shared" si="183"/>
        <v/>
      </c>
      <c r="L2073" s="414" t="str">
        <f t="shared" si="184"/>
        <v/>
      </c>
      <c r="M2073" s="414" t="str">
        <f t="shared" si="185"/>
        <v/>
      </c>
    </row>
    <row r="2074" spans="1:13">
      <c r="A2074" s="175"/>
      <c r="B2074" s="152"/>
      <c r="C2074" s="137"/>
      <c r="D2074" s="142"/>
      <c r="E2074" s="143"/>
      <c r="F2074" s="143"/>
      <c r="G2074" s="346"/>
      <c r="H2074" s="145"/>
      <c r="I2074" s="449">
        <f t="shared" si="181"/>
        <v>0</v>
      </c>
      <c r="J2074" s="414" t="str">
        <f t="shared" si="182"/>
        <v/>
      </c>
      <c r="K2074" s="414" t="str">
        <f t="shared" si="183"/>
        <v/>
      </c>
      <c r="L2074" s="414" t="str">
        <f t="shared" si="184"/>
        <v/>
      </c>
      <c r="M2074" s="414" t="str">
        <f t="shared" si="185"/>
        <v/>
      </c>
    </row>
    <row r="2075" spans="1:13">
      <c r="A2075" s="175"/>
      <c r="B2075" s="152"/>
      <c r="C2075" s="137"/>
      <c r="D2075" s="142"/>
      <c r="E2075" s="143"/>
      <c r="F2075" s="143"/>
      <c r="G2075" s="346"/>
      <c r="H2075" s="145"/>
      <c r="I2075" s="449">
        <f t="shared" si="181"/>
        <v>0</v>
      </c>
      <c r="J2075" s="414" t="str">
        <f t="shared" si="182"/>
        <v/>
      </c>
      <c r="K2075" s="414" t="str">
        <f t="shared" si="183"/>
        <v/>
      </c>
      <c r="L2075" s="414" t="str">
        <f t="shared" si="184"/>
        <v/>
      </c>
      <c r="M2075" s="414" t="str">
        <f t="shared" si="185"/>
        <v/>
      </c>
    </row>
    <row r="2076" spans="1:13">
      <c r="A2076" s="175"/>
      <c r="B2076" s="152"/>
      <c r="C2076" s="137"/>
      <c r="D2076" s="142"/>
      <c r="E2076" s="143"/>
      <c r="F2076" s="143"/>
      <c r="G2076" s="346"/>
      <c r="H2076" s="145"/>
      <c r="I2076" s="449">
        <f t="shared" si="181"/>
        <v>0</v>
      </c>
      <c r="J2076" s="414" t="str">
        <f t="shared" si="182"/>
        <v/>
      </c>
      <c r="K2076" s="414" t="str">
        <f t="shared" si="183"/>
        <v/>
      </c>
      <c r="L2076" s="414" t="str">
        <f t="shared" si="184"/>
        <v/>
      </c>
      <c r="M2076" s="414" t="str">
        <f t="shared" si="185"/>
        <v/>
      </c>
    </row>
    <row r="2077" spans="1:13">
      <c r="A2077" s="175"/>
      <c r="B2077" s="152"/>
      <c r="C2077" s="137"/>
      <c r="D2077" s="142"/>
      <c r="E2077" s="143"/>
      <c r="F2077" s="143"/>
      <c r="G2077" s="346"/>
      <c r="H2077" s="145"/>
      <c r="I2077" s="449">
        <f t="shared" si="181"/>
        <v>0</v>
      </c>
      <c r="J2077" s="414" t="str">
        <f t="shared" si="182"/>
        <v/>
      </c>
      <c r="K2077" s="414" t="str">
        <f t="shared" si="183"/>
        <v/>
      </c>
      <c r="L2077" s="414" t="str">
        <f t="shared" si="184"/>
        <v/>
      </c>
      <c r="M2077" s="414" t="str">
        <f t="shared" si="185"/>
        <v/>
      </c>
    </row>
    <row r="2078" spans="1:13">
      <c r="A2078" s="175"/>
      <c r="B2078" s="152"/>
      <c r="C2078" s="137"/>
      <c r="D2078" s="142"/>
      <c r="E2078" s="143"/>
      <c r="F2078" s="143"/>
      <c r="G2078" s="346"/>
      <c r="H2078" s="145"/>
      <c r="I2078" s="449">
        <f t="shared" si="181"/>
        <v>0</v>
      </c>
      <c r="J2078" s="414" t="str">
        <f t="shared" si="182"/>
        <v/>
      </c>
      <c r="K2078" s="414" t="str">
        <f t="shared" si="183"/>
        <v/>
      </c>
      <c r="L2078" s="414" t="str">
        <f t="shared" si="184"/>
        <v/>
      </c>
      <c r="M2078" s="414" t="str">
        <f t="shared" si="185"/>
        <v/>
      </c>
    </row>
    <row r="2079" spans="1:13">
      <c r="A2079" s="175"/>
      <c r="B2079" s="152"/>
      <c r="C2079" s="137"/>
      <c r="D2079" s="142"/>
      <c r="E2079" s="143"/>
      <c r="F2079" s="143"/>
      <c r="G2079" s="346"/>
      <c r="H2079" s="145"/>
      <c r="I2079" s="449">
        <f t="shared" si="181"/>
        <v>0</v>
      </c>
      <c r="J2079" s="414" t="str">
        <f t="shared" si="182"/>
        <v/>
      </c>
      <c r="K2079" s="414" t="str">
        <f t="shared" si="183"/>
        <v/>
      </c>
      <c r="L2079" s="414" t="str">
        <f t="shared" si="184"/>
        <v/>
      </c>
      <c r="M2079" s="414" t="str">
        <f t="shared" si="185"/>
        <v/>
      </c>
    </row>
    <row r="2080" spans="1:13">
      <c r="A2080" s="175"/>
      <c r="B2080" s="152"/>
      <c r="C2080" s="137"/>
      <c r="D2080" s="142"/>
      <c r="E2080" s="143"/>
      <c r="F2080" s="143"/>
      <c r="G2080" s="346"/>
      <c r="H2080" s="145"/>
      <c r="I2080" s="449">
        <f t="shared" si="181"/>
        <v>0</v>
      </c>
      <c r="J2080" s="414" t="str">
        <f t="shared" si="182"/>
        <v/>
      </c>
      <c r="K2080" s="414" t="str">
        <f t="shared" si="183"/>
        <v/>
      </c>
      <c r="L2080" s="414" t="str">
        <f t="shared" si="184"/>
        <v/>
      </c>
      <c r="M2080" s="414" t="str">
        <f t="shared" si="185"/>
        <v/>
      </c>
    </row>
    <row r="2081" spans="1:13">
      <c r="A2081" s="175"/>
      <c r="B2081" s="152"/>
      <c r="C2081" s="137"/>
      <c r="D2081" s="142"/>
      <c r="E2081" s="143"/>
      <c r="F2081" s="143"/>
      <c r="G2081" s="346"/>
      <c r="H2081" s="145"/>
      <c r="I2081" s="449">
        <f t="shared" si="181"/>
        <v>0</v>
      </c>
      <c r="J2081" s="414" t="str">
        <f t="shared" si="182"/>
        <v/>
      </c>
      <c r="K2081" s="414" t="str">
        <f t="shared" si="183"/>
        <v/>
      </c>
      <c r="L2081" s="414" t="str">
        <f t="shared" si="184"/>
        <v/>
      </c>
      <c r="M2081" s="414" t="str">
        <f t="shared" si="185"/>
        <v/>
      </c>
    </row>
    <row r="2082" spans="1:13">
      <c r="A2082" s="175"/>
      <c r="B2082" s="152"/>
      <c r="C2082" s="137"/>
      <c r="D2082" s="142"/>
      <c r="E2082" s="143"/>
      <c r="F2082" s="143"/>
      <c r="G2082" s="346"/>
      <c r="H2082" s="145"/>
      <c r="I2082" s="449">
        <f t="shared" si="181"/>
        <v>0</v>
      </c>
      <c r="J2082" s="414" t="str">
        <f t="shared" si="182"/>
        <v/>
      </c>
      <c r="K2082" s="414" t="str">
        <f t="shared" si="183"/>
        <v/>
      </c>
      <c r="L2082" s="414" t="str">
        <f t="shared" si="184"/>
        <v/>
      </c>
      <c r="M2082" s="414" t="str">
        <f t="shared" si="185"/>
        <v/>
      </c>
    </row>
    <row r="2083" spans="1:13">
      <c r="A2083" s="175"/>
      <c r="B2083" s="152"/>
      <c r="C2083" s="137"/>
      <c r="D2083" s="142"/>
      <c r="E2083" s="143"/>
      <c r="F2083" s="143"/>
      <c r="G2083" s="346"/>
      <c r="H2083" s="145"/>
      <c r="I2083" s="449">
        <f t="shared" si="181"/>
        <v>0</v>
      </c>
      <c r="J2083" s="414" t="str">
        <f t="shared" si="182"/>
        <v/>
      </c>
      <c r="K2083" s="414" t="str">
        <f t="shared" si="183"/>
        <v/>
      </c>
      <c r="L2083" s="414" t="str">
        <f t="shared" si="184"/>
        <v/>
      </c>
      <c r="M2083" s="414" t="str">
        <f t="shared" si="185"/>
        <v/>
      </c>
    </row>
    <row r="2084" spans="1:13">
      <c r="A2084" s="175"/>
      <c r="B2084" s="152"/>
      <c r="C2084" s="137"/>
      <c r="D2084" s="142"/>
      <c r="E2084" s="143"/>
      <c r="F2084" s="143"/>
      <c r="G2084" s="346"/>
      <c r="H2084" s="145"/>
      <c r="I2084" s="449">
        <f t="shared" si="181"/>
        <v>0</v>
      </c>
      <c r="J2084" s="414" t="str">
        <f t="shared" si="182"/>
        <v/>
      </c>
      <c r="K2084" s="414" t="str">
        <f t="shared" si="183"/>
        <v/>
      </c>
      <c r="L2084" s="414" t="str">
        <f t="shared" si="184"/>
        <v/>
      </c>
      <c r="M2084" s="414" t="str">
        <f t="shared" si="185"/>
        <v/>
      </c>
    </row>
    <row r="2085" spans="1:13">
      <c r="A2085" s="175"/>
      <c r="B2085" s="152"/>
      <c r="C2085" s="137"/>
      <c r="D2085" s="142"/>
      <c r="E2085" s="143"/>
      <c r="F2085" s="143"/>
      <c r="G2085" s="346"/>
      <c r="H2085" s="145"/>
      <c r="I2085" s="449">
        <f t="shared" si="181"/>
        <v>0</v>
      </c>
      <c r="J2085" s="414" t="str">
        <f t="shared" si="182"/>
        <v/>
      </c>
      <c r="K2085" s="414" t="str">
        <f t="shared" si="183"/>
        <v/>
      </c>
      <c r="L2085" s="414" t="str">
        <f t="shared" si="184"/>
        <v/>
      </c>
      <c r="M2085" s="414" t="str">
        <f t="shared" si="185"/>
        <v/>
      </c>
    </row>
    <row r="2086" spans="1:13">
      <c r="A2086" s="175"/>
      <c r="B2086" s="152"/>
      <c r="C2086" s="137"/>
      <c r="D2086" s="142"/>
      <c r="E2086" s="143"/>
      <c r="F2086" s="143"/>
      <c r="G2086" s="346"/>
      <c r="H2086" s="145"/>
      <c r="I2086" s="449">
        <f t="shared" si="181"/>
        <v>0</v>
      </c>
      <c r="J2086" s="414" t="str">
        <f t="shared" si="182"/>
        <v/>
      </c>
      <c r="K2086" s="414" t="str">
        <f t="shared" si="183"/>
        <v/>
      </c>
      <c r="L2086" s="414" t="str">
        <f t="shared" si="184"/>
        <v/>
      </c>
      <c r="M2086" s="414" t="str">
        <f t="shared" si="185"/>
        <v/>
      </c>
    </row>
    <row r="2087" spans="1:13">
      <c r="A2087" s="175"/>
      <c r="B2087" s="152"/>
      <c r="C2087" s="137"/>
      <c r="D2087" s="142"/>
      <c r="E2087" s="143"/>
      <c r="F2087" s="143"/>
      <c r="G2087" s="346"/>
      <c r="H2087" s="145"/>
      <c r="I2087" s="449">
        <f t="shared" si="181"/>
        <v>0</v>
      </c>
      <c r="J2087" s="414" t="str">
        <f t="shared" si="182"/>
        <v/>
      </c>
      <c r="K2087" s="414" t="str">
        <f t="shared" si="183"/>
        <v/>
      </c>
      <c r="L2087" s="414" t="str">
        <f t="shared" si="184"/>
        <v/>
      </c>
      <c r="M2087" s="414" t="str">
        <f t="shared" si="185"/>
        <v/>
      </c>
    </row>
    <row r="2088" spans="1:13">
      <c r="A2088" s="175"/>
      <c r="B2088" s="152"/>
      <c r="C2088" s="137"/>
      <c r="D2088" s="142"/>
      <c r="E2088" s="143"/>
      <c r="F2088" s="143"/>
      <c r="G2088" s="346"/>
      <c r="H2088" s="145"/>
      <c r="I2088" s="449">
        <f t="shared" si="181"/>
        <v>0</v>
      </c>
      <c r="J2088" s="414" t="str">
        <f t="shared" si="182"/>
        <v/>
      </c>
      <c r="K2088" s="414" t="str">
        <f t="shared" si="183"/>
        <v/>
      </c>
      <c r="L2088" s="414" t="str">
        <f t="shared" si="184"/>
        <v/>
      </c>
      <c r="M2088" s="414" t="str">
        <f t="shared" si="185"/>
        <v/>
      </c>
    </row>
    <row r="2089" spans="1:13">
      <c r="A2089" s="175"/>
      <c r="B2089" s="152"/>
      <c r="C2089" s="137"/>
      <c r="D2089" s="142"/>
      <c r="E2089" s="143"/>
      <c r="F2089" s="143"/>
      <c r="G2089" s="346"/>
      <c r="H2089" s="145"/>
      <c r="I2089" s="449">
        <f t="shared" si="181"/>
        <v>0</v>
      </c>
      <c r="J2089" s="414" t="str">
        <f t="shared" si="182"/>
        <v/>
      </c>
      <c r="K2089" s="414" t="str">
        <f t="shared" si="183"/>
        <v/>
      </c>
      <c r="L2089" s="414" t="str">
        <f t="shared" si="184"/>
        <v/>
      </c>
      <c r="M2089" s="414" t="str">
        <f t="shared" si="185"/>
        <v/>
      </c>
    </row>
    <row r="2090" spans="1:13">
      <c r="A2090" s="175"/>
      <c r="B2090" s="152"/>
      <c r="C2090" s="137"/>
      <c r="D2090" s="142"/>
      <c r="E2090" s="143"/>
      <c r="F2090" s="143"/>
      <c r="G2090" s="346"/>
      <c r="H2090" s="145"/>
      <c r="I2090" s="449">
        <f t="shared" si="181"/>
        <v>0</v>
      </c>
      <c r="J2090" s="414" t="str">
        <f t="shared" si="182"/>
        <v/>
      </c>
      <c r="K2090" s="414" t="str">
        <f t="shared" si="183"/>
        <v/>
      </c>
      <c r="L2090" s="414" t="str">
        <f t="shared" si="184"/>
        <v/>
      </c>
      <c r="M2090" s="414" t="str">
        <f t="shared" si="185"/>
        <v/>
      </c>
    </row>
    <row r="2091" spans="1:13">
      <c r="A2091" s="175"/>
      <c r="B2091" s="152"/>
      <c r="C2091" s="137"/>
      <c r="D2091" s="142"/>
      <c r="E2091" s="143"/>
      <c r="F2091" s="143"/>
      <c r="G2091" s="346"/>
      <c r="H2091" s="145"/>
      <c r="I2091" s="449">
        <f t="shared" si="181"/>
        <v>0</v>
      </c>
      <c r="J2091" s="414" t="str">
        <f t="shared" si="182"/>
        <v/>
      </c>
      <c r="K2091" s="414" t="str">
        <f t="shared" si="183"/>
        <v/>
      </c>
      <c r="L2091" s="414" t="str">
        <f t="shared" si="184"/>
        <v/>
      </c>
      <c r="M2091" s="414" t="str">
        <f t="shared" si="185"/>
        <v/>
      </c>
    </row>
    <row r="2092" spans="1:13">
      <c r="A2092" s="175"/>
      <c r="B2092" s="152"/>
      <c r="C2092" s="137"/>
      <c r="D2092" s="142"/>
      <c r="E2092" s="143"/>
      <c r="F2092" s="143"/>
      <c r="G2092" s="346"/>
      <c r="H2092" s="145"/>
      <c r="I2092" s="449">
        <f t="shared" si="181"/>
        <v>0</v>
      </c>
      <c r="J2092" s="414" t="str">
        <f t="shared" si="182"/>
        <v/>
      </c>
      <c r="K2092" s="414" t="str">
        <f t="shared" si="183"/>
        <v/>
      </c>
      <c r="L2092" s="414" t="str">
        <f t="shared" si="184"/>
        <v/>
      </c>
      <c r="M2092" s="414" t="str">
        <f t="shared" si="185"/>
        <v/>
      </c>
    </row>
    <row r="2093" spans="1:13">
      <c r="A2093" s="175"/>
      <c r="B2093" s="152"/>
      <c r="C2093" s="137"/>
      <c r="D2093" s="142"/>
      <c r="E2093" s="143"/>
      <c r="F2093" s="143"/>
      <c r="G2093" s="346"/>
      <c r="H2093" s="145"/>
      <c r="I2093" s="449">
        <f t="shared" si="181"/>
        <v>0</v>
      </c>
      <c r="J2093" s="414" t="str">
        <f t="shared" si="182"/>
        <v/>
      </c>
      <c r="K2093" s="414" t="str">
        <f t="shared" si="183"/>
        <v/>
      </c>
      <c r="L2093" s="414" t="str">
        <f t="shared" si="184"/>
        <v/>
      </c>
      <c r="M2093" s="414" t="str">
        <f t="shared" si="185"/>
        <v/>
      </c>
    </row>
    <row r="2094" spans="1:13">
      <c r="A2094" s="175"/>
      <c r="B2094" s="152"/>
      <c r="C2094" s="137"/>
      <c r="D2094" s="142"/>
      <c r="E2094" s="143"/>
      <c r="F2094" s="143"/>
      <c r="G2094" s="346"/>
      <c r="H2094" s="145"/>
      <c r="I2094" s="449">
        <f t="shared" si="181"/>
        <v>0</v>
      </c>
      <c r="J2094" s="414" t="str">
        <f t="shared" si="182"/>
        <v/>
      </c>
      <c r="K2094" s="414" t="str">
        <f t="shared" si="183"/>
        <v/>
      </c>
      <c r="L2094" s="414" t="str">
        <f t="shared" si="184"/>
        <v/>
      </c>
      <c r="M2094" s="414" t="str">
        <f t="shared" si="185"/>
        <v/>
      </c>
    </row>
    <row r="2095" spans="1:13">
      <c r="A2095" s="175"/>
      <c r="B2095" s="152"/>
      <c r="C2095" s="137"/>
      <c r="D2095" s="142"/>
      <c r="E2095" s="143"/>
      <c r="F2095" s="143"/>
      <c r="G2095" s="346"/>
      <c r="H2095" s="145"/>
      <c r="I2095" s="449">
        <f t="shared" si="181"/>
        <v>0</v>
      </c>
      <c r="J2095" s="414" t="str">
        <f t="shared" si="182"/>
        <v/>
      </c>
      <c r="K2095" s="414" t="str">
        <f t="shared" si="183"/>
        <v/>
      </c>
      <c r="L2095" s="414" t="str">
        <f t="shared" si="184"/>
        <v/>
      </c>
      <c r="M2095" s="414" t="str">
        <f t="shared" si="185"/>
        <v/>
      </c>
    </row>
    <row r="2096" spans="1:13">
      <c r="A2096" s="175"/>
      <c r="B2096" s="152"/>
      <c r="C2096" s="137"/>
      <c r="D2096" s="142"/>
      <c r="E2096" s="143"/>
      <c r="F2096" s="143"/>
      <c r="G2096" s="346"/>
      <c r="H2096" s="145"/>
      <c r="I2096" s="449">
        <f t="shared" si="181"/>
        <v>0</v>
      </c>
      <c r="J2096" s="414" t="str">
        <f t="shared" si="182"/>
        <v/>
      </c>
      <c r="K2096" s="414" t="str">
        <f t="shared" si="183"/>
        <v/>
      </c>
      <c r="L2096" s="414" t="str">
        <f t="shared" si="184"/>
        <v/>
      </c>
      <c r="M2096" s="414" t="str">
        <f t="shared" si="185"/>
        <v/>
      </c>
    </row>
    <row r="2097" spans="1:13">
      <c r="A2097" s="175"/>
      <c r="B2097" s="152"/>
      <c r="C2097" s="137"/>
      <c r="D2097" s="142"/>
      <c r="E2097" s="143"/>
      <c r="F2097" s="143"/>
      <c r="G2097" s="346"/>
      <c r="H2097" s="145"/>
      <c r="I2097" s="449">
        <f t="shared" si="181"/>
        <v>0</v>
      </c>
      <c r="J2097" s="414" t="str">
        <f t="shared" si="182"/>
        <v/>
      </c>
      <c r="K2097" s="414" t="str">
        <f t="shared" si="183"/>
        <v/>
      </c>
      <c r="L2097" s="414" t="str">
        <f t="shared" si="184"/>
        <v/>
      </c>
      <c r="M2097" s="414" t="str">
        <f t="shared" si="185"/>
        <v/>
      </c>
    </row>
    <row r="2098" spans="1:13">
      <c r="A2098" s="175"/>
      <c r="B2098" s="152"/>
      <c r="C2098" s="137"/>
      <c r="D2098" s="142"/>
      <c r="E2098" s="143"/>
      <c r="F2098" s="143"/>
      <c r="G2098" s="346"/>
      <c r="H2098" s="145"/>
      <c r="I2098" s="449">
        <f t="shared" si="181"/>
        <v>0</v>
      </c>
      <c r="J2098" s="414" t="str">
        <f t="shared" si="182"/>
        <v/>
      </c>
      <c r="K2098" s="414" t="str">
        <f t="shared" si="183"/>
        <v/>
      </c>
      <c r="L2098" s="414" t="str">
        <f t="shared" si="184"/>
        <v/>
      </c>
      <c r="M2098" s="414" t="str">
        <f t="shared" si="185"/>
        <v/>
      </c>
    </row>
    <row r="2099" spans="1:13">
      <c r="A2099" s="175"/>
      <c r="B2099" s="152"/>
      <c r="C2099" s="137"/>
      <c r="D2099" s="142"/>
      <c r="E2099" s="143"/>
      <c r="F2099" s="143"/>
      <c r="G2099" s="346"/>
      <c r="H2099" s="145"/>
      <c r="I2099" s="449">
        <f t="shared" si="181"/>
        <v>0</v>
      </c>
      <c r="J2099" s="414" t="str">
        <f t="shared" si="182"/>
        <v/>
      </c>
      <c r="K2099" s="414" t="str">
        <f t="shared" si="183"/>
        <v/>
      </c>
      <c r="L2099" s="414" t="str">
        <f t="shared" si="184"/>
        <v/>
      </c>
      <c r="M2099" s="414" t="str">
        <f t="shared" si="185"/>
        <v/>
      </c>
    </row>
    <row r="2100" spans="1:13">
      <c r="A2100" s="175"/>
      <c r="B2100" s="152"/>
      <c r="C2100" s="137"/>
      <c r="D2100" s="142"/>
      <c r="E2100" s="143"/>
      <c r="F2100" s="143"/>
      <c r="G2100" s="346"/>
      <c r="H2100" s="145"/>
      <c r="I2100" s="449">
        <f t="shared" si="181"/>
        <v>0</v>
      </c>
      <c r="J2100" s="414" t="str">
        <f t="shared" si="182"/>
        <v/>
      </c>
      <c r="K2100" s="414" t="str">
        <f t="shared" si="183"/>
        <v/>
      </c>
      <c r="L2100" s="414" t="str">
        <f t="shared" si="184"/>
        <v/>
      </c>
      <c r="M2100" s="414" t="str">
        <f t="shared" si="185"/>
        <v/>
      </c>
    </row>
    <row r="2101" spans="1:13">
      <c r="A2101" s="175"/>
      <c r="B2101" s="152"/>
      <c r="C2101" s="137"/>
      <c r="D2101" s="142"/>
      <c r="E2101" s="143"/>
      <c r="F2101" s="143"/>
      <c r="G2101" s="346"/>
      <c r="H2101" s="145"/>
      <c r="I2101" s="449">
        <f t="shared" si="181"/>
        <v>0</v>
      </c>
      <c r="J2101" s="414" t="str">
        <f t="shared" si="182"/>
        <v/>
      </c>
      <c r="K2101" s="414" t="str">
        <f t="shared" si="183"/>
        <v/>
      </c>
      <c r="L2101" s="414" t="str">
        <f t="shared" si="184"/>
        <v/>
      </c>
      <c r="M2101" s="414" t="str">
        <f t="shared" si="185"/>
        <v/>
      </c>
    </row>
    <row r="2102" spans="1:13">
      <c r="A2102" s="175"/>
      <c r="B2102" s="152"/>
      <c r="C2102" s="137"/>
      <c r="D2102" s="142"/>
      <c r="E2102" s="143"/>
      <c r="F2102" s="143"/>
      <c r="G2102" s="346"/>
      <c r="H2102" s="145"/>
      <c r="I2102" s="449">
        <f t="shared" si="181"/>
        <v>0</v>
      </c>
      <c r="J2102" s="414" t="str">
        <f t="shared" si="182"/>
        <v/>
      </c>
      <c r="K2102" s="414" t="str">
        <f t="shared" si="183"/>
        <v/>
      </c>
      <c r="L2102" s="414" t="str">
        <f t="shared" si="184"/>
        <v/>
      </c>
      <c r="M2102" s="414" t="str">
        <f t="shared" si="185"/>
        <v/>
      </c>
    </row>
    <row r="2103" spans="1:13">
      <c r="A2103" s="175"/>
      <c r="B2103" s="152"/>
      <c r="C2103" s="137"/>
      <c r="D2103" s="142"/>
      <c r="E2103" s="143"/>
      <c r="F2103" s="143"/>
      <c r="G2103" s="346"/>
      <c r="H2103" s="145"/>
      <c r="I2103" s="449">
        <f t="shared" si="181"/>
        <v>0</v>
      </c>
      <c r="J2103" s="414" t="str">
        <f t="shared" si="182"/>
        <v/>
      </c>
      <c r="K2103" s="414" t="str">
        <f t="shared" si="183"/>
        <v/>
      </c>
      <c r="L2103" s="414" t="str">
        <f t="shared" si="184"/>
        <v/>
      </c>
      <c r="M2103" s="414" t="str">
        <f t="shared" si="185"/>
        <v/>
      </c>
    </row>
    <row r="2104" spans="1:13">
      <c r="A2104" s="175"/>
      <c r="B2104" s="152"/>
      <c r="C2104" s="137"/>
      <c r="D2104" s="142"/>
      <c r="E2104" s="143"/>
      <c r="F2104" s="143"/>
      <c r="G2104" s="346"/>
      <c r="H2104" s="145"/>
      <c r="I2104" s="449">
        <f t="shared" si="181"/>
        <v>0</v>
      </c>
      <c r="J2104" s="414" t="str">
        <f t="shared" si="182"/>
        <v/>
      </c>
      <c r="K2104" s="414" t="str">
        <f t="shared" si="183"/>
        <v/>
      </c>
      <c r="L2104" s="414" t="str">
        <f t="shared" si="184"/>
        <v/>
      </c>
      <c r="M2104" s="414" t="str">
        <f t="shared" si="185"/>
        <v/>
      </c>
    </row>
    <row r="2105" spans="1:13">
      <c r="A2105" s="175"/>
      <c r="B2105" s="152"/>
      <c r="C2105" s="137"/>
      <c r="D2105" s="142"/>
      <c r="E2105" s="143"/>
      <c r="F2105" s="143"/>
      <c r="G2105" s="346"/>
      <c r="H2105" s="145"/>
      <c r="I2105" s="449">
        <f t="shared" si="181"/>
        <v>0</v>
      </c>
      <c r="J2105" s="414" t="str">
        <f t="shared" si="182"/>
        <v/>
      </c>
      <c r="K2105" s="414" t="str">
        <f t="shared" si="183"/>
        <v/>
      </c>
      <c r="L2105" s="414" t="str">
        <f t="shared" si="184"/>
        <v/>
      </c>
      <c r="M2105" s="414" t="str">
        <f t="shared" si="185"/>
        <v/>
      </c>
    </row>
    <row r="2106" spans="1:13">
      <c r="A2106" s="175"/>
      <c r="B2106" s="152"/>
      <c r="C2106" s="137"/>
      <c r="D2106" s="142"/>
      <c r="E2106" s="143"/>
      <c r="F2106" s="143"/>
      <c r="G2106" s="346"/>
      <c r="H2106" s="145"/>
      <c r="I2106" s="449">
        <f t="shared" si="181"/>
        <v>0</v>
      </c>
      <c r="J2106" s="414" t="str">
        <f t="shared" si="182"/>
        <v/>
      </c>
      <c r="K2106" s="414" t="str">
        <f t="shared" si="183"/>
        <v/>
      </c>
      <c r="L2106" s="414" t="str">
        <f t="shared" si="184"/>
        <v/>
      </c>
      <c r="M2106" s="414" t="str">
        <f t="shared" si="185"/>
        <v/>
      </c>
    </row>
    <row r="2107" spans="1:13">
      <c r="A2107" s="175"/>
      <c r="B2107" s="152"/>
      <c r="C2107" s="137"/>
      <c r="D2107" s="142"/>
      <c r="E2107" s="143"/>
      <c r="F2107" s="143"/>
      <c r="G2107" s="346"/>
      <c r="H2107" s="145"/>
      <c r="I2107" s="449">
        <f t="shared" ref="I2107:I2170" si="186">IF(ISTEXT(A2107)=TRUE,G2107,0)</f>
        <v>0</v>
      </c>
      <c r="J2107" s="414" t="str">
        <f t="shared" si="182"/>
        <v/>
      </c>
      <c r="K2107" s="414" t="str">
        <f t="shared" si="183"/>
        <v/>
      </c>
      <c r="L2107" s="414" t="str">
        <f t="shared" si="184"/>
        <v/>
      </c>
      <c r="M2107" s="414" t="str">
        <f t="shared" si="185"/>
        <v/>
      </c>
    </row>
    <row r="2108" spans="1:13">
      <c r="A2108" s="175"/>
      <c r="B2108" s="152"/>
      <c r="C2108" s="137"/>
      <c r="D2108" s="142"/>
      <c r="E2108" s="143"/>
      <c r="F2108" s="143"/>
      <c r="G2108" s="346"/>
      <c r="H2108" s="145"/>
      <c r="I2108" s="449">
        <f t="shared" si="186"/>
        <v>0</v>
      </c>
      <c r="J2108" s="414" t="str">
        <f t="shared" si="182"/>
        <v/>
      </c>
      <c r="K2108" s="414" t="str">
        <f t="shared" si="183"/>
        <v/>
      </c>
      <c r="L2108" s="414" t="str">
        <f t="shared" si="184"/>
        <v/>
      </c>
      <c r="M2108" s="414" t="str">
        <f t="shared" si="185"/>
        <v/>
      </c>
    </row>
    <row r="2109" spans="1:13">
      <c r="A2109" s="175"/>
      <c r="B2109" s="152"/>
      <c r="C2109" s="137"/>
      <c r="D2109" s="142"/>
      <c r="E2109" s="143"/>
      <c r="F2109" s="143"/>
      <c r="G2109" s="346"/>
      <c r="H2109" s="145"/>
      <c r="I2109" s="449">
        <f t="shared" si="186"/>
        <v>0</v>
      </c>
      <c r="J2109" s="414" t="str">
        <f t="shared" si="182"/>
        <v/>
      </c>
      <c r="K2109" s="414" t="str">
        <f t="shared" si="183"/>
        <v/>
      </c>
      <c r="L2109" s="414" t="str">
        <f t="shared" si="184"/>
        <v/>
      </c>
      <c r="M2109" s="414" t="str">
        <f t="shared" si="185"/>
        <v/>
      </c>
    </row>
    <row r="2110" spans="1:13">
      <c r="A2110" s="175"/>
      <c r="B2110" s="152"/>
      <c r="C2110" s="137"/>
      <c r="D2110" s="142"/>
      <c r="E2110" s="143"/>
      <c r="F2110" s="143"/>
      <c r="G2110" s="346"/>
      <c r="H2110" s="145"/>
      <c r="I2110" s="449">
        <f t="shared" si="186"/>
        <v>0</v>
      </c>
      <c r="J2110" s="414" t="str">
        <f t="shared" ref="J2110:J2173" si="187">IF($B2110="F",$G2110,"")</f>
        <v/>
      </c>
      <c r="K2110" s="414" t="str">
        <f t="shared" ref="K2110:K2173" si="188">IF($B2110="V",$G2110,"")</f>
        <v/>
      </c>
      <c r="L2110" s="414" t="str">
        <f t="shared" ref="L2110:L2173" si="189">IF($B2110="A",$G2110,"")</f>
        <v/>
      </c>
      <c r="M2110" s="414" t="str">
        <f t="shared" ref="M2110:M2173" si="190">IF($B2110="G",$G2110,"")</f>
        <v/>
      </c>
    </row>
    <row r="2111" spans="1:13">
      <c r="A2111" s="175"/>
      <c r="B2111" s="152"/>
      <c r="C2111" s="137"/>
      <c r="D2111" s="142"/>
      <c r="E2111" s="143"/>
      <c r="F2111" s="143"/>
      <c r="G2111" s="346"/>
      <c r="H2111" s="145"/>
      <c r="I2111" s="449">
        <f t="shared" si="186"/>
        <v>0</v>
      </c>
      <c r="J2111" s="414" t="str">
        <f t="shared" si="187"/>
        <v/>
      </c>
      <c r="K2111" s="414" t="str">
        <f t="shared" si="188"/>
        <v/>
      </c>
      <c r="L2111" s="414" t="str">
        <f t="shared" si="189"/>
        <v/>
      </c>
      <c r="M2111" s="414" t="str">
        <f t="shared" si="190"/>
        <v/>
      </c>
    </row>
    <row r="2112" spans="1:13">
      <c r="A2112" s="175"/>
      <c r="B2112" s="152"/>
      <c r="C2112" s="137"/>
      <c r="D2112" s="142"/>
      <c r="E2112" s="143"/>
      <c r="F2112" s="143"/>
      <c r="G2112" s="346"/>
      <c r="H2112" s="145"/>
      <c r="I2112" s="449">
        <f t="shared" si="186"/>
        <v>0</v>
      </c>
      <c r="J2112" s="414" t="str">
        <f t="shared" si="187"/>
        <v/>
      </c>
      <c r="K2112" s="414" t="str">
        <f t="shared" si="188"/>
        <v/>
      </c>
      <c r="L2112" s="414" t="str">
        <f t="shared" si="189"/>
        <v/>
      </c>
      <c r="M2112" s="414" t="str">
        <f t="shared" si="190"/>
        <v/>
      </c>
    </row>
    <row r="2113" spans="1:13">
      <c r="A2113" s="175"/>
      <c r="B2113" s="152"/>
      <c r="C2113" s="137"/>
      <c r="D2113" s="142"/>
      <c r="E2113" s="143"/>
      <c r="F2113" s="143"/>
      <c r="G2113" s="346"/>
      <c r="H2113" s="145"/>
      <c r="I2113" s="449">
        <f t="shared" si="186"/>
        <v>0</v>
      </c>
      <c r="J2113" s="414" t="str">
        <f t="shared" si="187"/>
        <v/>
      </c>
      <c r="K2113" s="414" t="str">
        <f t="shared" si="188"/>
        <v/>
      </c>
      <c r="L2113" s="414" t="str">
        <f t="shared" si="189"/>
        <v/>
      </c>
      <c r="M2113" s="414" t="str">
        <f t="shared" si="190"/>
        <v/>
      </c>
    </row>
    <row r="2114" spans="1:13">
      <c r="A2114" s="175"/>
      <c r="B2114" s="152"/>
      <c r="C2114" s="137"/>
      <c r="D2114" s="142"/>
      <c r="E2114" s="143"/>
      <c r="F2114" s="143"/>
      <c r="G2114" s="346"/>
      <c r="H2114" s="145"/>
      <c r="I2114" s="449">
        <f t="shared" si="186"/>
        <v>0</v>
      </c>
      <c r="J2114" s="414" t="str">
        <f t="shared" si="187"/>
        <v/>
      </c>
      <c r="K2114" s="414" t="str">
        <f t="shared" si="188"/>
        <v/>
      </c>
      <c r="L2114" s="414" t="str">
        <f t="shared" si="189"/>
        <v/>
      </c>
      <c r="M2114" s="414" t="str">
        <f t="shared" si="190"/>
        <v/>
      </c>
    </row>
    <row r="2115" spans="1:13">
      <c r="A2115" s="175"/>
      <c r="B2115" s="152"/>
      <c r="C2115" s="137"/>
      <c r="D2115" s="142"/>
      <c r="E2115" s="143"/>
      <c r="F2115" s="143"/>
      <c r="G2115" s="346"/>
      <c r="H2115" s="145"/>
      <c r="I2115" s="449">
        <f t="shared" si="186"/>
        <v>0</v>
      </c>
      <c r="J2115" s="414" t="str">
        <f t="shared" si="187"/>
        <v/>
      </c>
      <c r="K2115" s="414" t="str">
        <f t="shared" si="188"/>
        <v/>
      </c>
      <c r="L2115" s="414" t="str">
        <f t="shared" si="189"/>
        <v/>
      </c>
      <c r="M2115" s="414" t="str">
        <f t="shared" si="190"/>
        <v/>
      </c>
    </row>
    <row r="2116" spans="1:13">
      <c r="A2116" s="175"/>
      <c r="B2116" s="152"/>
      <c r="C2116" s="137"/>
      <c r="D2116" s="142"/>
      <c r="E2116" s="143"/>
      <c r="F2116" s="143"/>
      <c r="G2116" s="346"/>
      <c r="H2116" s="145"/>
      <c r="I2116" s="449">
        <f t="shared" si="186"/>
        <v>0</v>
      </c>
      <c r="J2116" s="414" t="str">
        <f t="shared" si="187"/>
        <v/>
      </c>
      <c r="K2116" s="414" t="str">
        <f t="shared" si="188"/>
        <v/>
      </c>
      <c r="L2116" s="414" t="str">
        <f t="shared" si="189"/>
        <v/>
      </c>
      <c r="M2116" s="414" t="str">
        <f t="shared" si="190"/>
        <v/>
      </c>
    </row>
    <row r="2117" spans="1:13">
      <c r="A2117" s="175"/>
      <c r="B2117" s="152"/>
      <c r="C2117" s="137"/>
      <c r="D2117" s="142"/>
      <c r="E2117" s="143"/>
      <c r="F2117" s="143"/>
      <c r="G2117" s="346"/>
      <c r="H2117" s="145"/>
      <c r="I2117" s="449">
        <f t="shared" si="186"/>
        <v>0</v>
      </c>
      <c r="J2117" s="414" t="str">
        <f t="shared" si="187"/>
        <v/>
      </c>
      <c r="K2117" s="414" t="str">
        <f t="shared" si="188"/>
        <v/>
      </c>
      <c r="L2117" s="414" t="str">
        <f t="shared" si="189"/>
        <v/>
      </c>
      <c r="M2117" s="414" t="str">
        <f t="shared" si="190"/>
        <v/>
      </c>
    </row>
    <row r="2118" spans="1:13">
      <c r="A2118" s="175"/>
      <c r="B2118" s="152"/>
      <c r="C2118" s="137"/>
      <c r="D2118" s="142"/>
      <c r="E2118" s="143"/>
      <c r="F2118" s="143"/>
      <c r="G2118" s="346"/>
      <c r="H2118" s="145"/>
      <c r="I2118" s="449">
        <f t="shared" si="186"/>
        <v>0</v>
      </c>
      <c r="J2118" s="414" t="str">
        <f t="shared" si="187"/>
        <v/>
      </c>
      <c r="K2118" s="414" t="str">
        <f t="shared" si="188"/>
        <v/>
      </c>
      <c r="L2118" s="414" t="str">
        <f t="shared" si="189"/>
        <v/>
      </c>
      <c r="M2118" s="414" t="str">
        <f t="shared" si="190"/>
        <v/>
      </c>
    </row>
    <row r="2119" spans="1:13">
      <c r="A2119" s="175"/>
      <c r="B2119" s="152"/>
      <c r="C2119" s="137"/>
      <c r="D2119" s="142"/>
      <c r="E2119" s="143"/>
      <c r="F2119" s="143"/>
      <c r="G2119" s="346"/>
      <c r="H2119" s="145"/>
      <c r="I2119" s="449">
        <f t="shared" si="186"/>
        <v>0</v>
      </c>
      <c r="J2119" s="414" t="str">
        <f t="shared" si="187"/>
        <v/>
      </c>
      <c r="K2119" s="414" t="str">
        <f t="shared" si="188"/>
        <v/>
      </c>
      <c r="L2119" s="414" t="str">
        <f t="shared" si="189"/>
        <v/>
      </c>
      <c r="M2119" s="414" t="str">
        <f t="shared" si="190"/>
        <v/>
      </c>
    </row>
    <row r="2120" spans="1:13">
      <c r="A2120" s="175"/>
      <c r="B2120" s="152"/>
      <c r="C2120" s="137"/>
      <c r="D2120" s="142"/>
      <c r="E2120" s="143"/>
      <c r="F2120" s="143"/>
      <c r="G2120" s="346"/>
      <c r="H2120" s="145"/>
      <c r="I2120" s="449">
        <f t="shared" si="186"/>
        <v>0</v>
      </c>
      <c r="J2120" s="414" t="str">
        <f t="shared" si="187"/>
        <v/>
      </c>
      <c r="K2120" s="414" t="str">
        <f t="shared" si="188"/>
        <v/>
      </c>
      <c r="L2120" s="414" t="str">
        <f t="shared" si="189"/>
        <v/>
      </c>
      <c r="M2120" s="414" t="str">
        <f t="shared" si="190"/>
        <v/>
      </c>
    </row>
    <row r="2121" spans="1:13">
      <c r="A2121" s="175"/>
      <c r="B2121" s="152"/>
      <c r="C2121" s="137"/>
      <c r="D2121" s="142"/>
      <c r="E2121" s="143"/>
      <c r="F2121" s="143"/>
      <c r="G2121" s="346"/>
      <c r="H2121" s="145"/>
      <c r="I2121" s="449">
        <f t="shared" si="186"/>
        <v>0</v>
      </c>
      <c r="J2121" s="414" t="str">
        <f t="shared" si="187"/>
        <v/>
      </c>
      <c r="K2121" s="414" t="str">
        <f t="shared" si="188"/>
        <v/>
      </c>
      <c r="L2121" s="414" t="str">
        <f t="shared" si="189"/>
        <v/>
      </c>
      <c r="M2121" s="414" t="str">
        <f t="shared" si="190"/>
        <v/>
      </c>
    </row>
    <row r="2122" spans="1:13">
      <c r="A2122" s="175"/>
      <c r="B2122" s="152"/>
      <c r="C2122" s="137"/>
      <c r="D2122" s="142"/>
      <c r="E2122" s="143"/>
      <c r="F2122" s="143"/>
      <c r="G2122" s="346"/>
      <c r="H2122" s="145"/>
      <c r="I2122" s="449">
        <f t="shared" si="186"/>
        <v>0</v>
      </c>
      <c r="J2122" s="414" t="str">
        <f t="shared" si="187"/>
        <v/>
      </c>
      <c r="K2122" s="414" t="str">
        <f t="shared" si="188"/>
        <v/>
      </c>
      <c r="L2122" s="414" t="str">
        <f t="shared" si="189"/>
        <v/>
      </c>
      <c r="M2122" s="414" t="str">
        <f t="shared" si="190"/>
        <v/>
      </c>
    </row>
    <row r="2123" spans="1:13">
      <c r="A2123" s="175"/>
      <c r="B2123" s="152"/>
      <c r="C2123" s="137"/>
      <c r="D2123" s="142"/>
      <c r="E2123" s="143"/>
      <c r="F2123" s="143"/>
      <c r="G2123" s="346"/>
      <c r="H2123" s="145"/>
      <c r="I2123" s="449">
        <f t="shared" si="186"/>
        <v>0</v>
      </c>
      <c r="J2123" s="414" t="str">
        <f t="shared" si="187"/>
        <v/>
      </c>
      <c r="K2123" s="414" t="str">
        <f t="shared" si="188"/>
        <v/>
      </c>
      <c r="L2123" s="414" t="str">
        <f t="shared" si="189"/>
        <v/>
      </c>
      <c r="M2123" s="414" t="str">
        <f t="shared" si="190"/>
        <v/>
      </c>
    </row>
    <row r="2124" spans="1:13">
      <c r="A2124" s="175"/>
      <c r="B2124" s="152"/>
      <c r="C2124" s="137"/>
      <c r="D2124" s="142"/>
      <c r="E2124" s="143"/>
      <c r="F2124" s="143"/>
      <c r="G2124" s="346"/>
      <c r="H2124" s="145"/>
      <c r="I2124" s="449">
        <f t="shared" si="186"/>
        <v>0</v>
      </c>
      <c r="J2124" s="414" t="str">
        <f t="shared" si="187"/>
        <v/>
      </c>
      <c r="K2124" s="414" t="str">
        <f t="shared" si="188"/>
        <v/>
      </c>
      <c r="L2124" s="414" t="str">
        <f t="shared" si="189"/>
        <v/>
      </c>
      <c r="M2124" s="414" t="str">
        <f t="shared" si="190"/>
        <v/>
      </c>
    </row>
    <row r="2125" spans="1:13">
      <c r="A2125" s="175"/>
      <c r="B2125" s="152"/>
      <c r="C2125" s="137"/>
      <c r="D2125" s="142"/>
      <c r="E2125" s="143"/>
      <c r="F2125" s="143"/>
      <c r="G2125" s="346"/>
      <c r="H2125" s="145"/>
      <c r="I2125" s="449">
        <f t="shared" si="186"/>
        <v>0</v>
      </c>
      <c r="J2125" s="414" t="str">
        <f t="shared" si="187"/>
        <v/>
      </c>
      <c r="K2125" s="414" t="str">
        <f t="shared" si="188"/>
        <v/>
      </c>
      <c r="L2125" s="414" t="str">
        <f t="shared" si="189"/>
        <v/>
      </c>
      <c r="M2125" s="414" t="str">
        <f t="shared" si="190"/>
        <v/>
      </c>
    </row>
    <row r="2126" spans="1:13">
      <c r="A2126" s="175"/>
      <c r="B2126" s="152"/>
      <c r="C2126" s="137"/>
      <c r="D2126" s="142"/>
      <c r="E2126" s="143"/>
      <c r="F2126" s="143"/>
      <c r="G2126" s="346"/>
      <c r="H2126" s="145"/>
      <c r="I2126" s="449">
        <f t="shared" si="186"/>
        <v>0</v>
      </c>
      <c r="J2126" s="414" t="str">
        <f t="shared" si="187"/>
        <v/>
      </c>
      <c r="K2126" s="414" t="str">
        <f t="shared" si="188"/>
        <v/>
      </c>
      <c r="L2126" s="414" t="str">
        <f t="shared" si="189"/>
        <v/>
      </c>
      <c r="M2126" s="414" t="str">
        <f t="shared" si="190"/>
        <v/>
      </c>
    </row>
    <row r="2127" spans="1:13">
      <c r="A2127" s="175"/>
      <c r="B2127" s="152"/>
      <c r="C2127" s="137"/>
      <c r="D2127" s="142"/>
      <c r="E2127" s="143"/>
      <c r="F2127" s="143"/>
      <c r="G2127" s="346"/>
      <c r="H2127" s="145"/>
      <c r="I2127" s="449">
        <f t="shared" si="186"/>
        <v>0</v>
      </c>
      <c r="J2127" s="414" t="str">
        <f t="shared" si="187"/>
        <v/>
      </c>
      <c r="K2127" s="414" t="str">
        <f t="shared" si="188"/>
        <v/>
      </c>
      <c r="L2127" s="414" t="str">
        <f t="shared" si="189"/>
        <v/>
      </c>
      <c r="M2127" s="414" t="str">
        <f t="shared" si="190"/>
        <v/>
      </c>
    </row>
    <row r="2128" spans="1:13">
      <c r="A2128" s="175"/>
      <c r="B2128" s="152"/>
      <c r="C2128" s="137"/>
      <c r="D2128" s="142"/>
      <c r="E2128" s="143"/>
      <c r="F2128" s="143"/>
      <c r="G2128" s="346"/>
      <c r="H2128" s="145"/>
      <c r="I2128" s="449">
        <f t="shared" si="186"/>
        <v>0</v>
      </c>
      <c r="J2128" s="414" t="str">
        <f t="shared" si="187"/>
        <v/>
      </c>
      <c r="K2128" s="414" t="str">
        <f t="shared" si="188"/>
        <v/>
      </c>
      <c r="L2128" s="414" t="str">
        <f t="shared" si="189"/>
        <v/>
      </c>
      <c r="M2128" s="414" t="str">
        <f t="shared" si="190"/>
        <v/>
      </c>
    </row>
    <row r="2129" spans="1:13">
      <c r="A2129" s="175"/>
      <c r="B2129" s="152"/>
      <c r="C2129" s="137"/>
      <c r="D2129" s="142"/>
      <c r="E2129" s="143"/>
      <c r="F2129" s="143"/>
      <c r="G2129" s="346"/>
      <c r="H2129" s="145"/>
      <c r="I2129" s="449">
        <f t="shared" si="186"/>
        <v>0</v>
      </c>
      <c r="J2129" s="414" t="str">
        <f t="shared" si="187"/>
        <v/>
      </c>
      <c r="K2129" s="414" t="str">
        <f t="shared" si="188"/>
        <v/>
      </c>
      <c r="L2129" s="414" t="str">
        <f t="shared" si="189"/>
        <v/>
      </c>
      <c r="M2129" s="414" t="str">
        <f t="shared" si="190"/>
        <v/>
      </c>
    </row>
    <row r="2130" spans="1:13">
      <c r="A2130" s="175"/>
      <c r="B2130" s="152"/>
      <c r="C2130" s="137"/>
      <c r="D2130" s="142"/>
      <c r="E2130" s="143"/>
      <c r="F2130" s="143"/>
      <c r="G2130" s="346"/>
      <c r="H2130" s="145"/>
      <c r="I2130" s="449">
        <f t="shared" si="186"/>
        <v>0</v>
      </c>
      <c r="J2130" s="414" t="str">
        <f t="shared" si="187"/>
        <v/>
      </c>
      <c r="K2130" s="414" t="str">
        <f t="shared" si="188"/>
        <v/>
      </c>
      <c r="L2130" s="414" t="str">
        <f t="shared" si="189"/>
        <v/>
      </c>
      <c r="M2130" s="414" t="str">
        <f t="shared" si="190"/>
        <v/>
      </c>
    </row>
    <row r="2131" spans="1:13">
      <c r="A2131" s="175"/>
      <c r="B2131" s="152"/>
      <c r="C2131" s="137"/>
      <c r="D2131" s="142"/>
      <c r="E2131" s="143"/>
      <c r="F2131" s="143"/>
      <c r="G2131" s="346"/>
      <c r="H2131" s="145"/>
      <c r="I2131" s="449">
        <f t="shared" si="186"/>
        <v>0</v>
      </c>
      <c r="J2131" s="414" t="str">
        <f t="shared" si="187"/>
        <v/>
      </c>
      <c r="K2131" s="414" t="str">
        <f t="shared" si="188"/>
        <v/>
      </c>
      <c r="L2131" s="414" t="str">
        <f t="shared" si="189"/>
        <v/>
      </c>
      <c r="M2131" s="414" t="str">
        <f t="shared" si="190"/>
        <v/>
      </c>
    </row>
    <row r="2132" spans="1:13">
      <c r="A2132" s="175"/>
      <c r="B2132" s="152"/>
      <c r="C2132" s="137"/>
      <c r="D2132" s="142"/>
      <c r="E2132" s="143"/>
      <c r="F2132" s="143"/>
      <c r="G2132" s="346"/>
      <c r="H2132" s="145"/>
      <c r="I2132" s="449">
        <f t="shared" si="186"/>
        <v>0</v>
      </c>
      <c r="J2132" s="414" t="str">
        <f t="shared" si="187"/>
        <v/>
      </c>
      <c r="K2132" s="414" t="str">
        <f t="shared" si="188"/>
        <v/>
      </c>
      <c r="L2132" s="414" t="str">
        <f t="shared" si="189"/>
        <v/>
      </c>
      <c r="M2132" s="414" t="str">
        <f t="shared" si="190"/>
        <v/>
      </c>
    </row>
    <row r="2133" spans="1:13">
      <c r="A2133" s="175"/>
      <c r="B2133" s="152"/>
      <c r="C2133" s="137"/>
      <c r="D2133" s="142"/>
      <c r="E2133" s="143"/>
      <c r="F2133" s="143"/>
      <c r="G2133" s="346"/>
      <c r="H2133" s="145"/>
      <c r="I2133" s="449">
        <f t="shared" si="186"/>
        <v>0</v>
      </c>
      <c r="J2133" s="414" t="str">
        <f t="shared" si="187"/>
        <v/>
      </c>
      <c r="K2133" s="414" t="str">
        <f t="shared" si="188"/>
        <v/>
      </c>
      <c r="L2133" s="414" t="str">
        <f t="shared" si="189"/>
        <v/>
      </c>
      <c r="M2133" s="414" t="str">
        <f t="shared" si="190"/>
        <v/>
      </c>
    </row>
    <row r="2134" spans="1:13">
      <c r="A2134" s="175"/>
      <c r="B2134" s="152"/>
      <c r="C2134" s="137"/>
      <c r="D2134" s="142"/>
      <c r="E2134" s="143"/>
      <c r="F2134" s="143"/>
      <c r="G2134" s="346"/>
      <c r="H2134" s="145"/>
      <c r="I2134" s="449">
        <f t="shared" si="186"/>
        <v>0</v>
      </c>
      <c r="J2134" s="414" t="str">
        <f t="shared" si="187"/>
        <v/>
      </c>
      <c r="K2134" s="414" t="str">
        <f t="shared" si="188"/>
        <v/>
      </c>
      <c r="L2134" s="414" t="str">
        <f t="shared" si="189"/>
        <v/>
      </c>
      <c r="M2134" s="414" t="str">
        <f t="shared" si="190"/>
        <v/>
      </c>
    </row>
    <row r="2135" spans="1:13">
      <c r="A2135" s="175"/>
      <c r="B2135" s="152"/>
      <c r="C2135" s="137"/>
      <c r="D2135" s="142"/>
      <c r="E2135" s="143"/>
      <c r="F2135" s="143"/>
      <c r="G2135" s="346"/>
      <c r="H2135" s="145"/>
      <c r="I2135" s="449">
        <f t="shared" si="186"/>
        <v>0</v>
      </c>
      <c r="J2135" s="414" t="str">
        <f t="shared" si="187"/>
        <v/>
      </c>
      <c r="K2135" s="414" t="str">
        <f t="shared" si="188"/>
        <v/>
      </c>
      <c r="L2135" s="414" t="str">
        <f t="shared" si="189"/>
        <v/>
      </c>
      <c r="M2135" s="414" t="str">
        <f t="shared" si="190"/>
        <v/>
      </c>
    </row>
    <row r="2136" spans="1:13">
      <c r="A2136" s="175"/>
      <c r="B2136" s="152"/>
      <c r="C2136" s="137"/>
      <c r="D2136" s="142"/>
      <c r="E2136" s="143"/>
      <c r="F2136" s="143"/>
      <c r="G2136" s="346"/>
      <c r="H2136" s="145"/>
      <c r="I2136" s="449">
        <f t="shared" si="186"/>
        <v>0</v>
      </c>
      <c r="J2136" s="414" t="str">
        <f t="shared" si="187"/>
        <v/>
      </c>
      <c r="K2136" s="414" t="str">
        <f t="shared" si="188"/>
        <v/>
      </c>
      <c r="L2136" s="414" t="str">
        <f t="shared" si="189"/>
        <v/>
      </c>
      <c r="M2136" s="414" t="str">
        <f t="shared" si="190"/>
        <v/>
      </c>
    </row>
    <row r="2137" spans="1:13">
      <c r="A2137" s="175"/>
      <c r="B2137" s="152"/>
      <c r="C2137" s="137"/>
      <c r="D2137" s="142"/>
      <c r="E2137" s="143"/>
      <c r="F2137" s="143"/>
      <c r="G2137" s="346"/>
      <c r="H2137" s="145"/>
      <c r="I2137" s="449">
        <f t="shared" si="186"/>
        <v>0</v>
      </c>
      <c r="J2137" s="414" t="str">
        <f t="shared" si="187"/>
        <v/>
      </c>
      <c r="K2137" s="414" t="str">
        <f t="shared" si="188"/>
        <v/>
      </c>
      <c r="L2137" s="414" t="str">
        <f t="shared" si="189"/>
        <v/>
      </c>
      <c r="M2137" s="414" t="str">
        <f t="shared" si="190"/>
        <v/>
      </c>
    </row>
    <row r="2138" spans="1:13">
      <c r="A2138" s="175"/>
      <c r="B2138" s="152"/>
      <c r="C2138" s="137"/>
      <c r="D2138" s="142"/>
      <c r="E2138" s="143"/>
      <c r="F2138" s="143"/>
      <c r="G2138" s="346"/>
      <c r="H2138" s="145"/>
      <c r="I2138" s="449">
        <f t="shared" si="186"/>
        <v>0</v>
      </c>
      <c r="J2138" s="414" t="str">
        <f t="shared" si="187"/>
        <v/>
      </c>
      <c r="K2138" s="414" t="str">
        <f t="shared" si="188"/>
        <v/>
      </c>
      <c r="L2138" s="414" t="str">
        <f t="shared" si="189"/>
        <v/>
      </c>
      <c r="M2138" s="414" t="str">
        <f t="shared" si="190"/>
        <v/>
      </c>
    </row>
    <row r="2139" spans="1:13">
      <c r="A2139" s="175"/>
      <c r="B2139" s="152"/>
      <c r="C2139" s="137"/>
      <c r="D2139" s="142"/>
      <c r="E2139" s="143"/>
      <c r="F2139" s="143"/>
      <c r="G2139" s="346"/>
      <c r="H2139" s="145"/>
      <c r="I2139" s="449">
        <f t="shared" si="186"/>
        <v>0</v>
      </c>
      <c r="J2139" s="414" t="str">
        <f t="shared" si="187"/>
        <v/>
      </c>
      <c r="K2139" s="414" t="str">
        <f t="shared" si="188"/>
        <v/>
      </c>
      <c r="L2139" s="414" t="str">
        <f t="shared" si="189"/>
        <v/>
      </c>
      <c r="M2139" s="414" t="str">
        <f t="shared" si="190"/>
        <v/>
      </c>
    </row>
    <row r="2140" spans="1:13">
      <c r="A2140" s="175"/>
      <c r="B2140" s="152"/>
      <c r="C2140" s="137"/>
      <c r="D2140" s="142"/>
      <c r="E2140" s="143"/>
      <c r="F2140" s="143"/>
      <c r="G2140" s="346"/>
      <c r="H2140" s="145"/>
      <c r="I2140" s="449">
        <f t="shared" si="186"/>
        <v>0</v>
      </c>
      <c r="J2140" s="414" t="str">
        <f t="shared" si="187"/>
        <v/>
      </c>
      <c r="K2140" s="414" t="str">
        <f t="shared" si="188"/>
        <v/>
      </c>
      <c r="L2140" s="414" t="str">
        <f t="shared" si="189"/>
        <v/>
      </c>
      <c r="M2140" s="414" t="str">
        <f t="shared" si="190"/>
        <v/>
      </c>
    </row>
    <row r="2141" spans="1:13">
      <c r="A2141" s="175"/>
      <c r="B2141" s="152"/>
      <c r="C2141" s="137"/>
      <c r="D2141" s="142"/>
      <c r="E2141" s="143"/>
      <c r="F2141" s="143"/>
      <c r="G2141" s="346"/>
      <c r="H2141" s="145"/>
      <c r="I2141" s="449">
        <f t="shared" si="186"/>
        <v>0</v>
      </c>
      <c r="J2141" s="414" t="str">
        <f t="shared" si="187"/>
        <v/>
      </c>
      <c r="K2141" s="414" t="str">
        <f t="shared" si="188"/>
        <v/>
      </c>
      <c r="L2141" s="414" t="str">
        <f t="shared" si="189"/>
        <v/>
      </c>
      <c r="M2141" s="414" t="str">
        <f t="shared" si="190"/>
        <v/>
      </c>
    </row>
    <row r="2142" spans="1:13">
      <c r="A2142" s="175"/>
      <c r="B2142" s="152"/>
      <c r="C2142" s="137"/>
      <c r="D2142" s="142"/>
      <c r="E2142" s="143"/>
      <c r="F2142" s="143"/>
      <c r="G2142" s="346"/>
      <c r="H2142" s="145"/>
      <c r="I2142" s="449">
        <f t="shared" si="186"/>
        <v>0</v>
      </c>
      <c r="J2142" s="414" t="str">
        <f t="shared" si="187"/>
        <v/>
      </c>
      <c r="K2142" s="414" t="str">
        <f t="shared" si="188"/>
        <v/>
      </c>
      <c r="L2142" s="414" t="str">
        <f t="shared" si="189"/>
        <v/>
      </c>
      <c r="M2142" s="414" t="str">
        <f t="shared" si="190"/>
        <v/>
      </c>
    </row>
    <row r="2143" spans="1:13">
      <c r="A2143" s="175"/>
      <c r="B2143" s="152"/>
      <c r="C2143" s="137"/>
      <c r="D2143" s="142"/>
      <c r="E2143" s="143"/>
      <c r="F2143" s="143"/>
      <c r="G2143" s="346"/>
      <c r="H2143" s="145"/>
      <c r="I2143" s="449">
        <f t="shared" si="186"/>
        <v>0</v>
      </c>
      <c r="J2143" s="414" t="str">
        <f t="shared" si="187"/>
        <v/>
      </c>
      <c r="K2143" s="414" t="str">
        <f t="shared" si="188"/>
        <v/>
      </c>
      <c r="L2143" s="414" t="str">
        <f t="shared" si="189"/>
        <v/>
      </c>
      <c r="M2143" s="414" t="str">
        <f t="shared" si="190"/>
        <v/>
      </c>
    </row>
    <row r="2144" spans="1:13">
      <c r="A2144" s="175"/>
      <c r="B2144" s="152"/>
      <c r="C2144" s="137"/>
      <c r="D2144" s="142"/>
      <c r="E2144" s="143"/>
      <c r="F2144" s="143"/>
      <c r="G2144" s="346"/>
      <c r="H2144" s="145"/>
      <c r="I2144" s="449">
        <f t="shared" si="186"/>
        <v>0</v>
      </c>
      <c r="J2144" s="414" t="str">
        <f t="shared" si="187"/>
        <v/>
      </c>
      <c r="K2144" s="414" t="str">
        <f t="shared" si="188"/>
        <v/>
      </c>
      <c r="L2144" s="414" t="str">
        <f t="shared" si="189"/>
        <v/>
      </c>
      <c r="M2144" s="414" t="str">
        <f t="shared" si="190"/>
        <v/>
      </c>
    </row>
    <row r="2145" spans="1:13">
      <c r="A2145" s="175"/>
      <c r="B2145" s="152"/>
      <c r="C2145" s="137"/>
      <c r="D2145" s="142"/>
      <c r="E2145" s="143"/>
      <c r="F2145" s="143"/>
      <c r="G2145" s="346"/>
      <c r="H2145" s="145"/>
      <c r="I2145" s="449">
        <f t="shared" si="186"/>
        <v>0</v>
      </c>
      <c r="J2145" s="414" t="str">
        <f t="shared" si="187"/>
        <v/>
      </c>
      <c r="K2145" s="414" t="str">
        <f t="shared" si="188"/>
        <v/>
      </c>
      <c r="L2145" s="414" t="str">
        <f t="shared" si="189"/>
        <v/>
      </c>
      <c r="M2145" s="414" t="str">
        <f t="shared" si="190"/>
        <v/>
      </c>
    </row>
    <row r="2146" spans="1:13">
      <c r="A2146" s="175"/>
      <c r="B2146" s="152"/>
      <c r="C2146" s="137"/>
      <c r="D2146" s="142"/>
      <c r="E2146" s="143"/>
      <c r="F2146" s="143"/>
      <c r="G2146" s="346"/>
      <c r="H2146" s="145"/>
      <c r="I2146" s="449">
        <f t="shared" si="186"/>
        <v>0</v>
      </c>
      <c r="J2146" s="414" t="str">
        <f t="shared" si="187"/>
        <v/>
      </c>
      <c r="K2146" s="414" t="str">
        <f t="shared" si="188"/>
        <v/>
      </c>
      <c r="L2146" s="414" t="str">
        <f t="shared" si="189"/>
        <v/>
      </c>
      <c r="M2146" s="414" t="str">
        <f t="shared" si="190"/>
        <v/>
      </c>
    </row>
    <row r="2147" spans="1:13">
      <c r="A2147" s="175"/>
      <c r="B2147" s="152"/>
      <c r="C2147" s="137"/>
      <c r="D2147" s="142"/>
      <c r="E2147" s="143"/>
      <c r="F2147" s="143"/>
      <c r="G2147" s="346"/>
      <c r="H2147" s="145"/>
      <c r="I2147" s="449">
        <f t="shared" si="186"/>
        <v>0</v>
      </c>
      <c r="J2147" s="414" t="str">
        <f t="shared" si="187"/>
        <v/>
      </c>
      <c r="K2147" s="414" t="str">
        <f t="shared" si="188"/>
        <v/>
      </c>
      <c r="L2147" s="414" t="str">
        <f t="shared" si="189"/>
        <v/>
      </c>
      <c r="M2147" s="414" t="str">
        <f t="shared" si="190"/>
        <v/>
      </c>
    </row>
    <row r="2148" spans="1:13">
      <c r="A2148" s="175"/>
      <c r="B2148" s="152"/>
      <c r="C2148" s="137"/>
      <c r="D2148" s="142"/>
      <c r="E2148" s="143"/>
      <c r="F2148" s="143"/>
      <c r="G2148" s="346"/>
      <c r="H2148" s="145"/>
      <c r="I2148" s="449">
        <f t="shared" si="186"/>
        <v>0</v>
      </c>
      <c r="J2148" s="414" t="str">
        <f t="shared" si="187"/>
        <v/>
      </c>
      <c r="K2148" s="414" t="str">
        <f t="shared" si="188"/>
        <v/>
      </c>
      <c r="L2148" s="414" t="str">
        <f t="shared" si="189"/>
        <v/>
      </c>
      <c r="M2148" s="414" t="str">
        <f t="shared" si="190"/>
        <v/>
      </c>
    </row>
    <row r="2149" spans="1:13">
      <c r="A2149" s="175"/>
      <c r="B2149" s="152"/>
      <c r="C2149" s="137"/>
      <c r="D2149" s="142"/>
      <c r="E2149" s="143"/>
      <c r="F2149" s="143"/>
      <c r="G2149" s="346"/>
      <c r="H2149" s="145"/>
      <c r="I2149" s="449">
        <f t="shared" si="186"/>
        <v>0</v>
      </c>
      <c r="J2149" s="414" t="str">
        <f t="shared" si="187"/>
        <v/>
      </c>
      <c r="K2149" s="414" t="str">
        <f t="shared" si="188"/>
        <v/>
      </c>
      <c r="L2149" s="414" t="str">
        <f t="shared" si="189"/>
        <v/>
      </c>
      <c r="M2149" s="414" t="str">
        <f t="shared" si="190"/>
        <v/>
      </c>
    </row>
    <row r="2150" spans="1:13">
      <c r="A2150" s="175"/>
      <c r="B2150" s="152"/>
      <c r="C2150" s="137"/>
      <c r="D2150" s="142"/>
      <c r="E2150" s="143"/>
      <c r="F2150" s="143"/>
      <c r="G2150" s="346"/>
      <c r="H2150" s="145"/>
      <c r="I2150" s="449">
        <f t="shared" si="186"/>
        <v>0</v>
      </c>
      <c r="J2150" s="414" t="str">
        <f t="shared" si="187"/>
        <v/>
      </c>
      <c r="K2150" s="414" t="str">
        <f t="shared" si="188"/>
        <v/>
      </c>
      <c r="L2150" s="414" t="str">
        <f t="shared" si="189"/>
        <v/>
      </c>
      <c r="M2150" s="414" t="str">
        <f t="shared" si="190"/>
        <v/>
      </c>
    </row>
    <row r="2151" spans="1:13">
      <c r="A2151" s="175"/>
      <c r="B2151" s="152"/>
      <c r="C2151" s="137"/>
      <c r="D2151" s="142"/>
      <c r="E2151" s="143"/>
      <c r="F2151" s="143"/>
      <c r="G2151" s="346"/>
      <c r="H2151" s="145"/>
      <c r="I2151" s="449">
        <f t="shared" si="186"/>
        <v>0</v>
      </c>
      <c r="J2151" s="414" t="str">
        <f t="shared" si="187"/>
        <v/>
      </c>
      <c r="K2151" s="414" t="str">
        <f t="shared" si="188"/>
        <v/>
      </c>
      <c r="L2151" s="414" t="str">
        <f t="shared" si="189"/>
        <v/>
      </c>
      <c r="M2151" s="414" t="str">
        <f t="shared" si="190"/>
        <v/>
      </c>
    </row>
    <row r="2152" spans="1:13">
      <c r="A2152" s="175"/>
      <c r="B2152" s="152"/>
      <c r="C2152" s="137"/>
      <c r="D2152" s="142"/>
      <c r="E2152" s="143"/>
      <c r="F2152" s="143"/>
      <c r="G2152" s="346"/>
      <c r="H2152" s="145"/>
      <c r="I2152" s="449">
        <f t="shared" si="186"/>
        <v>0</v>
      </c>
      <c r="J2152" s="414" t="str">
        <f t="shared" si="187"/>
        <v/>
      </c>
      <c r="K2152" s="414" t="str">
        <f t="shared" si="188"/>
        <v/>
      </c>
      <c r="L2152" s="414" t="str">
        <f t="shared" si="189"/>
        <v/>
      </c>
      <c r="M2152" s="414" t="str">
        <f t="shared" si="190"/>
        <v/>
      </c>
    </row>
    <row r="2153" spans="1:13">
      <c r="A2153" s="175"/>
      <c r="B2153" s="152"/>
      <c r="C2153" s="137"/>
      <c r="D2153" s="142"/>
      <c r="E2153" s="143"/>
      <c r="F2153" s="143"/>
      <c r="G2153" s="346"/>
      <c r="H2153" s="145"/>
      <c r="I2153" s="449">
        <f t="shared" si="186"/>
        <v>0</v>
      </c>
      <c r="J2153" s="414" t="str">
        <f t="shared" si="187"/>
        <v/>
      </c>
      <c r="K2153" s="414" t="str">
        <f t="shared" si="188"/>
        <v/>
      </c>
      <c r="L2153" s="414" t="str">
        <f t="shared" si="189"/>
        <v/>
      </c>
      <c r="M2153" s="414" t="str">
        <f t="shared" si="190"/>
        <v/>
      </c>
    </row>
    <row r="2154" spans="1:13">
      <c r="A2154" s="175"/>
      <c r="B2154" s="152"/>
      <c r="C2154" s="137"/>
      <c r="D2154" s="142"/>
      <c r="E2154" s="143"/>
      <c r="F2154" s="143"/>
      <c r="G2154" s="346"/>
      <c r="H2154" s="145"/>
      <c r="I2154" s="449">
        <f t="shared" si="186"/>
        <v>0</v>
      </c>
      <c r="J2154" s="414" t="str">
        <f t="shared" si="187"/>
        <v/>
      </c>
      <c r="K2154" s="414" t="str">
        <f t="shared" si="188"/>
        <v/>
      </c>
      <c r="L2154" s="414" t="str">
        <f t="shared" si="189"/>
        <v/>
      </c>
      <c r="M2154" s="414" t="str">
        <f t="shared" si="190"/>
        <v/>
      </c>
    </row>
    <row r="2155" spans="1:13">
      <c r="A2155" s="175"/>
      <c r="B2155" s="152"/>
      <c r="C2155" s="137"/>
      <c r="D2155" s="142"/>
      <c r="E2155" s="143"/>
      <c r="F2155" s="143"/>
      <c r="G2155" s="346"/>
      <c r="H2155" s="145"/>
      <c r="I2155" s="449">
        <f t="shared" si="186"/>
        <v>0</v>
      </c>
      <c r="J2155" s="414" t="str">
        <f t="shared" si="187"/>
        <v/>
      </c>
      <c r="K2155" s="414" t="str">
        <f t="shared" si="188"/>
        <v/>
      </c>
      <c r="L2155" s="414" t="str">
        <f t="shared" si="189"/>
        <v/>
      </c>
      <c r="M2155" s="414" t="str">
        <f t="shared" si="190"/>
        <v/>
      </c>
    </row>
    <row r="2156" spans="1:13">
      <c r="A2156" s="175"/>
      <c r="B2156" s="152"/>
      <c r="C2156" s="137"/>
      <c r="D2156" s="142"/>
      <c r="E2156" s="143"/>
      <c r="F2156" s="143"/>
      <c r="G2156" s="346"/>
      <c r="H2156" s="145"/>
      <c r="I2156" s="449">
        <f t="shared" si="186"/>
        <v>0</v>
      </c>
      <c r="J2156" s="414" t="str">
        <f t="shared" si="187"/>
        <v/>
      </c>
      <c r="K2156" s="414" t="str">
        <f t="shared" si="188"/>
        <v/>
      </c>
      <c r="L2156" s="414" t="str">
        <f t="shared" si="189"/>
        <v/>
      </c>
      <c r="M2156" s="414" t="str">
        <f t="shared" si="190"/>
        <v/>
      </c>
    </row>
    <row r="2157" spans="1:13">
      <c r="A2157" s="175"/>
      <c r="B2157" s="152"/>
      <c r="C2157" s="137"/>
      <c r="D2157" s="142"/>
      <c r="E2157" s="143"/>
      <c r="F2157" s="143"/>
      <c r="G2157" s="346"/>
      <c r="H2157" s="145"/>
      <c r="I2157" s="449">
        <f t="shared" si="186"/>
        <v>0</v>
      </c>
      <c r="J2157" s="414" t="str">
        <f t="shared" si="187"/>
        <v/>
      </c>
      <c r="K2157" s="414" t="str">
        <f t="shared" si="188"/>
        <v/>
      </c>
      <c r="L2157" s="414" t="str">
        <f t="shared" si="189"/>
        <v/>
      </c>
      <c r="M2157" s="414" t="str">
        <f t="shared" si="190"/>
        <v/>
      </c>
    </row>
    <row r="2158" spans="1:13">
      <c r="A2158" s="175"/>
      <c r="B2158" s="152"/>
      <c r="C2158" s="137"/>
      <c r="D2158" s="142"/>
      <c r="E2158" s="143"/>
      <c r="F2158" s="143"/>
      <c r="G2158" s="346"/>
      <c r="H2158" s="145"/>
      <c r="I2158" s="449">
        <f t="shared" si="186"/>
        <v>0</v>
      </c>
      <c r="J2158" s="414" t="str">
        <f t="shared" si="187"/>
        <v/>
      </c>
      <c r="K2158" s="414" t="str">
        <f t="shared" si="188"/>
        <v/>
      </c>
      <c r="L2158" s="414" t="str">
        <f t="shared" si="189"/>
        <v/>
      </c>
      <c r="M2158" s="414" t="str">
        <f t="shared" si="190"/>
        <v/>
      </c>
    </row>
    <row r="2159" spans="1:13">
      <c r="A2159" s="175"/>
      <c r="B2159" s="152"/>
      <c r="C2159" s="137"/>
      <c r="D2159" s="142"/>
      <c r="E2159" s="143"/>
      <c r="F2159" s="143"/>
      <c r="G2159" s="346"/>
      <c r="H2159" s="145"/>
      <c r="I2159" s="449">
        <f t="shared" si="186"/>
        <v>0</v>
      </c>
      <c r="J2159" s="414" t="str">
        <f t="shared" si="187"/>
        <v/>
      </c>
      <c r="K2159" s="414" t="str">
        <f t="shared" si="188"/>
        <v/>
      </c>
      <c r="L2159" s="414" t="str">
        <f t="shared" si="189"/>
        <v/>
      </c>
      <c r="M2159" s="414" t="str">
        <f t="shared" si="190"/>
        <v/>
      </c>
    </row>
    <row r="2160" spans="1:13">
      <c r="A2160" s="175"/>
      <c r="B2160" s="152"/>
      <c r="C2160" s="137"/>
      <c r="D2160" s="142"/>
      <c r="E2160" s="143"/>
      <c r="F2160" s="143"/>
      <c r="G2160" s="346"/>
      <c r="H2160" s="145"/>
      <c r="I2160" s="449">
        <f t="shared" si="186"/>
        <v>0</v>
      </c>
      <c r="J2160" s="414" t="str">
        <f t="shared" si="187"/>
        <v/>
      </c>
      <c r="K2160" s="414" t="str">
        <f t="shared" si="188"/>
        <v/>
      </c>
      <c r="L2160" s="414" t="str">
        <f t="shared" si="189"/>
        <v/>
      </c>
      <c r="M2160" s="414" t="str">
        <f t="shared" si="190"/>
        <v/>
      </c>
    </row>
    <row r="2161" spans="1:13">
      <c r="A2161" s="175"/>
      <c r="B2161" s="152"/>
      <c r="C2161" s="137"/>
      <c r="D2161" s="142"/>
      <c r="E2161" s="143"/>
      <c r="F2161" s="143"/>
      <c r="G2161" s="346"/>
      <c r="H2161" s="145"/>
      <c r="I2161" s="449">
        <f t="shared" si="186"/>
        <v>0</v>
      </c>
      <c r="J2161" s="414" t="str">
        <f t="shared" si="187"/>
        <v/>
      </c>
      <c r="K2161" s="414" t="str">
        <f t="shared" si="188"/>
        <v/>
      </c>
      <c r="L2161" s="414" t="str">
        <f t="shared" si="189"/>
        <v/>
      </c>
      <c r="M2161" s="414" t="str">
        <f t="shared" si="190"/>
        <v/>
      </c>
    </row>
    <row r="2162" spans="1:13">
      <c r="A2162" s="175"/>
      <c r="B2162" s="152"/>
      <c r="C2162" s="137"/>
      <c r="D2162" s="142"/>
      <c r="E2162" s="143"/>
      <c r="F2162" s="143"/>
      <c r="G2162" s="346"/>
      <c r="H2162" s="145"/>
      <c r="I2162" s="449">
        <f t="shared" si="186"/>
        <v>0</v>
      </c>
      <c r="J2162" s="414" t="str">
        <f t="shared" si="187"/>
        <v/>
      </c>
      <c r="K2162" s="414" t="str">
        <f t="shared" si="188"/>
        <v/>
      </c>
      <c r="L2162" s="414" t="str">
        <f t="shared" si="189"/>
        <v/>
      </c>
      <c r="M2162" s="414" t="str">
        <f t="shared" si="190"/>
        <v/>
      </c>
    </row>
    <row r="2163" spans="1:13">
      <c r="A2163" s="175"/>
      <c r="B2163" s="152"/>
      <c r="C2163" s="137"/>
      <c r="D2163" s="142"/>
      <c r="E2163" s="143"/>
      <c r="F2163" s="143"/>
      <c r="G2163" s="346"/>
      <c r="H2163" s="145"/>
      <c r="I2163" s="449">
        <f t="shared" si="186"/>
        <v>0</v>
      </c>
      <c r="J2163" s="414" t="str">
        <f t="shared" si="187"/>
        <v/>
      </c>
      <c r="K2163" s="414" t="str">
        <f t="shared" si="188"/>
        <v/>
      </c>
      <c r="L2163" s="414" t="str">
        <f t="shared" si="189"/>
        <v/>
      </c>
      <c r="M2163" s="414" t="str">
        <f t="shared" si="190"/>
        <v/>
      </c>
    </row>
    <row r="2164" spans="1:13">
      <c r="A2164" s="175"/>
      <c r="B2164" s="152"/>
      <c r="C2164" s="137"/>
      <c r="D2164" s="142"/>
      <c r="E2164" s="143"/>
      <c r="F2164" s="143"/>
      <c r="G2164" s="346"/>
      <c r="H2164" s="145"/>
      <c r="I2164" s="449">
        <f t="shared" si="186"/>
        <v>0</v>
      </c>
      <c r="J2164" s="414" t="str">
        <f t="shared" si="187"/>
        <v/>
      </c>
      <c r="K2164" s="414" t="str">
        <f t="shared" si="188"/>
        <v/>
      </c>
      <c r="L2164" s="414" t="str">
        <f t="shared" si="189"/>
        <v/>
      </c>
      <c r="M2164" s="414" t="str">
        <f t="shared" si="190"/>
        <v/>
      </c>
    </row>
    <row r="2165" spans="1:13">
      <c r="A2165" s="175"/>
      <c r="B2165" s="152"/>
      <c r="C2165" s="137"/>
      <c r="D2165" s="142"/>
      <c r="E2165" s="143"/>
      <c r="F2165" s="143"/>
      <c r="G2165" s="346"/>
      <c r="H2165" s="145"/>
      <c r="I2165" s="449">
        <f t="shared" si="186"/>
        <v>0</v>
      </c>
      <c r="J2165" s="414" t="str">
        <f t="shared" si="187"/>
        <v/>
      </c>
      <c r="K2165" s="414" t="str">
        <f t="shared" si="188"/>
        <v/>
      </c>
      <c r="L2165" s="414" t="str">
        <f t="shared" si="189"/>
        <v/>
      </c>
      <c r="M2165" s="414" t="str">
        <f t="shared" si="190"/>
        <v/>
      </c>
    </row>
    <row r="2166" spans="1:13">
      <c r="A2166" s="175"/>
      <c r="B2166" s="152"/>
      <c r="C2166" s="137"/>
      <c r="D2166" s="142"/>
      <c r="E2166" s="143"/>
      <c r="F2166" s="143"/>
      <c r="G2166" s="346"/>
      <c r="H2166" s="145"/>
      <c r="I2166" s="449">
        <f t="shared" si="186"/>
        <v>0</v>
      </c>
      <c r="J2166" s="414" t="str">
        <f t="shared" si="187"/>
        <v/>
      </c>
      <c r="K2166" s="414" t="str">
        <f t="shared" si="188"/>
        <v/>
      </c>
      <c r="L2166" s="414" t="str">
        <f t="shared" si="189"/>
        <v/>
      </c>
      <c r="M2166" s="414" t="str">
        <f t="shared" si="190"/>
        <v/>
      </c>
    </row>
    <row r="2167" spans="1:13">
      <c r="A2167" s="175"/>
      <c r="B2167" s="152"/>
      <c r="C2167" s="137"/>
      <c r="D2167" s="142"/>
      <c r="E2167" s="143"/>
      <c r="F2167" s="143"/>
      <c r="G2167" s="346"/>
      <c r="H2167" s="145"/>
      <c r="I2167" s="449">
        <f t="shared" si="186"/>
        <v>0</v>
      </c>
      <c r="J2167" s="414" t="str">
        <f t="shared" si="187"/>
        <v/>
      </c>
      <c r="K2167" s="414" t="str">
        <f t="shared" si="188"/>
        <v/>
      </c>
      <c r="L2167" s="414" t="str">
        <f t="shared" si="189"/>
        <v/>
      </c>
      <c r="M2167" s="414" t="str">
        <f t="shared" si="190"/>
        <v/>
      </c>
    </row>
    <row r="2168" spans="1:13">
      <c r="A2168" s="175"/>
      <c r="B2168" s="152"/>
      <c r="C2168" s="137"/>
      <c r="D2168" s="142"/>
      <c r="E2168" s="143"/>
      <c r="F2168" s="143"/>
      <c r="G2168" s="346"/>
      <c r="H2168" s="145"/>
      <c r="I2168" s="449">
        <f t="shared" si="186"/>
        <v>0</v>
      </c>
      <c r="J2168" s="414" t="str">
        <f t="shared" si="187"/>
        <v/>
      </c>
      <c r="K2168" s="414" t="str">
        <f t="shared" si="188"/>
        <v/>
      </c>
      <c r="L2168" s="414" t="str">
        <f t="shared" si="189"/>
        <v/>
      </c>
      <c r="M2168" s="414" t="str">
        <f t="shared" si="190"/>
        <v/>
      </c>
    </row>
    <row r="2169" spans="1:13">
      <c r="A2169" s="175"/>
      <c r="B2169" s="152"/>
      <c r="C2169" s="137"/>
      <c r="D2169" s="142"/>
      <c r="E2169" s="143"/>
      <c r="F2169" s="143"/>
      <c r="G2169" s="346"/>
      <c r="H2169" s="145"/>
      <c r="I2169" s="449">
        <f t="shared" si="186"/>
        <v>0</v>
      </c>
      <c r="J2169" s="414" t="str">
        <f t="shared" si="187"/>
        <v/>
      </c>
      <c r="K2169" s="414" t="str">
        <f t="shared" si="188"/>
        <v/>
      </c>
      <c r="L2169" s="414" t="str">
        <f t="shared" si="189"/>
        <v/>
      </c>
      <c r="M2169" s="414" t="str">
        <f t="shared" si="190"/>
        <v/>
      </c>
    </row>
    <row r="2170" spans="1:13">
      <c r="A2170" s="175"/>
      <c r="B2170" s="152"/>
      <c r="C2170" s="137"/>
      <c r="D2170" s="142"/>
      <c r="E2170" s="143"/>
      <c r="F2170" s="143"/>
      <c r="G2170" s="346"/>
      <c r="H2170" s="145"/>
      <c r="I2170" s="449">
        <f t="shared" si="186"/>
        <v>0</v>
      </c>
      <c r="J2170" s="414" t="str">
        <f t="shared" si="187"/>
        <v/>
      </c>
      <c r="K2170" s="414" t="str">
        <f t="shared" si="188"/>
        <v/>
      </c>
      <c r="L2170" s="414" t="str">
        <f t="shared" si="189"/>
        <v/>
      </c>
      <c r="M2170" s="414" t="str">
        <f t="shared" si="190"/>
        <v/>
      </c>
    </row>
    <row r="2171" spans="1:13">
      <c r="A2171" s="175"/>
      <c r="B2171" s="152"/>
      <c r="C2171" s="137"/>
      <c r="D2171" s="142"/>
      <c r="E2171" s="143"/>
      <c r="F2171" s="143"/>
      <c r="G2171" s="346"/>
      <c r="H2171" s="145"/>
      <c r="I2171" s="449">
        <f t="shared" ref="I2171:I2234" si="191">IF(ISTEXT(A2171)=TRUE,G2171,0)</f>
        <v>0</v>
      </c>
      <c r="J2171" s="414" t="str">
        <f t="shared" si="187"/>
        <v/>
      </c>
      <c r="K2171" s="414" t="str">
        <f t="shared" si="188"/>
        <v/>
      </c>
      <c r="L2171" s="414" t="str">
        <f t="shared" si="189"/>
        <v/>
      </c>
      <c r="M2171" s="414" t="str">
        <f t="shared" si="190"/>
        <v/>
      </c>
    </row>
    <row r="2172" spans="1:13">
      <c r="A2172" s="175"/>
      <c r="B2172" s="152"/>
      <c r="C2172" s="137"/>
      <c r="D2172" s="142"/>
      <c r="E2172" s="143"/>
      <c r="F2172" s="143"/>
      <c r="G2172" s="346"/>
      <c r="H2172" s="145"/>
      <c r="I2172" s="449">
        <f t="shared" si="191"/>
        <v>0</v>
      </c>
      <c r="J2172" s="414" t="str">
        <f t="shared" si="187"/>
        <v/>
      </c>
      <c r="K2172" s="414" t="str">
        <f t="shared" si="188"/>
        <v/>
      </c>
      <c r="L2172" s="414" t="str">
        <f t="shared" si="189"/>
        <v/>
      </c>
      <c r="M2172" s="414" t="str">
        <f t="shared" si="190"/>
        <v/>
      </c>
    </row>
    <row r="2173" spans="1:13">
      <c r="A2173" s="175"/>
      <c r="B2173" s="152"/>
      <c r="C2173" s="137"/>
      <c r="D2173" s="142"/>
      <c r="E2173" s="143"/>
      <c r="F2173" s="143"/>
      <c r="G2173" s="346"/>
      <c r="H2173" s="145"/>
      <c r="I2173" s="449">
        <f t="shared" si="191"/>
        <v>0</v>
      </c>
      <c r="J2173" s="414" t="str">
        <f t="shared" si="187"/>
        <v/>
      </c>
      <c r="K2173" s="414" t="str">
        <f t="shared" si="188"/>
        <v/>
      </c>
      <c r="L2173" s="414" t="str">
        <f t="shared" si="189"/>
        <v/>
      </c>
      <c r="M2173" s="414" t="str">
        <f t="shared" si="190"/>
        <v/>
      </c>
    </row>
    <row r="2174" spans="1:13">
      <c r="A2174" s="175"/>
      <c r="B2174" s="152"/>
      <c r="C2174" s="137"/>
      <c r="D2174" s="142"/>
      <c r="E2174" s="143"/>
      <c r="F2174" s="143"/>
      <c r="G2174" s="346"/>
      <c r="H2174" s="145"/>
      <c r="I2174" s="449">
        <f t="shared" si="191"/>
        <v>0</v>
      </c>
      <c r="J2174" s="414" t="str">
        <f t="shared" ref="J2174:J2237" si="192">IF($B2174="F",$G2174,"")</f>
        <v/>
      </c>
      <c r="K2174" s="414" t="str">
        <f t="shared" ref="K2174:K2237" si="193">IF($B2174="V",$G2174,"")</f>
        <v/>
      </c>
      <c r="L2174" s="414" t="str">
        <f t="shared" ref="L2174:L2237" si="194">IF($B2174="A",$G2174,"")</f>
        <v/>
      </c>
      <c r="M2174" s="414" t="str">
        <f t="shared" ref="M2174:M2237" si="195">IF($B2174="G",$G2174,"")</f>
        <v/>
      </c>
    </row>
    <row r="2175" spans="1:13">
      <c r="A2175" s="175"/>
      <c r="B2175" s="152"/>
      <c r="C2175" s="137"/>
      <c r="D2175" s="142"/>
      <c r="E2175" s="143"/>
      <c r="F2175" s="143"/>
      <c r="G2175" s="346"/>
      <c r="H2175" s="145"/>
      <c r="I2175" s="449">
        <f t="shared" si="191"/>
        <v>0</v>
      </c>
      <c r="J2175" s="414" t="str">
        <f t="shared" si="192"/>
        <v/>
      </c>
      <c r="K2175" s="414" t="str">
        <f t="shared" si="193"/>
        <v/>
      </c>
      <c r="L2175" s="414" t="str">
        <f t="shared" si="194"/>
        <v/>
      </c>
      <c r="M2175" s="414" t="str">
        <f t="shared" si="195"/>
        <v/>
      </c>
    </row>
    <row r="2176" spans="1:13">
      <c r="A2176" s="175"/>
      <c r="B2176" s="152"/>
      <c r="C2176" s="137"/>
      <c r="D2176" s="142"/>
      <c r="E2176" s="143"/>
      <c r="F2176" s="143"/>
      <c r="G2176" s="346"/>
      <c r="H2176" s="145"/>
      <c r="I2176" s="449">
        <f t="shared" si="191"/>
        <v>0</v>
      </c>
      <c r="J2176" s="414" t="str">
        <f t="shared" si="192"/>
        <v/>
      </c>
      <c r="K2176" s="414" t="str">
        <f t="shared" si="193"/>
        <v/>
      </c>
      <c r="L2176" s="414" t="str">
        <f t="shared" si="194"/>
        <v/>
      </c>
      <c r="M2176" s="414" t="str">
        <f t="shared" si="195"/>
        <v/>
      </c>
    </row>
    <row r="2177" spans="1:13">
      <c r="A2177" s="175"/>
      <c r="B2177" s="152"/>
      <c r="C2177" s="137"/>
      <c r="D2177" s="142"/>
      <c r="E2177" s="143"/>
      <c r="F2177" s="143"/>
      <c r="G2177" s="346"/>
      <c r="H2177" s="145"/>
      <c r="I2177" s="449">
        <f t="shared" si="191"/>
        <v>0</v>
      </c>
      <c r="J2177" s="414" t="str">
        <f t="shared" si="192"/>
        <v/>
      </c>
      <c r="K2177" s="414" t="str">
        <f t="shared" si="193"/>
        <v/>
      </c>
      <c r="L2177" s="414" t="str">
        <f t="shared" si="194"/>
        <v/>
      </c>
      <c r="M2177" s="414" t="str">
        <f t="shared" si="195"/>
        <v/>
      </c>
    </row>
    <row r="2178" spans="1:13">
      <c r="A2178" s="175"/>
      <c r="B2178" s="152"/>
      <c r="C2178" s="137"/>
      <c r="D2178" s="142"/>
      <c r="E2178" s="143"/>
      <c r="F2178" s="143"/>
      <c r="G2178" s="346"/>
      <c r="H2178" s="145"/>
      <c r="I2178" s="449">
        <f t="shared" si="191"/>
        <v>0</v>
      </c>
      <c r="J2178" s="414" t="str">
        <f t="shared" si="192"/>
        <v/>
      </c>
      <c r="K2178" s="414" t="str">
        <f t="shared" si="193"/>
        <v/>
      </c>
      <c r="L2178" s="414" t="str">
        <f t="shared" si="194"/>
        <v/>
      </c>
      <c r="M2178" s="414" t="str">
        <f t="shared" si="195"/>
        <v/>
      </c>
    </row>
    <row r="2179" spans="1:13">
      <c r="A2179" s="175"/>
      <c r="B2179" s="152"/>
      <c r="C2179" s="137"/>
      <c r="D2179" s="142"/>
      <c r="E2179" s="143"/>
      <c r="F2179" s="143"/>
      <c r="G2179" s="346"/>
      <c r="H2179" s="145"/>
      <c r="I2179" s="449">
        <f t="shared" si="191"/>
        <v>0</v>
      </c>
      <c r="J2179" s="414" t="str">
        <f t="shared" si="192"/>
        <v/>
      </c>
      <c r="K2179" s="414" t="str">
        <f t="shared" si="193"/>
        <v/>
      </c>
      <c r="L2179" s="414" t="str">
        <f t="shared" si="194"/>
        <v/>
      </c>
      <c r="M2179" s="414" t="str">
        <f t="shared" si="195"/>
        <v/>
      </c>
    </row>
    <row r="2180" spans="1:13">
      <c r="A2180" s="175"/>
      <c r="B2180" s="152"/>
      <c r="C2180" s="137"/>
      <c r="D2180" s="142"/>
      <c r="E2180" s="143"/>
      <c r="F2180" s="143"/>
      <c r="G2180" s="346"/>
      <c r="H2180" s="145"/>
      <c r="I2180" s="449">
        <f t="shared" si="191"/>
        <v>0</v>
      </c>
      <c r="J2180" s="414" t="str">
        <f t="shared" si="192"/>
        <v/>
      </c>
      <c r="K2180" s="414" t="str">
        <f t="shared" si="193"/>
        <v/>
      </c>
      <c r="L2180" s="414" t="str">
        <f t="shared" si="194"/>
        <v/>
      </c>
      <c r="M2180" s="414" t="str">
        <f t="shared" si="195"/>
        <v/>
      </c>
    </row>
    <row r="2181" spans="1:13">
      <c r="A2181" s="175"/>
      <c r="B2181" s="152"/>
      <c r="C2181" s="137"/>
      <c r="D2181" s="142"/>
      <c r="E2181" s="143"/>
      <c r="F2181" s="143"/>
      <c r="G2181" s="346"/>
      <c r="H2181" s="145"/>
      <c r="I2181" s="449">
        <f t="shared" si="191"/>
        <v>0</v>
      </c>
      <c r="J2181" s="414" t="str">
        <f t="shared" si="192"/>
        <v/>
      </c>
      <c r="K2181" s="414" t="str">
        <f t="shared" si="193"/>
        <v/>
      </c>
      <c r="L2181" s="414" t="str">
        <f t="shared" si="194"/>
        <v/>
      </c>
      <c r="M2181" s="414" t="str">
        <f t="shared" si="195"/>
        <v/>
      </c>
    </row>
    <row r="2182" spans="1:13">
      <c r="A2182" s="175"/>
      <c r="B2182" s="152"/>
      <c r="C2182" s="137"/>
      <c r="D2182" s="142"/>
      <c r="E2182" s="143"/>
      <c r="F2182" s="143"/>
      <c r="G2182" s="346"/>
      <c r="H2182" s="145"/>
      <c r="I2182" s="449">
        <f t="shared" si="191"/>
        <v>0</v>
      </c>
      <c r="J2182" s="414" t="str">
        <f t="shared" si="192"/>
        <v/>
      </c>
      <c r="K2182" s="414" t="str">
        <f t="shared" si="193"/>
        <v/>
      </c>
      <c r="L2182" s="414" t="str">
        <f t="shared" si="194"/>
        <v/>
      </c>
      <c r="M2182" s="414" t="str">
        <f t="shared" si="195"/>
        <v/>
      </c>
    </row>
    <row r="2183" spans="1:13">
      <c r="A2183" s="175"/>
      <c r="B2183" s="152"/>
      <c r="C2183" s="137"/>
      <c r="D2183" s="142"/>
      <c r="E2183" s="143"/>
      <c r="F2183" s="143"/>
      <c r="G2183" s="346"/>
      <c r="H2183" s="145"/>
      <c r="I2183" s="449">
        <f t="shared" si="191"/>
        <v>0</v>
      </c>
      <c r="J2183" s="414" t="str">
        <f t="shared" si="192"/>
        <v/>
      </c>
      <c r="K2183" s="414" t="str">
        <f t="shared" si="193"/>
        <v/>
      </c>
      <c r="L2183" s="414" t="str">
        <f t="shared" si="194"/>
        <v/>
      </c>
      <c r="M2183" s="414" t="str">
        <f t="shared" si="195"/>
        <v/>
      </c>
    </row>
    <row r="2184" spans="1:13">
      <c r="A2184" s="175"/>
      <c r="B2184" s="152"/>
      <c r="C2184" s="137"/>
      <c r="D2184" s="142"/>
      <c r="E2184" s="143"/>
      <c r="F2184" s="143"/>
      <c r="G2184" s="346"/>
      <c r="H2184" s="145"/>
      <c r="I2184" s="449">
        <f t="shared" si="191"/>
        <v>0</v>
      </c>
      <c r="J2184" s="414" t="str">
        <f t="shared" si="192"/>
        <v/>
      </c>
      <c r="K2184" s="414" t="str">
        <f t="shared" si="193"/>
        <v/>
      </c>
      <c r="L2184" s="414" t="str">
        <f t="shared" si="194"/>
        <v/>
      </c>
      <c r="M2184" s="414" t="str">
        <f t="shared" si="195"/>
        <v/>
      </c>
    </row>
    <row r="2185" spans="1:13">
      <c r="A2185" s="175"/>
      <c r="B2185" s="152"/>
      <c r="C2185" s="137"/>
      <c r="D2185" s="142"/>
      <c r="E2185" s="143"/>
      <c r="F2185" s="143"/>
      <c r="G2185" s="346"/>
      <c r="H2185" s="145"/>
      <c r="I2185" s="449">
        <f t="shared" si="191"/>
        <v>0</v>
      </c>
      <c r="J2185" s="414" t="str">
        <f t="shared" si="192"/>
        <v/>
      </c>
      <c r="K2185" s="414" t="str">
        <f t="shared" si="193"/>
        <v/>
      </c>
      <c r="L2185" s="414" t="str">
        <f t="shared" si="194"/>
        <v/>
      </c>
      <c r="M2185" s="414" t="str">
        <f t="shared" si="195"/>
        <v/>
      </c>
    </row>
    <row r="2186" spans="1:13">
      <c r="A2186" s="175"/>
      <c r="B2186" s="152"/>
      <c r="C2186" s="137"/>
      <c r="D2186" s="142"/>
      <c r="E2186" s="143"/>
      <c r="F2186" s="143"/>
      <c r="G2186" s="346"/>
      <c r="H2186" s="145"/>
      <c r="I2186" s="449">
        <f t="shared" si="191"/>
        <v>0</v>
      </c>
      <c r="J2186" s="414" t="str">
        <f t="shared" si="192"/>
        <v/>
      </c>
      <c r="K2186" s="414" t="str">
        <f t="shared" si="193"/>
        <v/>
      </c>
      <c r="L2186" s="414" t="str">
        <f t="shared" si="194"/>
        <v/>
      </c>
      <c r="M2186" s="414" t="str">
        <f t="shared" si="195"/>
        <v/>
      </c>
    </row>
    <row r="2187" spans="1:13">
      <c r="A2187" s="175"/>
      <c r="B2187" s="152"/>
      <c r="C2187" s="137"/>
      <c r="D2187" s="142"/>
      <c r="E2187" s="143"/>
      <c r="F2187" s="143"/>
      <c r="G2187" s="346"/>
      <c r="H2187" s="145"/>
      <c r="I2187" s="449">
        <f t="shared" si="191"/>
        <v>0</v>
      </c>
      <c r="J2187" s="414" t="str">
        <f t="shared" si="192"/>
        <v/>
      </c>
      <c r="K2187" s="414" t="str">
        <f t="shared" si="193"/>
        <v/>
      </c>
      <c r="L2187" s="414" t="str">
        <f t="shared" si="194"/>
        <v/>
      </c>
      <c r="M2187" s="414" t="str">
        <f t="shared" si="195"/>
        <v/>
      </c>
    </row>
    <row r="2188" spans="1:13">
      <c r="A2188" s="175"/>
      <c r="B2188" s="152"/>
      <c r="C2188" s="137"/>
      <c r="D2188" s="142"/>
      <c r="E2188" s="143"/>
      <c r="F2188" s="143"/>
      <c r="G2188" s="346"/>
      <c r="H2188" s="145"/>
      <c r="I2188" s="449">
        <f t="shared" si="191"/>
        <v>0</v>
      </c>
      <c r="J2188" s="414" t="str">
        <f t="shared" si="192"/>
        <v/>
      </c>
      <c r="K2188" s="414" t="str">
        <f t="shared" si="193"/>
        <v/>
      </c>
      <c r="L2188" s="414" t="str">
        <f t="shared" si="194"/>
        <v/>
      </c>
      <c r="M2188" s="414" t="str">
        <f t="shared" si="195"/>
        <v/>
      </c>
    </row>
    <row r="2189" spans="1:13">
      <c r="A2189" s="175"/>
      <c r="B2189" s="152"/>
      <c r="C2189" s="137"/>
      <c r="D2189" s="142"/>
      <c r="E2189" s="143"/>
      <c r="F2189" s="143"/>
      <c r="G2189" s="346"/>
      <c r="H2189" s="145"/>
      <c r="I2189" s="449">
        <f t="shared" si="191"/>
        <v>0</v>
      </c>
      <c r="J2189" s="414" t="str">
        <f t="shared" si="192"/>
        <v/>
      </c>
      <c r="K2189" s="414" t="str">
        <f t="shared" si="193"/>
        <v/>
      </c>
      <c r="L2189" s="414" t="str">
        <f t="shared" si="194"/>
        <v/>
      </c>
      <c r="M2189" s="414" t="str">
        <f t="shared" si="195"/>
        <v/>
      </c>
    </row>
    <row r="2190" spans="1:13">
      <c r="A2190" s="175"/>
      <c r="B2190" s="152"/>
      <c r="C2190" s="137"/>
      <c r="D2190" s="142"/>
      <c r="E2190" s="143"/>
      <c r="F2190" s="143"/>
      <c r="G2190" s="346"/>
      <c r="H2190" s="145"/>
      <c r="I2190" s="449">
        <f t="shared" si="191"/>
        <v>0</v>
      </c>
      <c r="J2190" s="414" t="str">
        <f t="shared" si="192"/>
        <v/>
      </c>
      <c r="K2190" s="414" t="str">
        <f t="shared" si="193"/>
        <v/>
      </c>
      <c r="L2190" s="414" t="str">
        <f t="shared" si="194"/>
        <v/>
      </c>
      <c r="M2190" s="414" t="str">
        <f t="shared" si="195"/>
        <v/>
      </c>
    </row>
    <row r="2191" spans="1:13">
      <c r="A2191" s="175"/>
      <c r="B2191" s="152"/>
      <c r="C2191" s="137"/>
      <c r="D2191" s="142"/>
      <c r="E2191" s="143"/>
      <c r="F2191" s="143"/>
      <c r="G2191" s="346"/>
      <c r="H2191" s="145"/>
      <c r="I2191" s="449">
        <f t="shared" si="191"/>
        <v>0</v>
      </c>
      <c r="J2191" s="414" t="str">
        <f t="shared" si="192"/>
        <v/>
      </c>
      <c r="K2191" s="414" t="str">
        <f t="shared" si="193"/>
        <v/>
      </c>
      <c r="L2191" s="414" t="str">
        <f t="shared" si="194"/>
        <v/>
      </c>
      <c r="M2191" s="414" t="str">
        <f t="shared" si="195"/>
        <v/>
      </c>
    </row>
    <row r="2192" spans="1:13">
      <c r="A2192" s="175"/>
      <c r="B2192" s="152"/>
      <c r="C2192" s="137"/>
      <c r="D2192" s="142"/>
      <c r="E2192" s="143"/>
      <c r="F2192" s="143"/>
      <c r="G2192" s="346"/>
      <c r="H2192" s="145"/>
      <c r="I2192" s="449">
        <f t="shared" si="191"/>
        <v>0</v>
      </c>
      <c r="J2192" s="414" t="str">
        <f t="shared" si="192"/>
        <v/>
      </c>
      <c r="K2192" s="414" t="str">
        <f t="shared" si="193"/>
        <v/>
      </c>
      <c r="L2192" s="414" t="str">
        <f t="shared" si="194"/>
        <v/>
      </c>
      <c r="M2192" s="414" t="str">
        <f t="shared" si="195"/>
        <v/>
      </c>
    </row>
    <row r="2193" spans="1:13">
      <c r="A2193" s="175"/>
      <c r="B2193" s="152"/>
      <c r="C2193" s="137"/>
      <c r="D2193" s="142"/>
      <c r="E2193" s="143"/>
      <c r="F2193" s="143"/>
      <c r="G2193" s="346"/>
      <c r="H2193" s="145"/>
      <c r="I2193" s="449">
        <f t="shared" si="191"/>
        <v>0</v>
      </c>
      <c r="J2193" s="414" t="str">
        <f t="shared" si="192"/>
        <v/>
      </c>
      <c r="K2193" s="414" t="str">
        <f t="shared" si="193"/>
        <v/>
      </c>
      <c r="L2193" s="414" t="str">
        <f t="shared" si="194"/>
        <v/>
      </c>
      <c r="M2193" s="414" t="str">
        <f t="shared" si="195"/>
        <v/>
      </c>
    </row>
    <row r="2194" spans="1:13">
      <c r="A2194" s="175"/>
      <c r="B2194" s="152"/>
      <c r="C2194" s="137"/>
      <c r="D2194" s="142"/>
      <c r="E2194" s="143"/>
      <c r="F2194" s="143"/>
      <c r="G2194" s="346"/>
      <c r="H2194" s="145"/>
      <c r="I2194" s="449">
        <f t="shared" si="191"/>
        <v>0</v>
      </c>
      <c r="J2194" s="414" t="str">
        <f t="shared" si="192"/>
        <v/>
      </c>
      <c r="K2194" s="414" t="str">
        <f t="shared" si="193"/>
        <v/>
      </c>
      <c r="L2194" s="414" t="str">
        <f t="shared" si="194"/>
        <v/>
      </c>
      <c r="M2194" s="414" t="str">
        <f t="shared" si="195"/>
        <v/>
      </c>
    </row>
    <row r="2195" spans="1:13">
      <c r="A2195" s="175"/>
      <c r="B2195" s="152"/>
      <c r="C2195" s="137"/>
      <c r="D2195" s="142"/>
      <c r="E2195" s="143"/>
      <c r="F2195" s="143"/>
      <c r="G2195" s="346"/>
      <c r="H2195" s="145"/>
      <c r="I2195" s="449">
        <f t="shared" si="191"/>
        <v>0</v>
      </c>
      <c r="J2195" s="414" t="str">
        <f t="shared" si="192"/>
        <v/>
      </c>
      <c r="K2195" s="414" t="str">
        <f t="shared" si="193"/>
        <v/>
      </c>
      <c r="L2195" s="414" t="str">
        <f t="shared" si="194"/>
        <v/>
      </c>
      <c r="M2195" s="414" t="str">
        <f t="shared" si="195"/>
        <v/>
      </c>
    </row>
    <row r="2196" spans="1:13">
      <c r="A2196" s="175"/>
      <c r="B2196" s="152"/>
      <c r="C2196" s="137"/>
      <c r="D2196" s="142"/>
      <c r="E2196" s="143"/>
      <c r="F2196" s="143"/>
      <c r="G2196" s="346"/>
      <c r="H2196" s="145"/>
      <c r="I2196" s="449">
        <f t="shared" si="191"/>
        <v>0</v>
      </c>
      <c r="J2196" s="414" t="str">
        <f t="shared" si="192"/>
        <v/>
      </c>
      <c r="K2196" s="414" t="str">
        <f t="shared" si="193"/>
        <v/>
      </c>
      <c r="L2196" s="414" t="str">
        <f t="shared" si="194"/>
        <v/>
      </c>
      <c r="M2196" s="414" t="str">
        <f t="shared" si="195"/>
        <v/>
      </c>
    </row>
    <row r="2197" spans="1:13">
      <c r="A2197" s="175"/>
      <c r="B2197" s="152"/>
      <c r="C2197" s="137"/>
      <c r="D2197" s="142"/>
      <c r="E2197" s="143"/>
      <c r="F2197" s="143"/>
      <c r="G2197" s="346"/>
      <c r="H2197" s="145"/>
      <c r="I2197" s="449">
        <f t="shared" si="191"/>
        <v>0</v>
      </c>
      <c r="J2197" s="414" t="str">
        <f t="shared" si="192"/>
        <v/>
      </c>
      <c r="K2197" s="414" t="str">
        <f t="shared" si="193"/>
        <v/>
      </c>
      <c r="L2197" s="414" t="str">
        <f t="shared" si="194"/>
        <v/>
      </c>
      <c r="M2197" s="414" t="str">
        <f t="shared" si="195"/>
        <v/>
      </c>
    </row>
    <row r="2198" spans="1:13">
      <c r="A2198" s="175"/>
      <c r="B2198" s="152"/>
      <c r="C2198" s="137"/>
      <c r="D2198" s="142"/>
      <c r="E2198" s="143"/>
      <c r="F2198" s="143"/>
      <c r="G2198" s="346"/>
      <c r="H2198" s="145"/>
      <c r="I2198" s="449">
        <f t="shared" si="191"/>
        <v>0</v>
      </c>
      <c r="J2198" s="414" t="str">
        <f t="shared" si="192"/>
        <v/>
      </c>
      <c r="K2198" s="414" t="str">
        <f t="shared" si="193"/>
        <v/>
      </c>
      <c r="L2198" s="414" t="str">
        <f t="shared" si="194"/>
        <v/>
      </c>
      <c r="M2198" s="414" t="str">
        <f t="shared" si="195"/>
        <v/>
      </c>
    </row>
    <row r="2199" spans="1:13">
      <c r="A2199" s="175"/>
      <c r="B2199" s="152"/>
      <c r="C2199" s="137"/>
      <c r="D2199" s="142"/>
      <c r="E2199" s="143"/>
      <c r="F2199" s="143"/>
      <c r="G2199" s="346"/>
      <c r="H2199" s="145"/>
      <c r="I2199" s="449">
        <f t="shared" si="191"/>
        <v>0</v>
      </c>
      <c r="J2199" s="414" t="str">
        <f t="shared" si="192"/>
        <v/>
      </c>
      <c r="K2199" s="414" t="str">
        <f t="shared" si="193"/>
        <v/>
      </c>
      <c r="L2199" s="414" t="str">
        <f t="shared" si="194"/>
        <v/>
      </c>
      <c r="M2199" s="414" t="str">
        <f t="shared" si="195"/>
        <v/>
      </c>
    </row>
    <row r="2200" spans="1:13">
      <c r="A2200" s="175"/>
      <c r="B2200" s="152"/>
      <c r="C2200" s="137"/>
      <c r="D2200" s="142"/>
      <c r="E2200" s="143"/>
      <c r="F2200" s="143"/>
      <c r="G2200" s="346"/>
      <c r="H2200" s="145"/>
      <c r="I2200" s="449">
        <f t="shared" si="191"/>
        <v>0</v>
      </c>
      <c r="J2200" s="414" t="str">
        <f t="shared" si="192"/>
        <v/>
      </c>
      <c r="K2200" s="414" t="str">
        <f t="shared" si="193"/>
        <v/>
      </c>
      <c r="L2200" s="414" t="str">
        <f t="shared" si="194"/>
        <v/>
      </c>
      <c r="M2200" s="414" t="str">
        <f t="shared" si="195"/>
        <v/>
      </c>
    </row>
    <row r="2201" spans="1:13">
      <c r="A2201" s="175"/>
      <c r="B2201" s="152"/>
      <c r="C2201" s="137"/>
      <c r="D2201" s="142"/>
      <c r="E2201" s="143"/>
      <c r="F2201" s="143"/>
      <c r="G2201" s="346"/>
      <c r="H2201" s="145"/>
      <c r="I2201" s="449">
        <f t="shared" si="191"/>
        <v>0</v>
      </c>
      <c r="J2201" s="414" t="str">
        <f t="shared" si="192"/>
        <v/>
      </c>
      <c r="K2201" s="414" t="str">
        <f t="shared" si="193"/>
        <v/>
      </c>
      <c r="L2201" s="414" t="str">
        <f t="shared" si="194"/>
        <v/>
      </c>
      <c r="M2201" s="414" t="str">
        <f t="shared" si="195"/>
        <v/>
      </c>
    </row>
    <row r="2202" spans="1:13">
      <c r="A2202" s="175"/>
      <c r="B2202" s="152"/>
      <c r="C2202" s="137"/>
      <c r="D2202" s="142"/>
      <c r="E2202" s="143"/>
      <c r="F2202" s="143"/>
      <c r="G2202" s="346"/>
      <c r="H2202" s="145"/>
      <c r="I2202" s="449">
        <f t="shared" si="191"/>
        <v>0</v>
      </c>
      <c r="J2202" s="414" t="str">
        <f t="shared" si="192"/>
        <v/>
      </c>
      <c r="K2202" s="414" t="str">
        <f t="shared" si="193"/>
        <v/>
      </c>
      <c r="L2202" s="414" t="str">
        <f t="shared" si="194"/>
        <v/>
      </c>
      <c r="M2202" s="414" t="str">
        <f t="shared" si="195"/>
        <v/>
      </c>
    </row>
    <row r="2203" spans="1:13">
      <c r="A2203" s="175"/>
      <c r="B2203" s="152"/>
      <c r="C2203" s="137"/>
      <c r="D2203" s="142"/>
      <c r="E2203" s="143"/>
      <c r="F2203" s="143"/>
      <c r="G2203" s="346"/>
      <c r="H2203" s="145"/>
      <c r="I2203" s="449">
        <f t="shared" si="191"/>
        <v>0</v>
      </c>
      <c r="J2203" s="414" t="str">
        <f t="shared" si="192"/>
        <v/>
      </c>
      <c r="K2203" s="414" t="str">
        <f t="shared" si="193"/>
        <v/>
      </c>
      <c r="L2203" s="414" t="str">
        <f t="shared" si="194"/>
        <v/>
      </c>
      <c r="M2203" s="414" t="str">
        <f t="shared" si="195"/>
        <v/>
      </c>
    </row>
    <row r="2204" spans="1:13">
      <c r="A2204" s="175"/>
      <c r="B2204" s="152"/>
      <c r="C2204" s="137"/>
      <c r="D2204" s="142"/>
      <c r="E2204" s="143"/>
      <c r="F2204" s="143"/>
      <c r="G2204" s="346"/>
      <c r="H2204" s="145"/>
      <c r="I2204" s="449">
        <f t="shared" si="191"/>
        <v>0</v>
      </c>
      <c r="J2204" s="414" t="str">
        <f t="shared" si="192"/>
        <v/>
      </c>
      <c r="K2204" s="414" t="str">
        <f t="shared" si="193"/>
        <v/>
      </c>
      <c r="L2204" s="414" t="str">
        <f t="shared" si="194"/>
        <v/>
      </c>
      <c r="M2204" s="414" t="str">
        <f t="shared" si="195"/>
        <v/>
      </c>
    </row>
    <row r="2205" spans="1:13">
      <c r="A2205" s="175"/>
      <c r="B2205" s="152"/>
      <c r="C2205" s="137"/>
      <c r="D2205" s="142"/>
      <c r="E2205" s="143"/>
      <c r="F2205" s="143"/>
      <c r="G2205" s="346"/>
      <c r="H2205" s="145"/>
      <c r="I2205" s="449">
        <f t="shared" si="191"/>
        <v>0</v>
      </c>
      <c r="J2205" s="414" t="str">
        <f t="shared" si="192"/>
        <v/>
      </c>
      <c r="K2205" s="414" t="str">
        <f t="shared" si="193"/>
        <v/>
      </c>
      <c r="L2205" s="414" t="str">
        <f t="shared" si="194"/>
        <v/>
      </c>
      <c r="M2205" s="414" t="str">
        <f t="shared" si="195"/>
        <v/>
      </c>
    </row>
    <row r="2206" spans="1:13">
      <c r="A2206" s="175"/>
      <c r="B2206" s="152"/>
      <c r="C2206" s="137"/>
      <c r="D2206" s="142"/>
      <c r="E2206" s="143"/>
      <c r="F2206" s="143"/>
      <c r="G2206" s="346"/>
      <c r="H2206" s="145"/>
      <c r="I2206" s="449">
        <f t="shared" si="191"/>
        <v>0</v>
      </c>
      <c r="J2206" s="414" t="str">
        <f t="shared" si="192"/>
        <v/>
      </c>
      <c r="K2206" s="414" t="str">
        <f t="shared" si="193"/>
        <v/>
      </c>
      <c r="L2206" s="414" t="str">
        <f t="shared" si="194"/>
        <v/>
      </c>
      <c r="M2206" s="414" t="str">
        <f t="shared" si="195"/>
        <v/>
      </c>
    </row>
    <row r="2207" spans="1:13">
      <c r="A2207" s="175"/>
      <c r="B2207" s="152"/>
      <c r="C2207" s="137"/>
      <c r="D2207" s="142"/>
      <c r="E2207" s="143"/>
      <c r="F2207" s="143"/>
      <c r="G2207" s="346"/>
      <c r="H2207" s="145"/>
      <c r="I2207" s="449">
        <f t="shared" si="191"/>
        <v>0</v>
      </c>
      <c r="J2207" s="414" t="str">
        <f t="shared" si="192"/>
        <v/>
      </c>
      <c r="K2207" s="414" t="str">
        <f t="shared" si="193"/>
        <v/>
      </c>
      <c r="L2207" s="414" t="str">
        <f t="shared" si="194"/>
        <v/>
      </c>
      <c r="M2207" s="414" t="str">
        <f t="shared" si="195"/>
        <v/>
      </c>
    </row>
    <row r="2208" spans="1:13">
      <c r="A2208" s="175"/>
      <c r="B2208" s="152"/>
      <c r="C2208" s="137"/>
      <c r="D2208" s="142"/>
      <c r="E2208" s="143"/>
      <c r="F2208" s="143"/>
      <c r="G2208" s="346"/>
      <c r="H2208" s="145"/>
      <c r="I2208" s="449">
        <f t="shared" si="191"/>
        <v>0</v>
      </c>
      <c r="J2208" s="414" t="str">
        <f t="shared" si="192"/>
        <v/>
      </c>
      <c r="K2208" s="414" t="str">
        <f t="shared" si="193"/>
        <v/>
      </c>
      <c r="L2208" s="414" t="str">
        <f t="shared" si="194"/>
        <v/>
      </c>
      <c r="M2208" s="414" t="str">
        <f t="shared" si="195"/>
        <v/>
      </c>
    </row>
    <row r="2209" spans="1:13">
      <c r="A2209" s="175"/>
      <c r="B2209" s="152"/>
      <c r="C2209" s="137"/>
      <c r="D2209" s="142"/>
      <c r="E2209" s="143"/>
      <c r="F2209" s="143"/>
      <c r="G2209" s="346"/>
      <c r="H2209" s="145"/>
      <c r="I2209" s="449">
        <f t="shared" si="191"/>
        <v>0</v>
      </c>
      <c r="J2209" s="414" t="str">
        <f t="shared" si="192"/>
        <v/>
      </c>
      <c r="K2209" s="414" t="str">
        <f t="shared" si="193"/>
        <v/>
      </c>
      <c r="L2209" s="414" t="str">
        <f t="shared" si="194"/>
        <v/>
      </c>
      <c r="M2209" s="414" t="str">
        <f t="shared" si="195"/>
        <v/>
      </c>
    </row>
    <row r="2210" spans="1:13">
      <c r="A2210" s="175"/>
      <c r="B2210" s="152"/>
      <c r="C2210" s="137"/>
      <c r="D2210" s="142"/>
      <c r="E2210" s="143"/>
      <c r="F2210" s="143"/>
      <c r="G2210" s="346"/>
      <c r="H2210" s="145"/>
      <c r="I2210" s="449">
        <f t="shared" si="191"/>
        <v>0</v>
      </c>
      <c r="J2210" s="414" t="str">
        <f t="shared" si="192"/>
        <v/>
      </c>
      <c r="K2210" s="414" t="str">
        <f t="shared" si="193"/>
        <v/>
      </c>
      <c r="L2210" s="414" t="str">
        <f t="shared" si="194"/>
        <v/>
      </c>
      <c r="M2210" s="414" t="str">
        <f t="shared" si="195"/>
        <v/>
      </c>
    </row>
    <row r="2211" spans="1:13">
      <c r="A2211" s="175"/>
      <c r="B2211" s="152"/>
      <c r="C2211" s="137"/>
      <c r="D2211" s="142"/>
      <c r="E2211" s="143"/>
      <c r="F2211" s="143"/>
      <c r="G2211" s="346"/>
      <c r="H2211" s="145"/>
      <c r="I2211" s="449">
        <f t="shared" si="191"/>
        <v>0</v>
      </c>
      <c r="J2211" s="414" t="str">
        <f t="shared" si="192"/>
        <v/>
      </c>
      <c r="K2211" s="414" t="str">
        <f t="shared" si="193"/>
        <v/>
      </c>
      <c r="L2211" s="414" t="str">
        <f t="shared" si="194"/>
        <v/>
      </c>
      <c r="M2211" s="414" t="str">
        <f t="shared" si="195"/>
        <v/>
      </c>
    </row>
    <row r="2212" spans="1:13">
      <c r="A2212" s="175"/>
      <c r="B2212" s="152"/>
      <c r="C2212" s="137"/>
      <c r="D2212" s="142"/>
      <c r="E2212" s="143"/>
      <c r="F2212" s="143"/>
      <c r="G2212" s="346"/>
      <c r="H2212" s="145"/>
      <c r="I2212" s="449">
        <f t="shared" si="191"/>
        <v>0</v>
      </c>
      <c r="J2212" s="414" t="str">
        <f t="shared" si="192"/>
        <v/>
      </c>
      <c r="K2212" s="414" t="str">
        <f t="shared" si="193"/>
        <v/>
      </c>
      <c r="L2212" s="414" t="str">
        <f t="shared" si="194"/>
        <v/>
      </c>
      <c r="M2212" s="414" t="str">
        <f t="shared" si="195"/>
        <v/>
      </c>
    </row>
    <row r="2213" spans="1:13">
      <c r="A2213" s="175"/>
      <c r="B2213" s="152"/>
      <c r="C2213" s="137"/>
      <c r="D2213" s="142"/>
      <c r="E2213" s="143"/>
      <c r="F2213" s="143"/>
      <c r="G2213" s="346"/>
      <c r="H2213" s="145"/>
      <c r="I2213" s="449">
        <f t="shared" si="191"/>
        <v>0</v>
      </c>
      <c r="J2213" s="414" t="str">
        <f t="shared" si="192"/>
        <v/>
      </c>
      <c r="K2213" s="414" t="str">
        <f t="shared" si="193"/>
        <v/>
      </c>
      <c r="L2213" s="414" t="str">
        <f t="shared" si="194"/>
        <v/>
      </c>
      <c r="M2213" s="414" t="str">
        <f t="shared" si="195"/>
        <v/>
      </c>
    </row>
    <row r="2214" spans="1:13">
      <c r="A2214" s="175"/>
      <c r="B2214" s="152"/>
      <c r="C2214" s="137"/>
      <c r="D2214" s="142"/>
      <c r="E2214" s="143"/>
      <c r="F2214" s="143"/>
      <c r="G2214" s="346"/>
      <c r="H2214" s="145"/>
      <c r="I2214" s="449">
        <f t="shared" si="191"/>
        <v>0</v>
      </c>
      <c r="J2214" s="414" t="str">
        <f t="shared" si="192"/>
        <v/>
      </c>
      <c r="K2214" s="414" t="str">
        <f t="shared" si="193"/>
        <v/>
      </c>
      <c r="L2214" s="414" t="str">
        <f t="shared" si="194"/>
        <v/>
      </c>
      <c r="M2214" s="414" t="str">
        <f t="shared" si="195"/>
        <v/>
      </c>
    </row>
    <row r="2215" spans="1:13">
      <c r="A2215" s="175"/>
      <c r="B2215" s="152"/>
      <c r="C2215" s="137"/>
      <c r="D2215" s="142"/>
      <c r="E2215" s="143"/>
      <c r="F2215" s="143"/>
      <c r="G2215" s="346"/>
      <c r="H2215" s="145"/>
      <c r="I2215" s="449">
        <f t="shared" si="191"/>
        <v>0</v>
      </c>
      <c r="J2215" s="414" t="str">
        <f t="shared" si="192"/>
        <v/>
      </c>
      <c r="K2215" s="414" t="str">
        <f t="shared" si="193"/>
        <v/>
      </c>
      <c r="L2215" s="414" t="str">
        <f t="shared" si="194"/>
        <v/>
      </c>
      <c r="M2215" s="414" t="str">
        <f t="shared" si="195"/>
        <v/>
      </c>
    </row>
    <row r="2216" spans="1:13">
      <c r="A2216" s="175"/>
      <c r="B2216" s="152"/>
      <c r="C2216" s="137"/>
      <c r="D2216" s="142"/>
      <c r="E2216" s="143"/>
      <c r="F2216" s="143"/>
      <c r="G2216" s="346"/>
      <c r="H2216" s="145"/>
      <c r="I2216" s="449">
        <f t="shared" si="191"/>
        <v>0</v>
      </c>
      <c r="J2216" s="414" t="str">
        <f t="shared" si="192"/>
        <v/>
      </c>
      <c r="K2216" s="414" t="str">
        <f t="shared" si="193"/>
        <v/>
      </c>
      <c r="L2216" s="414" t="str">
        <f t="shared" si="194"/>
        <v/>
      </c>
      <c r="M2216" s="414" t="str">
        <f t="shared" si="195"/>
        <v/>
      </c>
    </row>
    <row r="2217" spans="1:13">
      <c r="A2217" s="175"/>
      <c r="B2217" s="152"/>
      <c r="C2217" s="137"/>
      <c r="D2217" s="142"/>
      <c r="E2217" s="143"/>
      <c r="F2217" s="143"/>
      <c r="G2217" s="346"/>
      <c r="H2217" s="145"/>
      <c r="I2217" s="449">
        <f t="shared" si="191"/>
        <v>0</v>
      </c>
      <c r="J2217" s="414" t="str">
        <f t="shared" si="192"/>
        <v/>
      </c>
      <c r="K2217" s="414" t="str">
        <f t="shared" si="193"/>
        <v/>
      </c>
      <c r="L2217" s="414" t="str">
        <f t="shared" si="194"/>
        <v/>
      </c>
      <c r="M2217" s="414" t="str">
        <f t="shared" si="195"/>
        <v/>
      </c>
    </row>
    <row r="2218" spans="1:13">
      <c r="A2218" s="175"/>
      <c r="B2218" s="152"/>
      <c r="C2218" s="137"/>
      <c r="D2218" s="142"/>
      <c r="E2218" s="143"/>
      <c r="F2218" s="143"/>
      <c r="G2218" s="346"/>
      <c r="H2218" s="145"/>
      <c r="I2218" s="449">
        <f t="shared" si="191"/>
        <v>0</v>
      </c>
      <c r="J2218" s="414" t="str">
        <f t="shared" si="192"/>
        <v/>
      </c>
      <c r="K2218" s="414" t="str">
        <f t="shared" si="193"/>
        <v/>
      </c>
      <c r="L2218" s="414" t="str">
        <f t="shared" si="194"/>
        <v/>
      </c>
      <c r="M2218" s="414" t="str">
        <f t="shared" si="195"/>
        <v/>
      </c>
    </row>
    <row r="2219" spans="1:13">
      <c r="A2219" s="175"/>
      <c r="B2219" s="152"/>
      <c r="C2219" s="137"/>
      <c r="D2219" s="142"/>
      <c r="E2219" s="143"/>
      <c r="F2219" s="143"/>
      <c r="G2219" s="346"/>
      <c r="H2219" s="145"/>
      <c r="I2219" s="449">
        <f t="shared" si="191"/>
        <v>0</v>
      </c>
      <c r="J2219" s="414" t="str">
        <f t="shared" si="192"/>
        <v/>
      </c>
      <c r="K2219" s="414" t="str">
        <f t="shared" si="193"/>
        <v/>
      </c>
      <c r="L2219" s="414" t="str">
        <f t="shared" si="194"/>
        <v/>
      </c>
      <c r="M2219" s="414" t="str">
        <f t="shared" si="195"/>
        <v/>
      </c>
    </row>
    <row r="2220" spans="1:13">
      <c r="A2220" s="175"/>
      <c r="B2220" s="152"/>
      <c r="C2220" s="137"/>
      <c r="D2220" s="142"/>
      <c r="E2220" s="143"/>
      <c r="F2220" s="143"/>
      <c r="G2220" s="346"/>
      <c r="H2220" s="145"/>
      <c r="I2220" s="449">
        <f t="shared" si="191"/>
        <v>0</v>
      </c>
      <c r="J2220" s="414" t="str">
        <f t="shared" si="192"/>
        <v/>
      </c>
      <c r="K2220" s="414" t="str">
        <f t="shared" si="193"/>
        <v/>
      </c>
      <c r="L2220" s="414" t="str">
        <f t="shared" si="194"/>
        <v/>
      </c>
      <c r="M2220" s="414" t="str">
        <f t="shared" si="195"/>
        <v/>
      </c>
    </row>
    <row r="2221" spans="1:13">
      <c r="A2221" s="175"/>
      <c r="B2221" s="152"/>
      <c r="C2221" s="137"/>
      <c r="D2221" s="142"/>
      <c r="E2221" s="143"/>
      <c r="F2221" s="143"/>
      <c r="G2221" s="346"/>
      <c r="H2221" s="145"/>
      <c r="I2221" s="449">
        <f t="shared" si="191"/>
        <v>0</v>
      </c>
      <c r="J2221" s="414" t="str">
        <f t="shared" si="192"/>
        <v/>
      </c>
      <c r="K2221" s="414" t="str">
        <f t="shared" si="193"/>
        <v/>
      </c>
      <c r="L2221" s="414" t="str">
        <f t="shared" si="194"/>
        <v/>
      </c>
      <c r="M2221" s="414" t="str">
        <f t="shared" si="195"/>
        <v/>
      </c>
    </row>
    <row r="2222" spans="1:13">
      <c r="A2222" s="175"/>
      <c r="B2222" s="152"/>
      <c r="C2222" s="137"/>
      <c r="D2222" s="142"/>
      <c r="E2222" s="143"/>
      <c r="F2222" s="143"/>
      <c r="G2222" s="346"/>
      <c r="H2222" s="145"/>
      <c r="I2222" s="449">
        <f t="shared" si="191"/>
        <v>0</v>
      </c>
      <c r="J2222" s="414" t="str">
        <f t="shared" si="192"/>
        <v/>
      </c>
      <c r="K2222" s="414" t="str">
        <f t="shared" si="193"/>
        <v/>
      </c>
      <c r="L2222" s="414" t="str">
        <f t="shared" si="194"/>
        <v/>
      </c>
      <c r="M2222" s="414" t="str">
        <f t="shared" si="195"/>
        <v/>
      </c>
    </row>
    <row r="2223" spans="1:13">
      <c r="A2223" s="175"/>
      <c r="B2223" s="152"/>
      <c r="C2223" s="137"/>
      <c r="D2223" s="142"/>
      <c r="E2223" s="143"/>
      <c r="F2223" s="143"/>
      <c r="G2223" s="346"/>
      <c r="H2223" s="145"/>
      <c r="I2223" s="449">
        <f t="shared" si="191"/>
        <v>0</v>
      </c>
      <c r="J2223" s="414" t="str">
        <f t="shared" si="192"/>
        <v/>
      </c>
      <c r="K2223" s="414" t="str">
        <f t="shared" si="193"/>
        <v/>
      </c>
      <c r="L2223" s="414" t="str">
        <f t="shared" si="194"/>
        <v/>
      </c>
      <c r="M2223" s="414" t="str">
        <f t="shared" si="195"/>
        <v/>
      </c>
    </row>
    <row r="2224" spans="1:13">
      <c r="A2224" s="175"/>
      <c r="B2224" s="152"/>
      <c r="C2224" s="137"/>
      <c r="D2224" s="142"/>
      <c r="E2224" s="143"/>
      <c r="F2224" s="143"/>
      <c r="G2224" s="346"/>
      <c r="H2224" s="145"/>
      <c r="I2224" s="449">
        <f t="shared" si="191"/>
        <v>0</v>
      </c>
      <c r="J2224" s="414" t="str">
        <f t="shared" si="192"/>
        <v/>
      </c>
      <c r="K2224" s="414" t="str">
        <f t="shared" si="193"/>
        <v/>
      </c>
      <c r="L2224" s="414" t="str">
        <f t="shared" si="194"/>
        <v/>
      </c>
      <c r="M2224" s="414" t="str">
        <f t="shared" si="195"/>
        <v/>
      </c>
    </row>
    <row r="2225" spans="1:13">
      <c r="A2225" s="175"/>
      <c r="B2225" s="152"/>
      <c r="C2225" s="137"/>
      <c r="D2225" s="142"/>
      <c r="E2225" s="143"/>
      <c r="F2225" s="143"/>
      <c r="G2225" s="346"/>
      <c r="H2225" s="145"/>
      <c r="I2225" s="449">
        <f t="shared" si="191"/>
        <v>0</v>
      </c>
      <c r="J2225" s="414" t="str">
        <f t="shared" si="192"/>
        <v/>
      </c>
      <c r="K2225" s="414" t="str">
        <f t="shared" si="193"/>
        <v/>
      </c>
      <c r="L2225" s="414" t="str">
        <f t="shared" si="194"/>
        <v/>
      </c>
      <c r="M2225" s="414" t="str">
        <f t="shared" si="195"/>
        <v/>
      </c>
    </row>
    <row r="2226" spans="1:13">
      <c r="A2226" s="175"/>
      <c r="B2226" s="152"/>
      <c r="C2226" s="137"/>
      <c r="D2226" s="142"/>
      <c r="E2226" s="143"/>
      <c r="F2226" s="143"/>
      <c r="G2226" s="346"/>
      <c r="H2226" s="145"/>
      <c r="I2226" s="449">
        <f t="shared" si="191"/>
        <v>0</v>
      </c>
      <c r="J2226" s="414" t="str">
        <f t="shared" si="192"/>
        <v/>
      </c>
      <c r="K2226" s="414" t="str">
        <f t="shared" si="193"/>
        <v/>
      </c>
      <c r="L2226" s="414" t="str">
        <f t="shared" si="194"/>
        <v/>
      </c>
      <c r="M2226" s="414" t="str">
        <f t="shared" si="195"/>
        <v/>
      </c>
    </row>
    <row r="2227" spans="1:13">
      <c r="A2227" s="175"/>
      <c r="B2227" s="152"/>
      <c r="C2227" s="137"/>
      <c r="D2227" s="142"/>
      <c r="E2227" s="143"/>
      <c r="F2227" s="143"/>
      <c r="G2227" s="346"/>
      <c r="H2227" s="145"/>
      <c r="I2227" s="449">
        <f t="shared" si="191"/>
        <v>0</v>
      </c>
      <c r="J2227" s="414" t="str">
        <f t="shared" si="192"/>
        <v/>
      </c>
      <c r="K2227" s="414" t="str">
        <f t="shared" si="193"/>
        <v/>
      </c>
      <c r="L2227" s="414" t="str">
        <f t="shared" si="194"/>
        <v/>
      </c>
      <c r="M2227" s="414" t="str">
        <f t="shared" si="195"/>
        <v/>
      </c>
    </row>
    <row r="2228" spans="1:13">
      <c r="A2228" s="175"/>
      <c r="B2228" s="152"/>
      <c r="C2228" s="137"/>
      <c r="D2228" s="142"/>
      <c r="E2228" s="143"/>
      <c r="F2228" s="143"/>
      <c r="G2228" s="346"/>
      <c r="H2228" s="145"/>
      <c r="I2228" s="449">
        <f t="shared" si="191"/>
        <v>0</v>
      </c>
      <c r="J2228" s="414" t="str">
        <f t="shared" si="192"/>
        <v/>
      </c>
      <c r="K2228" s="414" t="str">
        <f t="shared" si="193"/>
        <v/>
      </c>
      <c r="L2228" s="414" t="str">
        <f t="shared" si="194"/>
        <v/>
      </c>
      <c r="M2228" s="414" t="str">
        <f t="shared" si="195"/>
        <v/>
      </c>
    </row>
    <row r="2229" spans="1:13">
      <c r="A2229" s="175"/>
      <c r="B2229" s="152"/>
      <c r="C2229" s="137"/>
      <c r="D2229" s="142"/>
      <c r="E2229" s="143"/>
      <c r="F2229" s="143"/>
      <c r="G2229" s="346"/>
      <c r="H2229" s="145"/>
      <c r="I2229" s="449">
        <f t="shared" si="191"/>
        <v>0</v>
      </c>
      <c r="J2229" s="414" t="str">
        <f t="shared" si="192"/>
        <v/>
      </c>
      <c r="K2229" s="414" t="str">
        <f t="shared" si="193"/>
        <v/>
      </c>
      <c r="L2229" s="414" t="str">
        <f t="shared" si="194"/>
        <v/>
      </c>
      <c r="M2229" s="414" t="str">
        <f t="shared" si="195"/>
        <v/>
      </c>
    </row>
    <row r="2230" spans="1:13">
      <c r="A2230" s="175"/>
      <c r="B2230" s="152"/>
      <c r="C2230" s="137"/>
      <c r="D2230" s="142"/>
      <c r="E2230" s="143"/>
      <c r="F2230" s="143"/>
      <c r="G2230" s="346"/>
      <c r="H2230" s="145"/>
      <c r="I2230" s="449">
        <f t="shared" si="191"/>
        <v>0</v>
      </c>
      <c r="J2230" s="414" t="str">
        <f t="shared" si="192"/>
        <v/>
      </c>
      <c r="K2230" s="414" t="str">
        <f t="shared" si="193"/>
        <v/>
      </c>
      <c r="L2230" s="414" t="str">
        <f t="shared" si="194"/>
        <v/>
      </c>
      <c r="M2230" s="414" t="str">
        <f t="shared" si="195"/>
        <v/>
      </c>
    </row>
    <row r="2231" spans="1:13">
      <c r="A2231" s="175"/>
      <c r="B2231" s="152"/>
      <c r="C2231" s="137"/>
      <c r="D2231" s="142"/>
      <c r="E2231" s="143"/>
      <c r="F2231" s="143"/>
      <c r="G2231" s="346"/>
      <c r="H2231" s="145"/>
      <c r="I2231" s="449">
        <f t="shared" si="191"/>
        <v>0</v>
      </c>
      <c r="J2231" s="414" t="str">
        <f t="shared" si="192"/>
        <v/>
      </c>
      <c r="K2231" s="414" t="str">
        <f t="shared" si="193"/>
        <v/>
      </c>
      <c r="L2231" s="414" t="str">
        <f t="shared" si="194"/>
        <v/>
      </c>
      <c r="M2231" s="414" t="str">
        <f t="shared" si="195"/>
        <v/>
      </c>
    </row>
    <row r="2232" spans="1:13">
      <c r="A2232" s="175"/>
      <c r="B2232" s="152"/>
      <c r="C2232" s="137"/>
      <c r="D2232" s="142"/>
      <c r="E2232" s="143"/>
      <c r="F2232" s="143"/>
      <c r="G2232" s="346"/>
      <c r="H2232" s="145"/>
      <c r="I2232" s="449">
        <f t="shared" si="191"/>
        <v>0</v>
      </c>
      <c r="J2232" s="414" t="str">
        <f t="shared" si="192"/>
        <v/>
      </c>
      <c r="K2232" s="414" t="str">
        <f t="shared" si="193"/>
        <v/>
      </c>
      <c r="L2232" s="414" t="str">
        <f t="shared" si="194"/>
        <v/>
      </c>
      <c r="M2232" s="414" t="str">
        <f t="shared" si="195"/>
        <v/>
      </c>
    </row>
    <row r="2233" spans="1:13">
      <c r="A2233" s="175"/>
      <c r="B2233" s="152"/>
      <c r="C2233" s="137"/>
      <c r="D2233" s="142"/>
      <c r="E2233" s="143"/>
      <c r="F2233" s="143"/>
      <c r="G2233" s="346"/>
      <c r="H2233" s="145"/>
      <c r="I2233" s="449">
        <f t="shared" si="191"/>
        <v>0</v>
      </c>
      <c r="J2233" s="414" t="str">
        <f t="shared" si="192"/>
        <v/>
      </c>
      <c r="K2233" s="414" t="str">
        <f t="shared" si="193"/>
        <v/>
      </c>
      <c r="L2233" s="414" t="str">
        <f t="shared" si="194"/>
        <v/>
      </c>
      <c r="M2233" s="414" t="str">
        <f t="shared" si="195"/>
        <v/>
      </c>
    </row>
    <row r="2234" spans="1:13">
      <c r="A2234" s="175"/>
      <c r="B2234" s="152"/>
      <c r="C2234" s="137"/>
      <c r="D2234" s="142"/>
      <c r="E2234" s="143"/>
      <c r="F2234" s="143"/>
      <c r="G2234" s="346"/>
      <c r="H2234" s="145"/>
      <c r="I2234" s="449">
        <f t="shared" si="191"/>
        <v>0</v>
      </c>
      <c r="J2234" s="414" t="str">
        <f t="shared" si="192"/>
        <v/>
      </c>
      <c r="K2234" s="414" t="str">
        <f t="shared" si="193"/>
        <v/>
      </c>
      <c r="L2234" s="414" t="str">
        <f t="shared" si="194"/>
        <v/>
      </c>
      <c r="M2234" s="414" t="str">
        <f t="shared" si="195"/>
        <v/>
      </c>
    </row>
    <row r="2235" spans="1:13">
      <c r="A2235" s="175"/>
      <c r="B2235" s="152"/>
      <c r="C2235" s="137"/>
      <c r="D2235" s="142"/>
      <c r="E2235" s="143"/>
      <c r="F2235" s="143"/>
      <c r="G2235" s="346"/>
      <c r="H2235" s="145"/>
      <c r="I2235" s="449">
        <f t="shared" ref="I2235:I2298" si="196">IF(ISTEXT(A2235)=TRUE,G2235,0)</f>
        <v>0</v>
      </c>
      <c r="J2235" s="414" t="str">
        <f t="shared" si="192"/>
        <v/>
      </c>
      <c r="K2235" s="414" t="str">
        <f t="shared" si="193"/>
        <v/>
      </c>
      <c r="L2235" s="414" t="str">
        <f t="shared" si="194"/>
        <v/>
      </c>
      <c r="M2235" s="414" t="str">
        <f t="shared" si="195"/>
        <v/>
      </c>
    </row>
    <row r="2236" spans="1:13">
      <c r="A2236" s="175"/>
      <c r="B2236" s="152"/>
      <c r="C2236" s="137"/>
      <c r="D2236" s="142"/>
      <c r="E2236" s="143"/>
      <c r="F2236" s="143"/>
      <c r="G2236" s="346"/>
      <c r="H2236" s="145"/>
      <c r="I2236" s="449">
        <f t="shared" si="196"/>
        <v>0</v>
      </c>
      <c r="J2236" s="414" t="str">
        <f t="shared" si="192"/>
        <v/>
      </c>
      <c r="K2236" s="414" t="str">
        <f t="shared" si="193"/>
        <v/>
      </c>
      <c r="L2236" s="414" t="str">
        <f t="shared" si="194"/>
        <v/>
      </c>
      <c r="M2236" s="414" t="str">
        <f t="shared" si="195"/>
        <v/>
      </c>
    </row>
    <row r="2237" spans="1:13">
      <c r="A2237" s="175"/>
      <c r="B2237" s="152"/>
      <c r="C2237" s="137"/>
      <c r="D2237" s="142"/>
      <c r="E2237" s="143"/>
      <c r="F2237" s="143"/>
      <c r="G2237" s="346"/>
      <c r="H2237" s="145"/>
      <c r="I2237" s="449">
        <f t="shared" si="196"/>
        <v>0</v>
      </c>
      <c r="J2237" s="414" t="str">
        <f t="shared" si="192"/>
        <v/>
      </c>
      <c r="K2237" s="414" t="str">
        <f t="shared" si="193"/>
        <v/>
      </c>
      <c r="L2237" s="414" t="str">
        <f t="shared" si="194"/>
        <v/>
      </c>
      <c r="M2237" s="414" t="str">
        <f t="shared" si="195"/>
        <v/>
      </c>
    </row>
    <row r="2238" spans="1:13">
      <c r="A2238" s="175"/>
      <c r="B2238" s="152"/>
      <c r="C2238" s="137"/>
      <c r="D2238" s="142"/>
      <c r="E2238" s="143"/>
      <c r="F2238" s="143"/>
      <c r="G2238" s="346"/>
      <c r="H2238" s="145"/>
      <c r="I2238" s="449">
        <f t="shared" si="196"/>
        <v>0</v>
      </c>
      <c r="J2238" s="414" t="str">
        <f t="shared" ref="J2238:J2301" si="197">IF($B2238="F",$G2238,"")</f>
        <v/>
      </c>
      <c r="K2238" s="414" t="str">
        <f t="shared" ref="K2238:K2301" si="198">IF($B2238="V",$G2238,"")</f>
        <v/>
      </c>
      <c r="L2238" s="414" t="str">
        <f t="shared" ref="L2238:L2301" si="199">IF($B2238="A",$G2238,"")</f>
        <v/>
      </c>
      <c r="M2238" s="414" t="str">
        <f t="shared" ref="M2238:M2301" si="200">IF($B2238="G",$G2238,"")</f>
        <v/>
      </c>
    </row>
    <row r="2239" spans="1:13">
      <c r="A2239" s="175"/>
      <c r="B2239" s="152"/>
      <c r="C2239" s="137"/>
      <c r="D2239" s="142"/>
      <c r="E2239" s="143"/>
      <c r="F2239" s="143"/>
      <c r="G2239" s="346"/>
      <c r="H2239" s="145"/>
      <c r="I2239" s="449">
        <f t="shared" si="196"/>
        <v>0</v>
      </c>
      <c r="J2239" s="414" t="str">
        <f t="shared" si="197"/>
        <v/>
      </c>
      <c r="K2239" s="414" t="str">
        <f t="shared" si="198"/>
        <v/>
      </c>
      <c r="L2239" s="414" t="str">
        <f t="shared" si="199"/>
        <v/>
      </c>
      <c r="M2239" s="414" t="str">
        <f t="shared" si="200"/>
        <v/>
      </c>
    </row>
    <row r="2240" spans="1:13">
      <c r="A2240" s="175"/>
      <c r="B2240" s="152"/>
      <c r="C2240" s="137"/>
      <c r="D2240" s="142"/>
      <c r="E2240" s="143"/>
      <c r="F2240" s="143"/>
      <c r="G2240" s="346"/>
      <c r="H2240" s="145"/>
      <c r="I2240" s="449">
        <f t="shared" si="196"/>
        <v>0</v>
      </c>
      <c r="J2240" s="414" t="str">
        <f t="shared" si="197"/>
        <v/>
      </c>
      <c r="K2240" s="414" t="str">
        <f t="shared" si="198"/>
        <v/>
      </c>
      <c r="L2240" s="414" t="str">
        <f t="shared" si="199"/>
        <v/>
      </c>
      <c r="M2240" s="414" t="str">
        <f t="shared" si="200"/>
        <v/>
      </c>
    </row>
    <row r="2241" spans="1:13">
      <c r="A2241" s="175"/>
      <c r="B2241" s="152"/>
      <c r="C2241" s="137"/>
      <c r="D2241" s="142"/>
      <c r="E2241" s="143"/>
      <c r="F2241" s="143"/>
      <c r="G2241" s="346"/>
      <c r="H2241" s="145"/>
      <c r="I2241" s="449">
        <f t="shared" si="196"/>
        <v>0</v>
      </c>
      <c r="J2241" s="414" t="str">
        <f t="shared" si="197"/>
        <v/>
      </c>
      <c r="K2241" s="414" t="str">
        <f t="shared" si="198"/>
        <v/>
      </c>
      <c r="L2241" s="414" t="str">
        <f t="shared" si="199"/>
        <v/>
      </c>
      <c r="M2241" s="414" t="str">
        <f t="shared" si="200"/>
        <v/>
      </c>
    </row>
    <row r="2242" spans="1:13">
      <c r="A2242" s="175"/>
      <c r="B2242" s="152"/>
      <c r="C2242" s="137"/>
      <c r="D2242" s="142"/>
      <c r="E2242" s="143"/>
      <c r="F2242" s="143"/>
      <c r="G2242" s="346"/>
      <c r="H2242" s="145"/>
      <c r="I2242" s="449">
        <f t="shared" si="196"/>
        <v>0</v>
      </c>
      <c r="J2242" s="414" t="str">
        <f t="shared" si="197"/>
        <v/>
      </c>
      <c r="K2242" s="414" t="str">
        <f t="shared" si="198"/>
        <v/>
      </c>
      <c r="L2242" s="414" t="str">
        <f t="shared" si="199"/>
        <v/>
      </c>
      <c r="M2242" s="414" t="str">
        <f t="shared" si="200"/>
        <v/>
      </c>
    </row>
    <row r="2243" spans="1:13">
      <c r="A2243" s="175"/>
      <c r="B2243" s="152"/>
      <c r="C2243" s="137"/>
      <c r="D2243" s="142"/>
      <c r="E2243" s="143"/>
      <c r="F2243" s="143"/>
      <c r="G2243" s="346"/>
      <c r="H2243" s="145"/>
      <c r="I2243" s="449">
        <f t="shared" si="196"/>
        <v>0</v>
      </c>
      <c r="J2243" s="414" t="str">
        <f t="shared" si="197"/>
        <v/>
      </c>
      <c r="K2243" s="414" t="str">
        <f t="shared" si="198"/>
        <v/>
      </c>
      <c r="L2243" s="414" t="str">
        <f t="shared" si="199"/>
        <v/>
      </c>
      <c r="M2243" s="414" t="str">
        <f t="shared" si="200"/>
        <v/>
      </c>
    </row>
    <row r="2244" spans="1:13">
      <c r="A2244" s="175"/>
      <c r="B2244" s="152"/>
      <c r="C2244" s="137"/>
      <c r="D2244" s="142"/>
      <c r="E2244" s="143"/>
      <c r="F2244" s="143"/>
      <c r="G2244" s="346"/>
      <c r="H2244" s="145"/>
      <c r="I2244" s="449">
        <f t="shared" si="196"/>
        <v>0</v>
      </c>
      <c r="J2244" s="414" t="str">
        <f t="shared" si="197"/>
        <v/>
      </c>
      <c r="K2244" s="414" t="str">
        <f t="shared" si="198"/>
        <v/>
      </c>
      <c r="L2244" s="414" t="str">
        <f t="shared" si="199"/>
        <v/>
      </c>
      <c r="M2244" s="414" t="str">
        <f t="shared" si="200"/>
        <v/>
      </c>
    </row>
    <row r="2245" spans="1:13">
      <c r="A2245" s="175"/>
      <c r="B2245" s="152"/>
      <c r="C2245" s="137"/>
      <c r="D2245" s="142"/>
      <c r="E2245" s="143"/>
      <c r="F2245" s="143"/>
      <c r="G2245" s="346"/>
      <c r="H2245" s="145"/>
      <c r="I2245" s="449">
        <f t="shared" si="196"/>
        <v>0</v>
      </c>
      <c r="J2245" s="414" t="str">
        <f t="shared" si="197"/>
        <v/>
      </c>
      <c r="K2245" s="414" t="str">
        <f t="shared" si="198"/>
        <v/>
      </c>
      <c r="L2245" s="414" t="str">
        <f t="shared" si="199"/>
        <v/>
      </c>
      <c r="M2245" s="414" t="str">
        <f t="shared" si="200"/>
        <v/>
      </c>
    </row>
    <row r="2246" spans="1:13">
      <c r="A2246" s="175"/>
      <c r="B2246" s="152"/>
      <c r="C2246" s="137"/>
      <c r="D2246" s="142"/>
      <c r="E2246" s="143"/>
      <c r="F2246" s="143"/>
      <c r="G2246" s="346"/>
      <c r="H2246" s="145"/>
      <c r="I2246" s="449">
        <f t="shared" si="196"/>
        <v>0</v>
      </c>
      <c r="J2246" s="414" t="str">
        <f t="shared" si="197"/>
        <v/>
      </c>
      <c r="K2246" s="414" t="str">
        <f t="shared" si="198"/>
        <v/>
      </c>
      <c r="L2246" s="414" t="str">
        <f t="shared" si="199"/>
        <v/>
      </c>
      <c r="M2246" s="414" t="str">
        <f t="shared" si="200"/>
        <v/>
      </c>
    </row>
    <row r="2247" spans="1:13">
      <c r="A2247" s="175"/>
      <c r="B2247" s="152"/>
      <c r="C2247" s="137"/>
      <c r="D2247" s="142"/>
      <c r="E2247" s="143"/>
      <c r="F2247" s="143"/>
      <c r="G2247" s="346"/>
      <c r="H2247" s="145"/>
      <c r="I2247" s="449">
        <f t="shared" si="196"/>
        <v>0</v>
      </c>
      <c r="J2247" s="414" t="str">
        <f t="shared" si="197"/>
        <v/>
      </c>
      <c r="K2247" s="414" t="str">
        <f t="shared" si="198"/>
        <v/>
      </c>
      <c r="L2247" s="414" t="str">
        <f t="shared" si="199"/>
        <v/>
      </c>
      <c r="M2247" s="414" t="str">
        <f t="shared" si="200"/>
        <v/>
      </c>
    </row>
    <row r="2248" spans="1:13">
      <c r="A2248" s="175"/>
      <c r="B2248" s="152"/>
      <c r="C2248" s="137"/>
      <c r="D2248" s="142"/>
      <c r="E2248" s="143"/>
      <c r="F2248" s="143"/>
      <c r="G2248" s="346"/>
      <c r="H2248" s="145"/>
      <c r="I2248" s="449">
        <f t="shared" si="196"/>
        <v>0</v>
      </c>
      <c r="J2248" s="414" t="str">
        <f t="shared" si="197"/>
        <v/>
      </c>
      <c r="K2248" s="414" t="str">
        <f t="shared" si="198"/>
        <v/>
      </c>
      <c r="L2248" s="414" t="str">
        <f t="shared" si="199"/>
        <v/>
      </c>
      <c r="M2248" s="414" t="str">
        <f t="shared" si="200"/>
        <v/>
      </c>
    </row>
    <row r="2249" spans="1:13">
      <c r="A2249" s="175"/>
      <c r="B2249" s="152"/>
      <c r="C2249" s="137"/>
      <c r="D2249" s="142"/>
      <c r="E2249" s="143"/>
      <c r="F2249" s="143"/>
      <c r="G2249" s="346"/>
      <c r="H2249" s="145"/>
      <c r="I2249" s="449">
        <f t="shared" si="196"/>
        <v>0</v>
      </c>
      <c r="J2249" s="414" t="str">
        <f t="shared" si="197"/>
        <v/>
      </c>
      <c r="K2249" s="414" t="str">
        <f t="shared" si="198"/>
        <v/>
      </c>
      <c r="L2249" s="414" t="str">
        <f t="shared" si="199"/>
        <v/>
      </c>
      <c r="M2249" s="414" t="str">
        <f t="shared" si="200"/>
        <v/>
      </c>
    </row>
    <row r="2250" spans="1:13">
      <c r="A2250" s="175"/>
      <c r="B2250" s="152"/>
      <c r="C2250" s="137"/>
      <c r="D2250" s="142"/>
      <c r="E2250" s="143"/>
      <c r="F2250" s="143"/>
      <c r="G2250" s="346"/>
      <c r="H2250" s="145"/>
      <c r="I2250" s="449">
        <f t="shared" si="196"/>
        <v>0</v>
      </c>
      <c r="J2250" s="414" t="str">
        <f t="shared" si="197"/>
        <v/>
      </c>
      <c r="K2250" s="414" t="str">
        <f t="shared" si="198"/>
        <v/>
      </c>
      <c r="L2250" s="414" t="str">
        <f t="shared" si="199"/>
        <v/>
      </c>
      <c r="M2250" s="414" t="str">
        <f t="shared" si="200"/>
        <v/>
      </c>
    </row>
    <row r="2251" spans="1:13">
      <c r="A2251" s="175"/>
      <c r="B2251" s="152"/>
      <c r="C2251" s="137"/>
      <c r="D2251" s="142"/>
      <c r="E2251" s="143"/>
      <c r="F2251" s="143"/>
      <c r="G2251" s="346"/>
      <c r="H2251" s="145"/>
      <c r="I2251" s="449">
        <f t="shared" si="196"/>
        <v>0</v>
      </c>
      <c r="J2251" s="414" t="str">
        <f t="shared" si="197"/>
        <v/>
      </c>
      <c r="K2251" s="414" t="str">
        <f t="shared" si="198"/>
        <v/>
      </c>
      <c r="L2251" s="414" t="str">
        <f t="shared" si="199"/>
        <v/>
      </c>
      <c r="M2251" s="414" t="str">
        <f t="shared" si="200"/>
        <v/>
      </c>
    </row>
    <row r="2252" spans="1:13">
      <c r="A2252" s="175"/>
      <c r="B2252" s="152"/>
      <c r="C2252" s="137"/>
      <c r="D2252" s="142"/>
      <c r="E2252" s="143"/>
      <c r="F2252" s="143"/>
      <c r="G2252" s="346"/>
      <c r="H2252" s="145"/>
      <c r="I2252" s="449">
        <f t="shared" si="196"/>
        <v>0</v>
      </c>
      <c r="J2252" s="414" t="str">
        <f t="shared" si="197"/>
        <v/>
      </c>
      <c r="K2252" s="414" t="str">
        <f t="shared" si="198"/>
        <v/>
      </c>
      <c r="L2252" s="414" t="str">
        <f t="shared" si="199"/>
        <v/>
      </c>
      <c r="M2252" s="414" t="str">
        <f t="shared" si="200"/>
        <v/>
      </c>
    </row>
    <row r="2253" spans="1:13">
      <c r="A2253" s="175"/>
      <c r="B2253" s="152"/>
      <c r="C2253" s="137"/>
      <c r="D2253" s="142"/>
      <c r="E2253" s="143"/>
      <c r="F2253" s="143"/>
      <c r="G2253" s="346"/>
      <c r="H2253" s="145"/>
      <c r="I2253" s="449">
        <f t="shared" si="196"/>
        <v>0</v>
      </c>
      <c r="J2253" s="414" t="str">
        <f t="shared" si="197"/>
        <v/>
      </c>
      <c r="K2253" s="414" t="str">
        <f t="shared" si="198"/>
        <v/>
      </c>
      <c r="L2253" s="414" t="str">
        <f t="shared" si="199"/>
        <v/>
      </c>
      <c r="M2253" s="414" t="str">
        <f t="shared" si="200"/>
        <v/>
      </c>
    </row>
    <row r="2254" spans="1:13">
      <c r="A2254" s="175"/>
      <c r="B2254" s="152"/>
      <c r="C2254" s="137"/>
      <c r="D2254" s="142"/>
      <c r="E2254" s="143"/>
      <c r="F2254" s="143"/>
      <c r="G2254" s="346"/>
      <c r="H2254" s="145"/>
      <c r="I2254" s="449">
        <f t="shared" si="196"/>
        <v>0</v>
      </c>
      <c r="J2254" s="414" t="str">
        <f t="shared" si="197"/>
        <v/>
      </c>
      <c r="K2254" s="414" t="str">
        <f t="shared" si="198"/>
        <v/>
      </c>
      <c r="L2254" s="414" t="str">
        <f t="shared" si="199"/>
        <v/>
      </c>
      <c r="M2254" s="414" t="str">
        <f t="shared" si="200"/>
        <v/>
      </c>
    </row>
    <row r="2255" spans="1:13">
      <c r="A2255" s="175"/>
      <c r="B2255" s="152"/>
      <c r="C2255" s="137"/>
      <c r="D2255" s="142"/>
      <c r="E2255" s="143"/>
      <c r="F2255" s="143"/>
      <c r="G2255" s="346"/>
      <c r="H2255" s="145"/>
      <c r="I2255" s="449">
        <f t="shared" si="196"/>
        <v>0</v>
      </c>
      <c r="J2255" s="414" t="str">
        <f t="shared" si="197"/>
        <v/>
      </c>
      <c r="K2255" s="414" t="str">
        <f t="shared" si="198"/>
        <v/>
      </c>
      <c r="L2255" s="414" t="str">
        <f t="shared" si="199"/>
        <v/>
      </c>
      <c r="M2255" s="414" t="str">
        <f t="shared" si="200"/>
        <v/>
      </c>
    </row>
    <row r="2256" spans="1:13">
      <c r="A2256" s="175"/>
      <c r="B2256" s="152"/>
      <c r="C2256" s="137"/>
      <c r="D2256" s="142"/>
      <c r="E2256" s="143"/>
      <c r="F2256" s="143"/>
      <c r="G2256" s="346"/>
      <c r="H2256" s="145"/>
      <c r="I2256" s="449">
        <f t="shared" si="196"/>
        <v>0</v>
      </c>
      <c r="J2256" s="414" t="str">
        <f t="shared" si="197"/>
        <v/>
      </c>
      <c r="K2256" s="414" t="str">
        <f t="shared" si="198"/>
        <v/>
      </c>
      <c r="L2256" s="414" t="str">
        <f t="shared" si="199"/>
        <v/>
      </c>
      <c r="M2256" s="414" t="str">
        <f t="shared" si="200"/>
        <v/>
      </c>
    </row>
    <row r="2257" spans="1:13">
      <c r="A2257" s="175"/>
      <c r="B2257" s="152"/>
      <c r="C2257" s="137"/>
      <c r="D2257" s="142"/>
      <c r="E2257" s="143"/>
      <c r="F2257" s="143"/>
      <c r="G2257" s="346"/>
      <c r="H2257" s="145"/>
      <c r="I2257" s="449">
        <f t="shared" si="196"/>
        <v>0</v>
      </c>
      <c r="J2257" s="414" t="str">
        <f t="shared" si="197"/>
        <v/>
      </c>
      <c r="K2257" s="414" t="str">
        <f t="shared" si="198"/>
        <v/>
      </c>
      <c r="L2257" s="414" t="str">
        <f t="shared" si="199"/>
        <v/>
      </c>
      <c r="M2257" s="414" t="str">
        <f t="shared" si="200"/>
        <v/>
      </c>
    </row>
    <row r="2258" spans="1:13">
      <c r="A2258" s="175"/>
      <c r="B2258" s="152"/>
      <c r="C2258" s="137"/>
      <c r="D2258" s="142"/>
      <c r="E2258" s="143"/>
      <c r="F2258" s="143"/>
      <c r="G2258" s="346"/>
      <c r="H2258" s="145"/>
      <c r="I2258" s="449">
        <f t="shared" si="196"/>
        <v>0</v>
      </c>
      <c r="J2258" s="414" t="str">
        <f t="shared" si="197"/>
        <v/>
      </c>
      <c r="K2258" s="414" t="str">
        <f t="shared" si="198"/>
        <v/>
      </c>
      <c r="L2258" s="414" t="str">
        <f t="shared" si="199"/>
        <v/>
      </c>
      <c r="M2258" s="414" t="str">
        <f t="shared" si="200"/>
        <v/>
      </c>
    </row>
    <row r="2259" spans="1:13">
      <c r="A2259" s="175"/>
      <c r="B2259" s="152"/>
      <c r="C2259" s="137"/>
      <c r="D2259" s="142"/>
      <c r="E2259" s="143"/>
      <c r="F2259" s="143"/>
      <c r="G2259" s="346"/>
      <c r="H2259" s="145"/>
      <c r="I2259" s="449">
        <f t="shared" si="196"/>
        <v>0</v>
      </c>
      <c r="J2259" s="414" t="str">
        <f t="shared" si="197"/>
        <v/>
      </c>
      <c r="K2259" s="414" t="str">
        <f t="shared" si="198"/>
        <v/>
      </c>
      <c r="L2259" s="414" t="str">
        <f t="shared" si="199"/>
        <v/>
      </c>
      <c r="M2259" s="414" t="str">
        <f t="shared" si="200"/>
        <v/>
      </c>
    </row>
    <row r="2260" spans="1:13">
      <c r="A2260" s="175"/>
      <c r="B2260" s="152"/>
      <c r="C2260" s="137"/>
      <c r="D2260" s="142"/>
      <c r="E2260" s="143"/>
      <c r="F2260" s="143"/>
      <c r="G2260" s="346"/>
      <c r="H2260" s="145"/>
      <c r="I2260" s="449">
        <f t="shared" si="196"/>
        <v>0</v>
      </c>
      <c r="J2260" s="414" t="str">
        <f t="shared" si="197"/>
        <v/>
      </c>
      <c r="K2260" s="414" t="str">
        <f t="shared" si="198"/>
        <v/>
      </c>
      <c r="L2260" s="414" t="str">
        <f t="shared" si="199"/>
        <v/>
      </c>
      <c r="M2260" s="414" t="str">
        <f t="shared" si="200"/>
        <v/>
      </c>
    </row>
    <row r="2261" spans="1:13">
      <c r="A2261" s="175"/>
      <c r="B2261" s="152"/>
      <c r="C2261" s="137"/>
      <c r="D2261" s="142"/>
      <c r="E2261" s="143"/>
      <c r="F2261" s="143"/>
      <c r="G2261" s="346"/>
      <c r="H2261" s="145"/>
      <c r="I2261" s="449">
        <f t="shared" si="196"/>
        <v>0</v>
      </c>
      <c r="J2261" s="414" t="str">
        <f t="shared" si="197"/>
        <v/>
      </c>
      <c r="K2261" s="414" t="str">
        <f t="shared" si="198"/>
        <v/>
      </c>
      <c r="L2261" s="414" t="str">
        <f t="shared" si="199"/>
        <v/>
      </c>
      <c r="M2261" s="414" t="str">
        <f t="shared" si="200"/>
        <v/>
      </c>
    </row>
    <row r="2262" spans="1:13">
      <c r="A2262" s="175"/>
      <c r="B2262" s="152"/>
      <c r="C2262" s="137"/>
      <c r="D2262" s="142"/>
      <c r="E2262" s="143"/>
      <c r="F2262" s="143"/>
      <c r="G2262" s="346"/>
      <c r="H2262" s="145"/>
      <c r="I2262" s="449">
        <f t="shared" si="196"/>
        <v>0</v>
      </c>
      <c r="J2262" s="414" t="str">
        <f t="shared" si="197"/>
        <v/>
      </c>
      <c r="K2262" s="414" t="str">
        <f t="shared" si="198"/>
        <v/>
      </c>
      <c r="L2262" s="414" t="str">
        <f t="shared" si="199"/>
        <v/>
      </c>
      <c r="M2262" s="414" t="str">
        <f t="shared" si="200"/>
        <v/>
      </c>
    </row>
    <row r="2263" spans="1:13">
      <c r="A2263" s="175"/>
      <c r="B2263" s="152"/>
      <c r="C2263" s="137"/>
      <c r="D2263" s="142"/>
      <c r="E2263" s="143"/>
      <c r="F2263" s="143"/>
      <c r="G2263" s="346"/>
      <c r="H2263" s="145"/>
      <c r="I2263" s="449">
        <f t="shared" si="196"/>
        <v>0</v>
      </c>
      <c r="J2263" s="414" t="str">
        <f t="shared" si="197"/>
        <v/>
      </c>
      <c r="K2263" s="414" t="str">
        <f t="shared" si="198"/>
        <v/>
      </c>
      <c r="L2263" s="414" t="str">
        <f t="shared" si="199"/>
        <v/>
      </c>
      <c r="M2263" s="414" t="str">
        <f t="shared" si="200"/>
        <v/>
      </c>
    </row>
    <row r="2264" spans="1:13">
      <c r="A2264" s="175"/>
      <c r="B2264" s="152"/>
      <c r="C2264" s="137"/>
      <c r="D2264" s="142"/>
      <c r="E2264" s="143"/>
      <c r="F2264" s="143"/>
      <c r="G2264" s="346"/>
      <c r="H2264" s="145"/>
      <c r="I2264" s="449">
        <f t="shared" si="196"/>
        <v>0</v>
      </c>
      <c r="J2264" s="414" t="str">
        <f t="shared" si="197"/>
        <v/>
      </c>
      <c r="K2264" s="414" t="str">
        <f t="shared" si="198"/>
        <v/>
      </c>
      <c r="L2264" s="414" t="str">
        <f t="shared" si="199"/>
        <v/>
      </c>
      <c r="M2264" s="414" t="str">
        <f t="shared" si="200"/>
        <v/>
      </c>
    </row>
    <row r="2265" spans="1:13">
      <c r="A2265" s="175"/>
      <c r="B2265" s="152"/>
      <c r="C2265" s="137"/>
      <c r="D2265" s="142"/>
      <c r="E2265" s="143"/>
      <c r="F2265" s="143"/>
      <c r="G2265" s="346"/>
      <c r="H2265" s="145"/>
      <c r="I2265" s="449">
        <f t="shared" si="196"/>
        <v>0</v>
      </c>
      <c r="J2265" s="414" t="str">
        <f t="shared" si="197"/>
        <v/>
      </c>
      <c r="K2265" s="414" t="str">
        <f t="shared" si="198"/>
        <v/>
      </c>
      <c r="L2265" s="414" t="str">
        <f t="shared" si="199"/>
        <v/>
      </c>
      <c r="M2265" s="414" t="str">
        <f t="shared" si="200"/>
        <v/>
      </c>
    </row>
    <row r="2266" spans="1:13">
      <c r="A2266" s="175"/>
      <c r="B2266" s="152"/>
      <c r="C2266" s="137"/>
      <c r="D2266" s="142"/>
      <c r="E2266" s="143"/>
      <c r="F2266" s="143"/>
      <c r="G2266" s="346"/>
      <c r="H2266" s="145"/>
      <c r="I2266" s="449">
        <f t="shared" si="196"/>
        <v>0</v>
      </c>
      <c r="J2266" s="414" t="str">
        <f t="shared" si="197"/>
        <v/>
      </c>
      <c r="K2266" s="414" t="str">
        <f t="shared" si="198"/>
        <v/>
      </c>
      <c r="L2266" s="414" t="str">
        <f t="shared" si="199"/>
        <v/>
      </c>
      <c r="M2266" s="414" t="str">
        <f t="shared" si="200"/>
        <v/>
      </c>
    </row>
    <row r="2267" spans="1:13">
      <c r="A2267" s="175"/>
      <c r="B2267" s="152"/>
      <c r="C2267" s="137"/>
      <c r="D2267" s="142"/>
      <c r="E2267" s="143"/>
      <c r="F2267" s="143"/>
      <c r="G2267" s="346"/>
      <c r="H2267" s="145"/>
      <c r="I2267" s="449">
        <f t="shared" si="196"/>
        <v>0</v>
      </c>
      <c r="J2267" s="414" t="str">
        <f t="shared" si="197"/>
        <v/>
      </c>
      <c r="K2267" s="414" t="str">
        <f t="shared" si="198"/>
        <v/>
      </c>
      <c r="L2267" s="414" t="str">
        <f t="shared" si="199"/>
        <v/>
      </c>
      <c r="M2267" s="414" t="str">
        <f t="shared" si="200"/>
        <v/>
      </c>
    </row>
    <row r="2268" spans="1:13">
      <c r="A2268" s="175"/>
      <c r="B2268" s="152"/>
      <c r="C2268" s="137"/>
      <c r="D2268" s="142"/>
      <c r="E2268" s="143"/>
      <c r="F2268" s="143"/>
      <c r="G2268" s="346"/>
      <c r="H2268" s="145"/>
      <c r="I2268" s="449">
        <f t="shared" si="196"/>
        <v>0</v>
      </c>
      <c r="J2268" s="414" t="str">
        <f t="shared" si="197"/>
        <v/>
      </c>
      <c r="K2268" s="414" t="str">
        <f t="shared" si="198"/>
        <v/>
      </c>
      <c r="L2268" s="414" t="str">
        <f t="shared" si="199"/>
        <v/>
      </c>
      <c r="M2268" s="414" t="str">
        <f t="shared" si="200"/>
        <v/>
      </c>
    </row>
    <row r="2269" spans="1:13">
      <c r="A2269" s="175"/>
      <c r="B2269" s="152"/>
      <c r="C2269" s="137"/>
      <c r="D2269" s="142"/>
      <c r="E2269" s="143"/>
      <c r="F2269" s="143"/>
      <c r="G2269" s="346"/>
      <c r="H2269" s="145"/>
      <c r="I2269" s="449">
        <f t="shared" si="196"/>
        <v>0</v>
      </c>
      <c r="J2269" s="414" t="str">
        <f t="shared" si="197"/>
        <v/>
      </c>
      <c r="K2269" s="414" t="str">
        <f t="shared" si="198"/>
        <v/>
      </c>
      <c r="L2269" s="414" t="str">
        <f t="shared" si="199"/>
        <v/>
      </c>
      <c r="M2269" s="414" t="str">
        <f t="shared" si="200"/>
        <v/>
      </c>
    </row>
    <row r="2270" spans="1:13">
      <c r="A2270" s="175"/>
      <c r="B2270" s="152"/>
      <c r="C2270" s="137"/>
      <c r="D2270" s="142"/>
      <c r="E2270" s="143"/>
      <c r="F2270" s="143"/>
      <c r="G2270" s="346"/>
      <c r="H2270" s="145"/>
      <c r="I2270" s="449">
        <f t="shared" si="196"/>
        <v>0</v>
      </c>
      <c r="J2270" s="414" t="str">
        <f t="shared" si="197"/>
        <v/>
      </c>
      <c r="K2270" s="414" t="str">
        <f t="shared" si="198"/>
        <v/>
      </c>
      <c r="L2270" s="414" t="str">
        <f t="shared" si="199"/>
        <v/>
      </c>
      <c r="M2270" s="414" t="str">
        <f t="shared" si="200"/>
        <v/>
      </c>
    </row>
    <row r="2271" spans="1:13">
      <c r="A2271" s="175"/>
      <c r="B2271" s="152"/>
      <c r="C2271" s="137"/>
      <c r="D2271" s="142"/>
      <c r="E2271" s="143"/>
      <c r="F2271" s="143"/>
      <c r="G2271" s="346"/>
      <c r="H2271" s="145"/>
      <c r="I2271" s="449">
        <f t="shared" si="196"/>
        <v>0</v>
      </c>
      <c r="J2271" s="414" t="str">
        <f t="shared" si="197"/>
        <v/>
      </c>
      <c r="K2271" s="414" t="str">
        <f t="shared" si="198"/>
        <v/>
      </c>
      <c r="L2271" s="414" t="str">
        <f t="shared" si="199"/>
        <v/>
      </c>
      <c r="M2271" s="414" t="str">
        <f t="shared" si="200"/>
        <v/>
      </c>
    </row>
    <row r="2272" spans="1:13">
      <c r="A2272" s="175"/>
      <c r="B2272" s="152"/>
      <c r="C2272" s="137"/>
      <c r="D2272" s="142"/>
      <c r="E2272" s="143"/>
      <c r="F2272" s="143"/>
      <c r="G2272" s="346"/>
      <c r="H2272" s="145"/>
      <c r="I2272" s="449">
        <f t="shared" si="196"/>
        <v>0</v>
      </c>
      <c r="J2272" s="414" t="str">
        <f t="shared" si="197"/>
        <v/>
      </c>
      <c r="K2272" s="414" t="str">
        <f t="shared" si="198"/>
        <v/>
      </c>
      <c r="L2272" s="414" t="str">
        <f t="shared" si="199"/>
        <v/>
      </c>
      <c r="M2272" s="414" t="str">
        <f t="shared" si="200"/>
        <v/>
      </c>
    </row>
    <row r="2273" spans="1:13">
      <c r="A2273" s="175"/>
      <c r="B2273" s="152"/>
      <c r="C2273" s="137"/>
      <c r="D2273" s="142"/>
      <c r="E2273" s="143"/>
      <c r="F2273" s="143"/>
      <c r="G2273" s="346"/>
      <c r="H2273" s="145"/>
      <c r="I2273" s="449">
        <f t="shared" si="196"/>
        <v>0</v>
      </c>
      <c r="J2273" s="414" t="str">
        <f t="shared" si="197"/>
        <v/>
      </c>
      <c r="K2273" s="414" t="str">
        <f t="shared" si="198"/>
        <v/>
      </c>
      <c r="L2273" s="414" t="str">
        <f t="shared" si="199"/>
        <v/>
      </c>
      <c r="M2273" s="414" t="str">
        <f t="shared" si="200"/>
        <v/>
      </c>
    </row>
    <row r="2274" spans="1:13">
      <c r="A2274" s="175"/>
      <c r="B2274" s="152"/>
      <c r="C2274" s="137"/>
      <c r="D2274" s="142"/>
      <c r="E2274" s="143"/>
      <c r="F2274" s="143"/>
      <c r="G2274" s="346"/>
      <c r="H2274" s="145"/>
      <c r="I2274" s="449">
        <f t="shared" si="196"/>
        <v>0</v>
      </c>
      <c r="J2274" s="414" t="str">
        <f t="shared" si="197"/>
        <v/>
      </c>
      <c r="K2274" s="414" t="str">
        <f t="shared" si="198"/>
        <v/>
      </c>
      <c r="L2274" s="414" t="str">
        <f t="shared" si="199"/>
        <v/>
      </c>
      <c r="M2274" s="414" t="str">
        <f t="shared" si="200"/>
        <v/>
      </c>
    </row>
    <row r="2275" spans="1:13">
      <c r="A2275" s="175"/>
      <c r="B2275" s="152"/>
      <c r="C2275" s="137"/>
      <c r="D2275" s="142"/>
      <c r="E2275" s="143"/>
      <c r="F2275" s="143"/>
      <c r="G2275" s="346"/>
      <c r="H2275" s="145"/>
      <c r="I2275" s="449">
        <f t="shared" si="196"/>
        <v>0</v>
      </c>
      <c r="J2275" s="414" t="str">
        <f t="shared" si="197"/>
        <v/>
      </c>
      <c r="K2275" s="414" t="str">
        <f t="shared" si="198"/>
        <v/>
      </c>
      <c r="L2275" s="414" t="str">
        <f t="shared" si="199"/>
        <v/>
      </c>
      <c r="M2275" s="414" t="str">
        <f t="shared" si="200"/>
        <v/>
      </c>
    </row>
    <row r="2276" spans="1:13">
      <c r="A2276" s="175"/>
      <c r="B2276" s="152"/>
      <c r="C2276" s="137"/>
      <c r="D2276" s="142"/>
      <c r="E2276" s="143"/>
      <c r="F2276" s="143"/>
      <c r="G2276" s="346"/>
      <c r="H2276" s="145"/>
      <c r="I2276" s="449">
        <f t="shared" si="196"/>
        <v>0</v>
      </c>
      <c r="J2276" s="414" t="str">
        <f t="shared" si="197"/>
        <v/>
      </c>
      <c r="K2276" s="414" t="str">
        <f t="shared" si="198"/>
        <v/>
      </c>
      <c r="L2276" s="414" t="str">
        <f t="shared" si="199"/>
        <v/>
      </c>
      <c r="M2276" s="414" t="str">
        <f t="shared" si="200"/>
        <v/>
      </c>
    </row>
    <row r="2277" spans="1:13">
      <c r="A2277" s="175"/>
      <c r="B2277" s="152"/>
      <c r="C2277" s="137"/>
      <c r="D2277" s="142"/>
      <c r="E2277" s="143"/>
      <c r="F2277" s="143"/>
      <c r="G2277" s="346"/>
      <c r="H2277" s="145"/>
      <c r="I2277" s="449">
        <f t="shared" si="196"/>
        <v>0</v>
      </c>
      <c r="J2277" s="414" t="str">
        <f t="shared" si="197"/>
        <v/>
      </c>
      <c r="K2277" s="414" t="str">
        <f t="shared" si="198"/>
        <v/>
      </c>
      <c r="L2277" s="414" t="str">
        <f t="shared" si="199"/>
        <v/>
      </c>
      <c r="M2277" s="414" t="str">
        <f t="shared" si="200"/>
        <v/>
      </c>
    </row>
    <row r="2278" spans="1:13">
      <c r="A2278" s="175"/>
      <c r="B2278" s="152"/>
      <c r="C2278" s="137"/>
      <c r="D2278" s="142"/>
      <c r="E2278" s="143"/>
      <c r="F2278" s="143"/>
      <c r="G2278" s="346"/>
      <c r="H2278" s="145"/>
      <c r="I2278" s="449">
        <f t="shared" si="196"/>
        <v>0</v>
      </c>
      <c r="J2278" s="414" t="str">
        <f t="shared" si="197"/>
        <v/>
      </c>
      <c r="K2278" s="414" t="str">
        <f t="shared" si="198"/>
        <v/>
      </c>
      <c r="L2278" s="414" t="str">
        <f t="shared" si="199"/>
        <v/>
      </c>
      <c r="M2278" s="414" t="str">
        <f t="shared" si="200"/>
        <v/>
      </c>
    </row>
    <row r="2279" spans="1:13">
      <c r="A2279" s="175"/>
      <c r="B2279" s="152"/>
      <c r="C2279" s="137"/>
      <c r="D2279" s="142"/>
      <c r="E2279" s="143"/>
      <c r="F2279" s="143"/>
      <c r="G2279" s="346"/>
      <c r="H2279" s="145"/>
      <c r="I2279" s="449">
        <f t="shared" si="196"/>
        <v>0</v>
      </c>
      <c r="J2279" s="414" t="str">
        <f t="shared" si="197"/>
        <v/>
      </c>
      <c r="K2279" s="414" t="str">
        <f t="shared" si="198"/>
        <v/>
      </c>
      <c r="L2279" s="414" t="str">
        <f t="shared" si="199"/>
        <v/>
      </c>
      <c r="M2279" s="414" t="str">
        <f t="shared" si="200"/>
        <v/>
      </c>
    </row>
    <row r="2280" spans="1:13">
      <c r="A2280" s="175"/>
      <c r="B2280" s="152"/>
      <c r="C2280" s="137"/>
      <c r="D2280" s="142"/>
      <c r="E2280" s="143"/>
      <c r="F2280" s="143"/>
      <c r="G2280" s="346"/>
      <c r="H2280" s="145"/>
      <c r="I2280" s="449">
        <f t="shared" si="196"/>
        <v>0</v>
      </c>
      <c r="J2280" s="414" t="str">
        <f t="shared" si="197"/>
        <v/>
      </c>
      <c r="K2280" s="414" t="str">
        <f t="shared" si="198"/>
        <v/>
      </c>
      <c r="L2280" s="414" t="str">
        <f t="shared" si="199"/>
        <v/>
      </c>
      <c r="M2280" s="414" t="str">
        <f t="shared" si="200"/>
        <v/>
      </c>
    </row>
    <row r="2281" spans="1:13">
      <c r="A2281" s="175"/>
      <c r="B2281" s="152"/>
      <c r="C2281" s="137"/>
      <c r="D2281" s="142"/>
      <c r="E2281" s="143"/>
      <c r="F2281" s="143"/>
      <c r="G2281" s="346"/>
      <c r="H2281" s="145"/>
      <c r="I2281" s="449">
        <f t="shared" si="196"/>
        <v>0</v>
      </c>
      <c r="J2281" s="414" t="str">
        <f t="shared" si="197"/>
        <v/>
      </c>
      <c r="K2281" s="414" t="str">
        <f t="shared" si="198"/>
        <v/>
      </c>
      <c r="L2281" s="414" t="str">
        <f t="shared" si="199"/>
        <v/>
      </c>
      <c r="M2281" s="414" t="str">
        <f t="shared" si="200"/>
        <v/>
      </c>
    </row>
    <row r="2282" spans="1:13">
      <c r="A2282" s="175"/>
      <c r="B2282" s="152"/>
      <c r="C2282" s="137"/>
      <c r="D2282" s="142"/>
      <c r="E2282" s="143"/>
      <c r="F2282" s="143"/>
      <c r="G2282" s="346"/>
      <c r="H2282" s="145"/>
      <c r="I2282" s="449">
        <f t="shared" si="196"/>
        <v>0</v>
      </c>
      <c r="J2282" s="414" t="str">
        <f t="shared" si="197"/>
        <v/>
      </c>
      <c r="K2282" s="414" t="str">
        <f t="shared" si="198"/>
        <v/>
      </c>
      <c r="L2282" s="414" t="str">
        <f t="shared" si="199"/>
        <v/>
      </c>
      <c r="M2282" s="414" t="str">
        <f t="shared" si="200"/>
        <v/>
      </c>
    </row>
    <row r="2283" spans="1:13">
      <c r="A2283" s="175"/>
      <c r="B2283" s="152"/>
      <c r="C2283" s="137"/>
      <c r="D2283" s="142"/>
      <c r="E2283" s="143"/>
      <c r="F2283" s="143"/>
      <c r="G2283" s="346"/>
      <c r="H2283" s="145"/>
      <c r="I2283" s="449">
        <f t="shared" si="196"/>
        <v>0</v>
      </c>
      <c r="J2283" s="414" t="str">
        <f t="shared" si="197"/>
        <v/>
      </c>
      <c r="K2283" s="414" t="str">
        <f t="shared" si="198"/>
        <v/>
      </c>
      <c r="L2283" s="414" t="str">
        <f t="shared" si="199"/>
        <v/>
      </c>
      <c r="M2283" s="414" t="str">
        <f t="shared" si="200"/>
        <v/>
      </c>
    </row>
    <row r="2284" spans="1:13">
      <c r="A2284" s="175"/>
      <c r="B2284" s="152"/>
      <c r="C2284" s="137"/>
      <c r="D2284" s="142"/>
      <c r="E2284" s="143"/>
      <c r="F2284" s="143"/>
      <c r="G2284" s="346"/>
      <c r="H2284" s="145"/>
      <c r="I2284" s="449">
        <f t="shared" si="196"/>
        <v>0</v>
      </c>
      <c r="J2284" s="414" t="str">
        <f t="shared" si="197"/>
        <v/>
      </c>
      <c r="K2284" s="414" t="str">
        <f t="shared" si="198"/>
        <v/>
      </c>
      <c r="L2284" s="414" t="str">
        <f t="shared" si="199"/>
        <v/>
      </c>
      <c r="M2284" s="414" t="str">
        <f t="shared" si="200"/>
        <v/>
      </c>
    </row>
    <row r="2285" spans="1:13">
      <c r="A2285" s="175"/>
      <c r="B2285" s="152"/>
      <c r="C2285" s="137"/>
      <c r="D2285" s="142"/>
      <c r="E2285" s="143"/>
      <c r="F2285" s="143"/>
      <c r="G2285" s="346"/>
      <c r="H2285" s="145"/>
      <c r="I2285" s="449">
        <f t="shared" si="196"/>
        <v>0</v>
      </c>
      <c r="J2285" s="414" t="str">
        <f t="shared" si="197"/>
        <v/>
      </c>
      <c r="K2285" s="414" t="str">
        <f t="shared" si="198"/>
        <v/>
      </c>
      <c r="L2285" s="414" t="str">
        <f t="shared" si="199"/>
        <v/>
      </c>
      <c r="M2285" s="414" t="str">
        <f t="shared" si="200"/>
        <v/>
      </c>
    </row>
    <row r="2286" spans="1:13">
      <c r="A2286" s="175"/>
      <c r="B2286" s="152"/>
      <c r="C2286" s="137"/>
      <c r="D2286" s="142"/>
      <c r="E2286" s="143"/>
      <c r="F2286" s="143"/>
      <c r="G2286" s="346"/>
      <c r="H2286" s="145"/>
      <c r="I2286" s="449">
        <f t="shared" si="196"/>
        <v>0</v>
      </c>
      <c r="J2286" s="414" t="str">
        <f t="shared" si="197"/>
        <v/>
      </c>
      <c r="K2286" s="414" t="str">
        <f t="shared" si="198"/>
        <v/>
      </c>
      <c r="L2286" s="414" t="str">
        <f t="shared" si="199"/>
        <v/>
      </c>
      <c r="M2286" s="414" t="str">
        <f t="shared" si="200"/>
        <v/>
      </c>
    </row>
    <row r="2287" spans="1:13">
      <c r="A2287" s="175"/>
      <c r="B2287" s="152"/>
      <c r="C2287" s="137"/>
      <c r="D2287" s="142"/>
      <c r="E2287" s="143"/>
      <c r="F2287" s="143"/>
      <c r="G2287" s="346"/>
      <c r="H2287" s="145"/>
      <c r="I2287" s="449">
        <f t="shared" si="196"/>
        <v>0</v>
      </c>
      <c r="J2287" s="414" t="str">
        <f t="shared" si="197"/>
        <v/>
      </c>
      <c r="K2287" s="414" t="str">
        <f t="shared" si="198"/>
        <v/>
      </c>
      <c r="L2287" s="414" t="str">
        <f t="shared" si="199"/>
        <v/>
      </c>
      <c r="M2287" s="414" t="str">
        <f t="shared" si="200"/>
        <v/>
      </c>
    </row>
    <row r="2288" spans="1:13">
      <c r="A2288" s="175"/>
      <c r="B2288" s="152"/>
      <c r="C2288" s="137"/>
      <c r="D2288" s="142"/>
      <c r="E2288" s="143"/>
      <c r="F2288" s="143"/>
      <c r="G2288" s="346"/>
      <c r="H2288" s="145"/>
      <c r="I2288" s="449">
        <f t="shared" si="196"/>
        <v>0</v>
      </c>
      <c r="J2288" s="414" t="str">
        <f t="shared" si="197"/>
        <v/>
      </c>
      <c r="K2288" s="414" t="str">
        <f t="shared" si="198"/>
        <v/>
      </c>
      <c r="L2288" s="414" t="str">
        <f t="shared" si="199"/>
        <v/>
      </c>
      <c r="M2288" s="414" t="str">
        <f t="shared" si="200"/>
        <v/>
      </c>
    </row>
    <row r="2289" spans="1:13">
      <c r="A2289" s="175"/>
      <c r="B2289" s="152"/>
      <c r="C2289" s="137"/>
      <c r="D2289" s="142"/>
      <c r="E2289" s="143"/>
      <c r="F2289" s="143"/>
      <c r="G2289" s="346"/>
      <c r="H2289" s="145"/>
      <c r="I2289" s="449">
        <f t="shared" si="196"/>
        <v>0</v>
      </c>
      <c r="J2289" s="414" t="str">
        <f t="shared" si="197"/>
        <v/>
      </c>
      <c r="K2289" s="414" t="str">
        <f t="shared" si="198"/>
        <v/>
      </c>
      <c r="L2289" s="414" t="str">
        <f t="shared" si="199"/>
        <v/>
      </c>
      <c r="M2289" s="414" t="str">
        <f t="shared" si="200"/>
        <v/>
      </c>
    </row>
    <row r="2290" spans="1:13">
      <c r="A2290" s="175"/>
      <c r="B2290" s="152"/>
      <c r="C2290" s="137"/>
      <c r="D2290" s="142"/>
      <c r="E2290" s="143"/>
      <c r="F2290" s="143"/>
      <c r="G2290" s="346"/>
      <c r="H2290" s="145"/>
      <c r="I2290" s="449">
        <f t="shared" si="196"/>
        <v>0</v>
      </c>
      <c r="J2290" s="414" t="str">
        <f t="shared" si="197"/>
        <v/>
      </c>
      <c r="K2290" s="414" t="str">
        <f t="shared" si="198"/>
        <v/>
      </c>
      <c r="L2290" s="414" t="str">
        <f t="shared" si="199"/>
        <v/>
      </c>
      <c r="M2290" s="414" t="str">
        <f t="shared" si="200"/>
        <v/>
      </c>
    </row>
    <row r="2291" spans="1:13">
      <c r="A2291" s="175"/>
      <c r="B2291" s="152"/>
      <c r="C2291" s="137"/>
      <c r="D2291" s="142"/>
      <c r="E2291" s="143"/>
      <c r="F2291" s="143"/>
      <c r="G2291" s="346"/>
      <c r="H2291" s="145"/>
      <c r="I2291" s="449">
        <f t="shared" si="196"/>
        <v>0</v>
      </c>
      <c r="J2291" s="414" t="str">
        <f t="shared" si="197"/>
        <v/>
      </c>
      <c r="K2291" s="414" t="str">
        <f t="shared" si="198"/>
        <v/>
      </c>
      <c r="L2291" s="414" t="str">
        <f t="shared" si="199"/>
        <v/>
      </c>
      <c r="M2291" s="414" t="str">
        <f t="shared" si="200"/>
        <v/>
      </c>
    </row>
    <row r="2292" spans="1:13">
      <c r="A2292" s="175"/>
      <c r="B2292" s="152"/>
      <c r="C2292" s="137"/>
      <c r="D2292" s="142"/>
      <c r="E2292" s="143"/>
      <c r="F2292" s="143"/>
      <c r="G2292" s="346"/>
      <c r="H2292" s="145"/>
      <c r="I2292" s="449">
        <f t="shared" si="196"/>
        <v>0</v>
      </c>
      <c r="J2292" s="414" t="str">
        <f t="shared" si="197"/>
        <v/>
      </c>
      <c r="K2292" s="414" t="str">
        <f t="shared" si="198"/>
        <v/>
      </c>
      <c r="L2292" s="414" t="str">
        <f t="shared" si="199"/>
        <v/>
      </c>
      <c r="M2292" s="414" t="str">
        <f t="shared" si="200"/>
        <v/>
      </c>
    </row>
    <row r="2293" spans="1:13">
      <c r="A2293" s="175"/>
      <c r="B2293" s="152"/>
      <c r="C2293" s="137"/>
      <c r="D2293" s="142"/>
      <c r="E2293" s="143"/>
      <c r="F2293" s="143"/>
      <c r="G2293" s="346"/>
      <c r="H2293" s="145"/>
      <c r="I2293" s="449">
        <f t="shared" si="196"/>
        <v>0</v>
      </c>
      <c r="J2293" s="414" t="str">
        <f t="shared" si="197"/>
        <v/>
      </c>
      <c r="K2293" s="414" t="str">
        <f t="shared" si="198"/>
        <v/>
      </c>
      <c r="L2293" s="414" t="str">
        <f t="shared" si="199"/>
        <v/>
      </c>
      <c r="M2293" s="414" t="str">
        <f t="shared" si="200"/>
        <v/>
      </c>
    </row>
    <row r="2294" spans="1:13">
      <c r="A2294" s="175"/>
      <c r="B2294" s="152"/>
      <c r="C2294" s="137"/>
      <c r="D2294" s="142"/>
      <c r="E2294" s="143"/>
      <c r="F2294" s="143"/>
      <c r="G2294" s="346"/>
      <c r="H2294" s="145"/>
      <c r="I2294" s="449">
        <f t="shared" si="196"/>
        <v>0</v>
      </c>
      <c r="J2294" s="414" t="str">
        <f t="shared" si="197"/>
        <v/>
      </c>
      <c r="K2294" s="414" t="str">
        <f t="shared" si="198"/>
        <v/>
      </c>
      <c r="L2294" s="414" t="str">
        <f t="shared" si="199"/>
        <v/>
      </c>
      <c r="M2294" s="414" t="str">
        <f t="shared" si="200"/>
        <v/>
      </c>
    </row>
    <row r="2295" spans="1:13">
      <c r="A2295" s="175"/>
      <c r="B2295" s="152"/>
      <c r="C2295" s="137"/>
      <c r="D2295" s="142"/>
      <c r="E2295" s="143"/>
      <c r="F2295" s="143"/>
      <c r="G2295" s="346"/>
      <c r="H2295" s="145"/>
      <c r="I2295" s="449">
        <f t="shared" si="196"/>
        <v>0</v>
      </c>
      <c r="J2295" s="414" t="str">
        <f t="shared" si="197"/>
        <v/>
      </c>
      <c r="K2295" s="414" t="str">
        <f t="shared" si="198"/>
        <v/>
      </c>
      <c r="L2295" s="414" t="str">
        <f t="shared" si="199"/>
        <v/>
      </c>
      <c r="M2295" s="414" t="str">
        <f t="shared" si="200"/>
        <v/>
      </c>
    </row>
    <row r="2296" spans="1:13">
      <c r="A2296" s="175"/>
      <c r="B2296" s="152"/>
      <c r="C2296" s="137"/>
      <c r="D2296" s="142"/>
      <c r="E2296" s="143"/>
      <c r="F2296" s="143"/>
      <c r="G2296" s="346"/>
      <c r="H2296" s="145"/>
      <c r="I2296" s="449">
        <f t="shared" si="196"/>
        <v>0</v>
      </c>
      <c r="J2296" s="414" t="str">
        <f t="shared" si="197"/>
        <v/>
      </c>
      <c r="K2296" s="414" t="str">
        <f t="shared" si="198"/>
        <v/>
      </c>
      <c r="L2296" s="414" t="str">
        <f t="shared" si="199"/>
        <v/>
      </c>
      <c r="M2296" s="414" t="str">
        <f t="shared" si="200"/>
        <v/>
      </c>
    </row>
    <row r="2297" spans="1:13">
      <c r="A2297" s="175"/>
      <c r="B2297" s="152"/>
      <c r="C2297" s="137"/>
      <c r="D2297" s="142"/>
      <c r="E2297" s="143"/>
      <c r="F2297" s="143"/>
      <c r="G2297" s="346"/>
      <c r="H2297" s="145"/>
      <c r="I2297" s="449">
        <f t="shared" si="196"/>
        <v>0</v>
      </c>
      <c r="J2297" s="414" t="str">
        <f t="shared" si="197"/>
        <v/>
      </c>
      <c r="K2297" s="414" t="str">
        <f t="shared" si="198"/>
        <v/>
      </c>
      <c r="L2297" s="414" t="str">
        <f t="shared" si="199"/>
        <v/>
      </c>
      <c r="M2297" s="414" t="str">
        <f t="shared" si="200"/>
        <v/>
      </c>
    </row>
    <row r="2298" spans="1:13">
      <c r="A2298" s="175"/>
      <c r="B2298" s="152"/>
      <c r="C2298" s="137"/>
      <c r="D2298" s="142"/>
      <c r="E2298" s="143"/>
      <c r="F2298" s="143"/>
      <c r="G2298" s="346"/>
      <c r="H2298" s="145"/>
      <c r="I2298" s="449">
        <f t="shared" si="196"/>
        <v>0</v>
      </c>
      <c r="J2298" s="414" t="str">
        <f t="shared" si="197"/>
        <v/>
      </c>
      <c r="K2298" s="414" t="str">
        <f t="shared" si="198"/>
        <v/>
      </c>
      <c r="L2298" s="414" t="str">
        <f t="shared" si="199"/>
        <v/>
      </c>
      <c r="M2298" s="414" t="str">
        <f t="shared" si="200"/>
        <v/>
      </c>
    </row>
    <row r="2299" spans="1:13">
      <c r="A2299" s="175"/>
      <c r="B2299" s="152"/>
      <c r="C2299" s="137"/>
      <c r="D2299" s="142"/>
      <c r="E2299" s="143"/>
      <c r="F2299" s="143"/>
      <c r="G2299" s="346"/>
      <c r="H2299" s="145"/>
      <c r="I2299" s="449">
        <f t="shared" ref="I2299:I2362" si="201">IF(ISTEXT(A2299)=TRUE,G2299,0)</f>
        <v>0</v>
      </c>
      <c r="J2299" s="414" t="str">
        <f t="shared" si="197"/>
        <v/>
      </c>
      <c r="K2299" s="414" t="str">
        <f t="shared" si="198"/>
        <v/>
      </c>
      <c r="L2299" s="414" t="str">
        <f t="shared" si="199"/>
        <v/>
      </c>
      <c r="M2299" s="414" t="str">
        <f t="shared" si="200"/>
        <v/>
      </c>
    </row>
    <row r="2300" spans="1:13">
      <c r="A2300" s="175"/>
      <c r="B2300" s="152"/>
      <c r="C2300" s="137"/>
      <c r="D2300" s="142"/>
      <c r="E2300" s="143"/>
      <c r="F2300" s="143"/>
      <c r="G2300" s="346"/>
      <c r="H2300" s="145"/>
      <c r="I2300" s="449">
        <f t="shared" si="201"/>
        <v>0</v>
      </c>
      <c r="J2300" s="414" t="str">
        <f t="shared" si="197"/>
        <v/>
      </c>
      <c r="K2300" s="414" t="str">
        <f t="shared" si="198"/>
        <v/>
      </c>
      <c r="L2300" s="414" t="str">
        <f t="shared" si="199"/>
        <v/>
      </c>
      <c r="M2300" s="414" t="str">
        <f t="shared" si="200"/>
        <v/>
      </c>
    </row>
    <row r="2301" spans="1:13">
      <c r="A2301" s="175"/>
      <c r="B2301" s="152"/>
      <c r="C2301" s="137"/>
      <c r="D2301" s="142"/>
      <c r="E2301" s="143"/>
      <c r="F2301" s="143"/>
      <c r="G2301" s="346"/>
      <c r="H2301" s="145"/>
      <c r="I2301" s="449">
        <f t="shared" si="201"/>
        <v>0</v>
      </c>
      <c r="J2301" s="414" t="str">
        <f t="shared" si="197"/>
        <v/>
      </c>
      <c r="K2301" s="414" t="str">
        <f t="shared" si="198"/>
        <v/>
      </c>
      <c r="L2301" s="414" t="str">
        <f t="shared" si="199"/>
        <v/>
      </c>
      <c r="M2301" s="414" t="str">
        <f t="shared" si="200"/>
        <v/>
      </c>
    </row>
    <row r="2302" spans="1:13">
      <c r="A2302" s="175"/>
      <c r="B2302" s="152"/>
      <c r="C2302" s="137"/>
      <c r="D2302" s="142"/>
      <c r="E2302" s="143"/>
      <c r="F2302" s="143"/>
      <c r="G2302" s="346"/>
      <c r="H2302" s="145"/>
      <c r="I2302" s="449">
        <f t="shared" si="201"/>
        <v>0</v>
      </c>
      <c r="J2302" s="414" t="str">
        <f t="shared" ref="J2302:J2365" si="202">IF($B2302="F",$G2302,"")</f>
        <v/>
      </c>
      <c r="K2302" s="414" t="str">
        <f t="shared" ref="K2302:K2365" si="203">IF($B2302="V",$G2302,"")</f>
        <v/>
      </c>
      <c r="L2302" s="414" t="str">
        <f t="shared" ref="L2302:L2365" si="204">IF($B2302="A",$G2302,"")</f>
        <v/>
      </c>
      <c r="M2302" s="414" t="str">
        <f t="shared" ref="M2302:M2365" si="205">IF($B2302="G",$G2302,"")</f>
        <v/>
      </c>
    </row>
    <row r="2303" spans="1:13">
      <c r="A2303" s="175"/>
      <c r="B2303" s="152"/>
      <c r="C2303" s="137"/>
      <c r="D2303" s="142"/>
      <c r="E2303" s="143"/>
      <c r="F2303" s="143"/>
      <c r="G2303" s="346"/>
      <c r="H2303" s="145"/>
      <c r="I2303" s="449">
        <f t="shared" si="201"/>
        <v>0</v>
      </c>
      <c r="J2303" s="414" t="str">
        <f t="shared" si="202"/>
        <v/>
      </c>
      <c r="K2303" s="414" t="str">
        <f t="shared" si="203"/>
        <v/>
      </c>
      <c r="L2303" s="414" t="str">
        <f t="shared" si="204"/>
        <v/>
      </c>
      <c r="M2303" s="414" t="str">
        <f t="shared" si="205"/>
        <v/>
      </c>
    </row>
    <row r="2304" spans="1:13">
      <c r="A2304" s="175"/>
      <c r="B2304" s="152"/>
      <c r="C2304" s="137"/>
      <c r="D2304" s="142"/>
      <c r="E2304" s="143"/>
      <c r="F2304" s="143"/>
      <c r="G2304" s="346"/>
      <c r="H2304" s="145"/>
      <c r="I2304" s="449">
        <f t="shared" si="201"/>
        <v>0</v>
      </c>
      <c r="J2304" s="414" t="str">
        <f t="shared" si="202"/>
        <v/>
      </c>
      <c r="K2304" s="414" t="str">
        <f t="shared" si="203"/>
        <v/>
      </c>
      <c r="L2304" s="414" t="str">
        <f t="shared" si="204"/>
        <v/>
      </c>
      <c r="M2304" s="414" t="str">
        <f t="shared" si="205"/>
        <v/>
      </c>
    </row>
    <row r="2305" spans="1:13">
      <c r="A2305" s="175"/>
      <c r="B2305" s="152"/>
      <c r="C2305" s="137"/>
      <c r="D2305" s="142"/>
      <c r="E2305" s="143"/>
      <c r="F2305" s="143"/>
      <c r="G2305" s="346"/>
      <c r="H2305" s="145"/>
      <c r="I2305" s="449">
        <f t="shared" si="201"/>
        <v>0</v>
      </c>
      <c r="J2305" s="414" t="str">
        <f t="shared" si="202"/>
        <v/>
      </c>
      <c r="K2305" s="414" t="str">
        <f t="shared" si="203"/>
        <v/>
      </c>
      <c r="L2305" s="414" t="str">
        <f t="shared" si="204"/>
        <v/>
      </c>
      <c r="M2305" s="414" t="str">
        <f t="shared" si="205"/>
        <v/>
      </c>
    </row>
    <row r="2306" spans="1:13">
      <c r="A2306" s="175"/>
      <c r="B2306" s="152"/>
      <c r="C2306" s="137"/>
      <c r="D2306" s="142"/>
      <c r="E2306" s="143"/>
      <c r="F2306" s="143"/>
      <c r="G2306" s="346"/>
      <c r="H2306" s="145"/>
      <c r="I2306" s="449">
        <f t="shared" si="201"/>
        <v>0</v>
      </c>
      <c r="J2306" s="414" t="str">
        <f t="shared" si="202"/>
        <v/>
      </c>
      <c r="K2306" s="414" t="str">
        <f t="shared" si="203"/>
        <v/>
      </c>
      <c r="L2306" s="414" t="str">
        <f t="shared" si="204"/>
        <v/>
      </c>
      <c r="M2306" s="414" t="str">
        <f t="shared" si="205"/>
        <v/>
      </c>
    </row>
    <row r="2307" spans="1:13">
      <c r="A2307" s="175"/>
      <c r="B2307" s="152"/>
      <c r="C2307" s="137"/>
      <c r="D2307" s="142"/>
      <c r="E2307" s="143"/>
      <c r="F2307" s="143"/>
      <c r="G2307" s="346"/>
      <c r="H2307" s="145"/>
      <c r="I2307" s="449">
        <f t="shared" si="201"/>
        <v>0</v>
      </c>
      <c r="J2307" s="414" t="str">
        <f t="shared" si="202"/>
        <v/>
      </c>
      <c r="K2307" s="414" t="str">
        <f t="shared" si="203"/>
        <v/>
      </c>
      <c r="L2307" s="414" t="str">
        <f t="shared" si="204"/>
        <v/>
      </c>
      <c r="M2307" s="414" t="str">
        <f t="shared" si="205"/>
        <v/>
      </c>
    </row>
    <row r="2308" spans="1:13">
      <c r="A2308" s="175"/>
      <c r="B2308" s="152"/>
      <c r="C2308" s="137"/>
      <c r="D2308" s="142"/>
      <c r="E2308" s="143"/>
      <c r="F2308" s="143"/>
      <c r="G2308" s="346"/>
      <c r="H2308" s="145"/>
      <c r="I2308" s="449">
        <f t="shared" si="201"/>
        <v>0</v>
      </c>
      <c r="J2308" s="414" t="str">
        <f t="shared" si="202"/>
        <v/>
      </c>
      <c r="K2308" s="414" t="str">
        <f t="shared" si="203"/>
        <v/>
      </c>
      <c r="L2308" s="414" t="str">
        <f t="shared" si="204"/>
        <v/>
      </c>
      <c r="M2308" s="414" t="str">
        <f t="shared" si="205"/>
        <v/>
      </c>
    </row>
    <row r="2309" spans="1:13">
      <c r="A2309" s="175"/>
      <c r="B2309" s="152"/>
      <c r="C2309" s="137"/>
      <c r="D2309" s="142"/>
      <c r="E2309" s="143"/>
      <c r="F2309" s="143"/>
      <c r="G2309" s="346"/>
      <c r="H2309" s="145"/>
      <c r="I2309" s="449">
        <f t="shared" si="201"/>
        <v>0</v>
      </c>
      <c r="J2309" s="414" t="str">
        <f t="shared" si="202"/>
        <v/>
      </c>
      <c r="K2309" s="414" t="str">
        <f t="shared" si="203"/>
        <v/>
      </c>
      <c r="L2309" s="414" t="str">
        <f t="shared" si="204"/>
        <v/>
      </c>
      <c r="M2309" s="414" t="str">
        <f t="shared" si="205"/>
        <v/>
      </c>
    </row>
    <row r="2310" spans="1:13">
      <c r="A2310" s="175"/>
      <c r="B2310" s="152"/>
      <c r="C2310" s="137"/>
      <c r="D2310" s="142"/>
      <c r="E2310" s="143"/>
      <c r="F2310" s="143"/>
      <c r="G2310" s="346"/>
      <c r="H2310" s="145"/>
      <c r="I2310" s="449">
        <f t="shared" si="201"/>
        <v>0</v>
      </c>
      <c r="J2310" s="414" t="str">
        <f t="shared" si="202"/>
        <v/>
      </c>
      <c r="K2310" s="414" t="str">
        <f t="shared" si="203"/>
        <v/>
      </c>
      <c r="L2310" s="414" t="str">
        <f t="shared" si="204"/>
        <v/>
      </c>
      <c r="M2310" s="414" t="str">
        <f t="shared" si="205"/>
        <v/>
      </c>
    </row>
    <row r="2311" spans="1:13">
      <c r="A2311" s="175"/>
      <c r="B2311" s="152"/>
      <c r="C2311" s="137"/>
      <c r="D2311" s="142"/>
      <c r="E2311" s="143"/>
      <c r="F2311" s="143"/>
      <c r="G2311" s="346"/>
      <c r="H2311" s="145"/>
      <c r="I2311" s="449">
        <f t="shared" si="201"/>
        <v>0</v>
      </c>
      <c r="J2311" s="414" t="str">
        <f t="shared" si="202"/>
        <v/>
      </c>
      <c r="K2311" s="414" t="str">
        <f t="shared" si="203"/>
        <v/>
      </c>
      <c r="L2311" s="414" t="str">
        <f t="shared" si="204"/>
        <v/>
      </c>
      <c r="M2311" s="414" t="str">
        <f t="shared" si="205"/>
        <v/>
      </c>
    </row>
    <row r="2312" spans="1:13">
      <c r="A2312" s="175"/>
      <c r="B2312" s="152"/>
      <c r="C2312" s="137"/>
      <c r="D2312" s="142"/>
      <c r="E2312" s="143"/>
      <c r="F2312" s="143"/>
      <c r="G2312" s="346"/>
      <c r="H2312" s="145"/>
      <c r="I2312" s="449">
        <f t="shared" si="201"/>
        <v>0</v>
      </c>
      <c r="J2312" s="414" t="str">
        <f t="shared" si="202"/>
        <v/>
      </c>
      <c r="K2312" s="414" t="str">
        <f t="shared" si="203"/>
        <v/>
      </c>
      <c r="L2312" s="414" t="str">
        <f t="shared" si="204"/>
        <v/>
      </c>
      <c r="M2312" s="414" t="str">
        <f t="shared" si="205"/>
        <v/>
      </c>
    </row>
    <row r="2313" spans="1:13">
      <c r="A2313" s="175"/>
      <c r="B2313" s="152"/>
      <c r="C2313" s="137"/>
      <c r="D2313" s="142"/>
      <c r="E2313" s="143"/>
      <c r="F2313" s="143"/>
      <c r="G2313" s="346"/>
      <c r="H2313" s="145"/>
      <c r="I2313" s="449">
        <f t="shared" si="201"/>
        <v>0</v>
      </c>
      <c r="J2313" s="414" t="str">
        <f t="shared" si="202"/>
        <v/>
      </c>
      <c r="K2313" s="414" t="str">
        <f t="shared" si="203"/>
        <v/>
      </c>
      <c r="L2313" s="414" t="str">
        <f t="shared" si="204"/>
        <v/>
      </c>
      <c r="M2313" s="414" t="str">
        <f t="shared" si="205"/>
        <v/>
      </c>
    </row>
    <row r="2314" spans="1:13">
      <c r="A2314" s="175"/>
      <c r="B2314" s="152"/>
      <c r="C2314" s="137"/>
      <c r="D2314" s="142"/>
      <c r="E2314" s="143"/>
      <c r="F2314" s="143"/>
      <c r="G2314" s="346"/>
      <c r="H2314" s="145"/>
      <c r="I2314" s="449">
        <f t="shared" si="201"/>
        <v>0</v>
      </c>
      <c r="J2314" s="414" t="str">
        <f t="shared" si="202"/>
        <v/>
      </c>
      <c r="K2314" s="414" t="str">
        <f t="shared" si="203"/>
        <v/>
      </c>
      <c r="L2314" s="414" t="str">
        <f t="shared" si="204"/>
        <v/>
      </c>
      <c r="M2314" s="414" t="str">
        <f t="shared" si="205"/>
        <v/>
      </c>
    </row>
    <row r="2315" spans="1:13">
      <c r="A2315" s="175"/>
      <c r="B2315" s="152"/>
      <c r="C2315" s="137"/>
      <c r="D2315" s="142"/>
      <c r="E2315" s="143"/>
      <c r="F2315" s="143"/>
      <c r="G2315" s="346"/>
      <c r="H2315" s="145"/>
      <c r="I2315" s="449">
        <f t="shared" si="201"/>
        <v>0</v>
      </c>
      <c r="J2315" s="414" t="str">
        <f t="shared" si="202"/>
        <v/>
      </c>
      <c r="K2315" s="414" t="str">
        <f t="shared" si="203"/>
        <v/>
      </c>
      <c r="L2315" s="414" t="str">
        <f t="shared" si="204"/>
        <v/>
      </c>
      <c r="M2315" s="414" t="str">
        <f t="shared" si="205"/>
        <v/>
      </c>
    </row>
    <row r="2316" spans="1:13">
      <c r="A2316" s="175"/>
      <c r="B2316" s="152"/>
      <c r="C2316" s="137"/>
      <c r="D2316" s="142"/>
      <c r="E2316" s="143"/>
      <c r="F2316" s="143"/>
      <c r="G2316" s="346"/>
      <c r="H2316" s="145"/>
      <c r="I2316" s="449">
        <f t="shared" si="201"/>
        <v>0</v>
      </c>
      <c r="J2316" s="414" t="str">
        <f t="shared" si="202"/>
        <v/>
      </c>
      <c r="K2316" s="414" t="str">
        <f t="shared" si="203"/>
        <v/>
      </c>
      <c r="L2316" s="414" t="str">
        <f t="shared" si="204"/>
        <v/>
      </c>
      <c r="M2316" s="414" t="str">
        <f t="shared" si="205"/>
        <v/>
      </c>
    </row>
    <row r="2317" spans="1:13">
      <c r="A2317" s="175"/>
      <c r="B2317" s="152"/>
      <c r="C2317" s="137"/>
      <c r="D2317" s="142"/>
      <c r="E2317" s="143"/>
      <c r="F2317" s="143"/>
      <c r="G2317" s="346"/>
      <c r="H2317" s="145"/>
      <c r="I2317" s="449">
        <f t="shared" si="201"/>
        <v>0</v>
      </c>
      <c r="J2317" s="414" t="str">
        <f t="shared" si="202"/>
        <v/>
      </c>
      <c r="K2317" s="414" t="str">
        <f t="shared" si="203"/>
        <v/>
      </c>
      <c r="L2317" s="414" t="str">
        <f t="shared" si="204"/>
        <v/>
      </c>
      <c r="M2317" s="414" t="str">
        <f t="shared" si="205"/>
        <v/>
      </c>
    </row>
    <row r="2318" spans="1:13">
      <c r="A2318" s="175"/>
      <c r="B2318" s="152"/>
      <c r="C2318" s="137"/>
      <c r="D2318" s="142"/>
      <c r="E2318" s="143"/>
      <c r="F2318" s="143"/>
      <c r="G2318" s="346"/>
      <c r="H2318" s="145"/>
      <c r="I2318" s="449">
        <f t="shared" si="201"/>
        <v>0</v>
      </c>
      <c r="J2318" s="414" t="str">
        <f t="shared" si="202"/>
        <v/>
      </c>
      <c r="K2318" s="414" t="str">
        <f t="shared" si="203"/>
        <v/>
      </c>
      <c r="L2318" s="414" t="str">
        <f t="shared" si="204"/>
        <v/>
      </c>
      <c r="M2318" s="414" t="str">
        <f t="shared" si="205"/>
        <v/>
      </c>
    </row>
    <row r="2319" spans="1:13">
      <c r="A2319" s="175"/>
      <c r="B2319" s="152"/>
      <c r="C2319" s="137"/>
      <c r="D2319" s="142"/>
      <c r="E2319" s="143"/>
      <c r="F2319" s="143"/>
      <c r="G2319" s="346"/>
      <c r="H2319" s="145"/>
      <c r="I2319" s="449">
        <f t="shared" si="201"/>
        <v>0</v>
      </c>
      <c r="J2319" s="414" t="str">
        <f t="shared" si="202"/>
        <v/>
      </c>
      <c r="K2319" s="414" t="str">
        <f t="shared" si="203"/>
        <v/>
      </c>
      <c r="L2319" s="414" t="str">
        <f t="shared" si="204"/>
        <v/>
      </c>
      <c r="M2319" s="414" t="str">
        <f t="shared" si="205"/>
        <v/>
      </c>
    </row>
    <row r="2320" spans="1:13">
      <c r="A2320" s="175"/>
      <c r="B2320" s="152"/>
      <c r="C2320" s="137"/>
      <c r="D2320" s="142"/>
      <c r="E2320" s="143"/>
      <c r="F2320" s="143"/>
      <c r="G2320" s="346"/>
      <c r="H2320" s="145"/>
      <c r="I2320" s="449">
        <f t="shared" si="201"/>
        <v>0</v>
      </c>
      <c r="J2320" s="414" t="str">
        <f t="shared" si="202"/>
        <v/>
      </c>
      <c r="K2320" s="414" t="str">
        <f t="shared" si="203"/>
        <v/>
      </c>
      <c r="L2320" s="414" t="str">
        <f t="shared" si="204"/>
        <v/>
      </c>
      <c r="M2320" s="414" t="str">
        <f t="shared" si="205"/>
        <v/>
      </c>
    </row>
    <row r="2321" spans="1:13">
      <c r="A2321" s="175"/>
      <c r="B2321" s="152"/>
      <c r="C2321" s="137"/>
      <c r="D2321" s="142"/>
      <c r="E2321" s="143"/>
      <c r="F2321" s="143"/>
      <c r="G2321" s="346"/>
      <c r="H2321" s="145"/>
      <c r="I2321" s="449">
        <f t="shared" si="201"/>
        <v>0</v>
      </c>
      <c r="J2321" s="414" t="str">
        <f t="shared" si="202"/>
        <v/>
      </c>
      <c r="K2321" s="414" t="str">
        <f t="shared" si="203"/>
        <v/>
      </c>
      <c r="L2321" s="414" t="str">
        <f t="shared" si="204"/>
        <v/>
      </c>
      <c r="M2321" s="414" t="str">
        <f t="shared" si="205"/>
        <v/>
      </c>
    </row>
    <row r="2322" spans="1:13">
      <c r="A2322" s="175"/>
      <c r="B2322" s="152"/>
      <c r="C2322" s="137"/>
      <c r="D2322" s="142"/>
      <c r="E2322" s="143"/>
      <c r="F2322" s="143"/>
      <c r="G2322" s="346"/>
      <c r="H2322" s="145"/>
      <c r="I2322" s="449">
        <f t="shared" si="201"/>
        <v>0</v>
      </c>
      <c r="J2322" s="414" t="str">
        <f t="shared" si="202"/>
        <v/>
      </c>
      <c r="K2322" s="414" t="str">
        <f t="shared" si="203"/>
        <v/>
      </c>
      <c r="L2322" s="414" t="str">
        <f t="shared" si="204"/>
        <v/>
      </c>
      <c r="M2322" s="414" t="str">
        <f t="shared" si="205"/>
        <v/>
      </c>
    </row>
    <row r="2323" spans="1:13">
      <c r="A2323" s="175"/>
      <c r="B2323" s="152"/>
      <c r="C2323" s="137"/>
      <c r="D2323" s="142"/>
      <c r="E2323" s="143"/>
      <c r="F2323" s="143"/>
      <c r="G2323" s="346"/>
      <c r="H2323" s="145"/>
      <c r="I2323" s="449">
        <f t="shared" si="201"/>
        <v>0</v>
      </c>
      <c r="J2323" s="414" t="str">
        <f t="shared" si="202"/>
        <v/>
      </c>
      <c r="K2323" s="414" t="str">
        <f t="shared" si="203"/>
        <v/>
      </c>
      <c r="L2323" s="414" t="str">
        <f t="shared" si="204"/>
        <v/>
      </c>
      <c r="M2323" s="414" t="str">
        <f t="shared" si="205"/>
        <v/>
      </c>
    </row>
    <row r="2324" spans="1:13">
      <c r="A2324" s="175"/>
      <c r="B2324" s="152"/>
      <c r="C2324" s="137"/>
      <c r="D2324" s="142"/>
      <c r="E2324" s="143"/>
      <c r="F2324" s="143"/>
      <c r="G2324" s="346"/>
      <c r="H2324" s="145"/>
      <c r="I2324" s="449">
        <f t="shared" si="201"/>
        <v>0</v>
      </c>
      <c r="J2324" s="414" t="str">
        <f t="shared" si="202"/>
        <v/>
      </c>
      <c r="K2324" s="414" t="str">
        <f t="shared" si="203"/>
        <v/>
      </c>
      <c r="L2324" s="414" t="str">
        <f t="shared" si="204"/>
        <v/>
      </c>
      <c r="M2324" s="414" t="str">
        <f t="shared" si="205"/>
        <v/>
      </c>
    </row>
    <row r="2325" spans="1:13">
      <c r="A2325" s="175"/>
      <c r="B2325" s="152"/>
      <c r="C2325" s="137"/>
      <c r="D2325" s="142"/>
      <c r="E2325" s="143"/>
      <c r="F2325" s="143"/>
      <c r="G2325" s="346"/>
      <c r="H2325" s="145"/>
      <c r="I2325" s="449">
        <f t="shared" si="201"/>
        <v>0</v>
      </c>
      <c r="J2325" s="414" t="str">
        <f t="shared" si="202"/>
        <v/>
      </c>
      <c r="K2325" s="414" t="str">
        <f t="shared" si="203"/>
        <v/>
      </c>
      <c r="L2325" s="414" t="str">
        <f t="shared" si="204"/>
        <v/>
      </c>
      <c r="M2325" s="414" t="str">
        <f t="shared" si="205"/>
        <v/>
      </c>
    </row>
    <row r="2326" spans="1:13">
      <c r="A2326" s="175"/>
      <c r="B2326" s="152"/>
      <c r="C2326" s="137"/>
      <c r="D2326" s="142"/>
      <c r="E2326" s="143"/>
      <c r="F2326" s="143"/>
      <c r="G2326" s="346"/>
      <c r="H2326" s="145"/>
      <c r="I2326" s="449">
        <f t="shared" si="201"/>
        <v>0</v>
      </c>
      <c r="J2326" s="414" t="str">
        <f t="shared" si="202"/>
        <v/>
      </c>
      <c r="K2326" s="414" t="str">
        <f t="shared" si="203"/>
        <v/>
      </c>
      <c r="L2326" s="414" t="str">
        <f t="shared" si="204"/>
        <v/>
      </c>
      <c r="M2326" s="414" t="str">
        <f t="shared" si="205"/>
        <v/>
      </c>
    </row>
    <row r="2327" spans="1:13">
      <c r="A2327" s="175"/>
      <c r="B2327" s="152"/>
      <c r="C2327" s="137"/>
      <c r="D2327" s="142"/>
      <c r="E2327" s="143"/>
      <c r="F2327" s="143"/>
      <c r="G2327" s="346"/>
      <c r="H2327" s="145"/>
      <c r="I2327" s="449">
        <f t="shared" si="201"/>
        <v>0</v>
      </c>
      <c r="J2327" s="414" t="str">
        <f t="shared" si="202"/>
        <v/>
      </c>
      <c r="K2327" s="414" t="str">
        <f t="shared" si="203"/>
        <v/>
      </c>
      <c r="L2327" s="414" t="str">
        <f t="shared" si="204"/>
        <v/>
      </c>
      <c r="M2327" s="414" t="str">
        <f t="shared" si="205"/>
        <v/>
      </c>
    </row>
    <row r="2328" spans="1:13">
      <c r="A2328" s="175"/>
      <c r="B2328" s="152"/>
      <c r="C2328" s="137"/>
      <c r="D2328" s="142"/>
      <c r="E2328" s="143"/>
      <c r="F2328" s="143"/>
      <c r="G2328" s="346"/>
      <c r="H2328" s="145"/>
      <c r="I2328" s="449">
        <f t="shared" si="201"/>
        <v>0</v>
      </c>
      <c r="J2328" s="414" t="str">
        <f t="shared" si="202"/>
        <v/>
      </c>
      <c r="K2328" s="414" t="str">
        <f t="shared" si="203"/>
        <v/>
      </c>
      <c r="L2328" s="414" t="str">
        <f t="shared" si="204"/>
        <v/>
      </c>
      <c r="M2328" s="414" t="str">
        <f t="shared" si="205"/>
        <v/>
      </c>
    </row>
    <row r="2329" spans="1:13">
      <c r="A2329" s="175"/>
      <c r="B2329" s="152"/>
      <c r="C2329" s="137"/>
      <c r="D2329" s="142"/>
      <c r="E2329" s="143"/>
      <c r="F2329" s="143"/>
      <c r="G2329" s="346"/>
      <c r="H2329" s="145"/>
      <c r="I2329" s="449">
        <f t="shared" si="201"/>
        <v>0</v>
      </c>
      <c r="J2329" s="414" t="str">
        <f t="shared" si="202"/>
        <v/>
      </c>
      <c r="K2329" s="414" t="str">
        <f t="shared" si="203"/>
        <v/>
      </c>
      <c r="L2329" s="414" t="str">
        <f t="shared" si="204"/>
        <v/>
      </c>
      <c r="M2329" s="414" t="str">
        <f t="shared" si="205"/>
        <v/>
      </c>
    </row>
    <row r="2330" spans="1:13">
      <c r="A2330" s="175"/>
      <c r="B2330" s="152"/>
      <c r="C2330" s="137"/>
      <c r="D2330" s="142"/>
      <c r="E2330" s="143"/>
      <c r="F2330" s="143"/>
      <c r="G2330" s="346"/>
      <c r="H2330" s="145"/>
      <c r="I2330" s="449">
        <f t="shared" si="201"/>
        <v>0</v>
      </c>
      <c r="J2330" s="414" t="str">
        <f t="shared" si="202"/>
        <v/>
      </c>
      <c r="K2330" s="414" t="str">
        <f t="shared" si="203"/>
        <v/>
      </c>
      <c r="L2330" s="414" t="str">
        <f t="shared" si="204"/>
        <v/>
      </c>
      <c r="M2330" s="414" t="str">
        <f t="shared" si="205"/>
        <v/>
      </c>
    </row>
    <row r="2331" spans="1:13">
      <c r="A2331" s="175"/>
      <c r="B2331" s="152"/>
      <c r="C2331" s="137"/>
      <c r="D2331" s="142"/>
      <c r="E2331" s="143"/>
      <c r="F2331" s="143"/>
      <c r="G2331" s="346"/>
      <c r="H2331" s="145"/>
      <c r="I2331" s="449">
        <f t="shared" si="201"/>
        <v>0</v>
      </c>
      <c r="J2331" s="414" t="str">
        <f t="shared" si="202"/>
        <v/>
      </c>
      <c r="K2331" s="414" t="str">
        <f t="shared" si="203"/>
        <v/>
      </c>
      <c r="L2331" s="414" t="str">
        <f t="shared" si="204"/>
        <v/>
      </c>
      <c r="M2331" s="414" t="str">
        <f t="shared" si="205"/>
        <v/>
      </c>
    </row>
    <row r="2332" spans="1:13">
      <c r="A2332" s="175"/>
      <c r="B2332" s="152"/>
      <c r="C2332" s="137"/>
      <c r="D2332" s="142"/>
      <c r="E2332" s="143"/>
      <c r="F2332" s="143"/>
      <c r="G2332" s="346"/>
      <c r="H2332" s="145"/>
      <c r="I2332" s="449">
        <f t="shared" si="201"/>
        <v>0</v>
      </c>
      <c r="J2332" s="414" t="str">
        <f t="shared" si="202"/>
        <v/>
      </c>
      <c r="K2332" s="414" t="str">
        <f t="shared" si="203"/>
        <v/>
      </c>
      <c r="L2332" s="414" t="str">
        <f t="shared" si="204"/>
        <v/>
      </c>
      <c r="M2332" s="414" t="str">
        <f t="shared" si="205"/>
        <v/>
      </c>
    </row>
    <row r="2333" spans="1:13">
      <c r="A2333" s="175"/>
      <c r="B2333" s="152"/>
      <c r="C2333" s="137"/>
      <c r="D2333" s="142"/>
      <c r="E2333" s="143"/>
      <c r="F2333" s="143"/>
      <c r="G2333" s="346"/>
      <c r="H2333" s="145"/>
      <c r="I2333" s="449">
        <f t="shared" si="201"/>
        <v>0</v>
      </c>
      <c r="J2333" s="414" t="str">
        <f t="shared" si="202"/>
        <v/>
      </c>
      <c r="K2333" s="414" t="str">
        <f t="shared" si="203"/>
        <v/>
      </c>
      <c r="L2333" s="414" t="str">
        <f t="shared" si="204"/>
        <v/>
      </c>
      <c r="M2333" s="414" t="str">
        <f t="shared" si="205"/>
        <v/>
      </c>
    </row>
    <row r="2334" spans="1:13">
      <c r="A2334" s="175"/>
      <c r="B2334" s="152"/>
      <c r="C2334" s="137"/>
      <c r="D2334" s="142"/>
      <c r="E2334" s="143"/>
      <c r="F2334" s="143"/>
      <c r="G2334" s="346"/>
      <c r="H2334" s="145"/>
      <c r="I2334" s="449">
        <f t="shared" si="201"/>
        <v>0</v>
      </c>
      <c r="J2334" s="414" t="str">
        <f t="shared" si="202"/>
        <v/>
      </c>
      <c r="K2334" s="414" t="str">
        <f t="shared" si="203"/>
        <v/>
      </c>
      <c r="L2334" s="414" t="str">
        <f t="shared" si="204"/>
        <v/>
      </c>
      <c r="M2334" s="414" t="str">
        <f t="shared" si="205"/>
        <v/>
      </c>
    </row>
    <row r="2335" spans="1:13">
      <c r="A2335" s="175"/>
      <c r="B2335" s="152"/>
      <c r="C2335" s="137"/>
      <c r="D2335" s="142"/>
      <c r="E2335" s="143"/>
      <c r="F2335" s="143"/>
      <c r="G2335" s="346"/>
      <c r="H2335" s="145"/>
      <c r="I2335" s="449">
        <f t="shared" si="201"/>
        <v>0</v>
      </c>
      <c r="J2335" s="414" t="str">
        <f t="shared" si="202"/>
        <v/>
      </c>
      <c r="K2335" s="414" t="str">
        <f t="shared" si="203"/>
        <v/>
      </c>
      <c r="L2335" s="414" t="str">
        <f t="shared" si="204"/>
        <v/>
      </c>
      <c r="M2335" s="414" t="str">
        <f t="shared" si="205"/>
        <v/>
      </c>
    </row>
    <row r="2336" spans="1:13">
      <c r="A2336" s="175"/>
      <c r="B2336" s="152"/>
      <c r="C2336" s="137"/>
      <c r="D2336" s="142"/>
      <c r="E2336" s="143"/>
      <c r="F2336" s="143"/>
      <c r="G2336" s="346"/>
      <c r="H2336" s="145"/>
      <c r="I2336" s="449">
        <f t="shared" si="201"/>
        <v>0</v>
      </c>
      <c r="J2336" s="414" t="str">
        <f t="shared" si="202"/>
        <v/>
      </c>
      <c r="K2336" s="414" t="str">
        <f t="shared" si="203"/>
        <v/>
      </c>
      <c r="L2336" s="414" t="str">
        <f t="shared" si="204"/>
        <v/>
      </c>
      <c r="M2336" s="414" t="str">
        <f t="shared" si="205"/>
        <v/>
      </c>
    </row>
    <row r="2337" spans="1:13">
      <c r="A2337" s="175"/>
      <c r="B2337" s="152"/>
      <c r="C2337" s="137"/>
      <c r="D2337" s="142"/>
      <c r="E2337" s="143"/>
      <c r="F2337" s="143"/>
      <c r="G2337" s="346"/>
      <c r="H2337" s="145"/>
      <c r="I2337" s="449">
        <f t="shared" si="201"/>
        <v>0</v>
      </c>
      <c r="J2337" s="414" t="str">
        <f t="shared" si="202"/>
        <v/>
      </c>
      <c r="K2337" s="414" t="str">
        <f t="shared" si="203"/>
        <v/>
      </c>
      <c r="L2337" s="414" t="str">
        <f t="shared" si="204"/>
        <v/>
      </c>
      <c r="M2337" s="414" t="str">
        <f t="shared" si="205"/>
        <v/>
      </c>
    </row>
    <row r="2338" spans="1:13">
      <c r="A2338" s="175"/>
      <c r="B2338" s="152"/>
      <c r="C2338" s="137"/>
      <c r="D2338" s="142"/>
      <c r="E2338" s="143"/>
      <c r="F2338" s="143"/>
      <c r="G2338" s="346"/>
      <c r="H2338" s="145"/>
      <c r="I2338" s="449">
        <f t="shared" si="201"/>
        <v>0</v>
      </c>
      <c r="J2338" s="414" t="str">
        <f t="shared" si="202"/>
        <v/>
      </c>
      <c r="K2338" s="414" t="str">
        <f t="shared" si="203"/>
        <v/>
      </c>
      <c r="L2338" s="414" t="str">
        <f t="shared" si="204"/>
        <v/>
      </c>
      <c r="M2338" s="414" t="str">
        <f t="shared" si="205"/>
        <v/>
      </c>
    </row>
    <row r="2339" spans="1:13">
      <c r="A2339" s="175"/>
      <c r="B2339" s="152"/>
      <c r="C2339" s="137"/>
      <c r="D2339" s="142"/>
      <c r="E2339" s="143"/>
      <c r="F2339" s="143"/>
      <c r="G2339" s="346"/>
      <c r="H2339" s="145"/>
      <c r="I2339" s="449">
        <f t="shared" si="201"/>
        <v>0</v>
      </c>
      <c r="J2339" s="414" t="str">
        <f t="shared" si="202"/>
        <v/>
      </c>
      <c r="K2339" s="414" t="str">
        <f t="shared" si="203"/>
        <v/>
      </c>
      <c r="L2339" s="414" t="str">
        <f t="shared" si="204"/>
        <v/>
      </c>
      <c r="M2339" s="414" t="str">
        <f t="shared" si="205"/>
        <v/>
      </c>
    </row>
    <row r="2340" spans="1:13">
      <c r="A2340" s="175"/>
      <c r="B2340" s="152"/>
      <c r="C2340" s="137"/>
      <c r="D2340" s="142"/>
      <c r="E2340" s="143"/>
      <c r="F2340" s="143"/>
      <c r="G2340" s="346"/>
      <c r="H2340" s="145"/>
      <c r="I2340" s="449">
        <f t="shared" si="201"/>
        <v>0</v>
      </c>
      <c r="J2340" s="414" t="str">
        <f t="shared" si="202"/>
        <v/>
      </c>
      <c r="K2340" s="414" t="str">
        <f t="shared" si="203"/>
        <v/>
      </c>
      <c r="L2340" s="414" t="str">
        <f t="shared" si="204"/>
        <v/>
      </c>
      <c r="M2340" s="414" t="str">
        <f t="shared" si="205"/>
        <v/>
      </c>
    </row>
    <row r="2341" spans="1:13">
      <c r="A2341" s="175"/>
      <c r="B2341" s="152"/>
      <c r="C2341" s="137"/>
      <c r="D2341" s="142"/>
      <c r="E2341" s="143"/>
      <c r="F2341" s="143"/>
      <c r="G2341" s="346"/>
      <c r="H2341" s="145"/>
      <c r="I2341" s="449">
        <f t="shared" si="201"/>
        <v>0</v>
      </c>
      <c r="J2341" s="414" t="str">
        <f t="shared" si="202"/>
        <v/>
      </c>
      <c r="K2341" s="414" t="str">
        <f t="shared" si="203"/>
        <v/>
      </c>
      <c r="L2341" s="414" t="str">
        <f t="shared" si="204"/>
        <v/>
      </c>
      <c r="M2341" s="414" t="str">
        <f t="shared" si="205"/>
        <v/>
      </c>
    </row>
    <row r="2342" spans="1:13">
      <c r="A2342" s="175"/>
      <c r="B2342" s="152"/>
      <c r="C2342" s="137"/>
      <c r="D2342" s="142"/>
      <c r="E2342" s="143"/>
      <c r="F2342" s="143"/>
      <c r="G2342" s="346"/>
      <c r="H2342" s="145"/>
      <c r="I2342" s="449">
        <f t="shared" si="201"/>
        <v>0</v>
      </c>
      <c r="J2342" s="414" t="str">
        <f t="shared" si="202"/>
        <v/>
      </c>
      <c r="K2342" s="414" t="str">
        <f t="shared" si="203"/>
        <v/>
      </c>
      <c r="L2342" s="414" t="str">
        <f t="shared" si="204"/>
        <v/>
      </c>
      <c r="M2342" s="414" t="str">
        <f t="shared" si="205"/>
        <v/>
      </c>
    </row>
    <row r="2343" spans="1:13">
      <c r="A2343" s="175"/>
      <c r="B2343" s="152"/>
      <c r="C2343" s="137"/>
      <c r="D2343" s="142"/>
      <c r="E2343" s="143"/>
      <c r="F2343" s="143"/>
      <c r="G2343" s="346"/>
      <c r="H2343" s="145"/>
      <c r="I2343" s="449">
        <f t="shared" si="201"/>
        <v>0</v>
      </c>
      <c r="J2343" s="414" t="str">
        <f t="shared" si="202"/>
        <v/>
      </c>
      <c r="K2343" s="414" t="str">
        <f t="shared" si="203"/>
        <v/>
      </c>
      <c r="L2343" s="414" t="str">
        <f t="shared" si="204"/>
        <v/>
      </c>
      <c r="M2343" s="414" t="str">
        <f t="shared" si="205"/>
        <v/>
      </c>
    </row>
    <row r="2344" spans="1:13">
      <c r="A2344" s="175"/>
      <c r="B2344" s="152"/>
      <c r="C2344" s="137"/>
      <c r="D2344" s="142"/>
      <c r="E2344" s="143"/>
      <c r="F2344" s="143"/>
      <c r="G2344" s="346"/>
      <c r="H2344" s="145"/>
      <c r="I2344" s="449">
        <f t="shared" si="201"/>
        <v>0</v>
      </c>
      <c r="J2344" s="414" t="str">
        <f t="shared" si="202"/>
        <v/>
      </c>
      <c r="K2344" s="414" t="str">
        <f t="shared" si="203"/>
        <v/>
      </c>
      <c r="L2344" s="414" t="str">
        <f t="shared" si="204"/>
        <v/>
      </c>
      <c r="M2344" s="414" t="str">
        <f t="shared" si="205"/>
        <v/>
      </c>
    </row>
    <row r="2345" spans="1:13">
      <c r="A2345" s="175"/>
      <c r="B2345" s="152"/>
      <c r="C2345" s="137"/>
      <c r="D2345" s="142"/>
      <c r="E2345" s="143"/>
      <c r="F2345" s="143"/>
      <c r="G2345" s="346"/>
      <c r="H2345" s="145"/>
      <c r="I2345" s="449">
        <f t="shared" si="201"/>
        <v>0</v>
      </c>
      <c r="J2345" s="414" t="str">
        <f t="shared" si="202"/>
        <v/>
      </c>
      <c r="K2345" s="414" t="str">
        <f t="shared" si="203"/>
        <v/>
      </c>
      <c r="L2345" s="414" t="str">
        <f t="shared" si="204"/>
        <v/>
      </c>
      <c r="M2345" s="414" t="str">
        <f t="shared" si="205"/>
        <v/>
      </c>
    </row>
    <row r="2346" spans="1:13">
      <c r="A2346" s="175"/>
      <c r="B2346" s="152"/>
      <c r="C2346" s="137"/>
      <c r="D2346" s="142"/>
      <c r="E2346" s="143"/>
      <c r="F2346" s="143"/>
      <c r="G2346" s="346"/>
      <c r="H2346" s="145"/>
      <c r="I2346" s="449">
        <f t="shared" si="201"/>
        <v>0</v>
      </c>
      <c r="J2346" s="414" t="str">
        <f t="shared" si="202"/>
        <v/>
      </c>
      <c r="K2346" s="414" t="str">
        <f t="shared" si="203"/>
        <v/>
      </c>
      <c r="L2346" s="414" t="str">
        <f t="shared" si="204"/>
        <v/>
      </c>
      <c r="M2346" s="414" t="str">
        <f t="shared" si="205"/>
        <v/>
      </c>
    </row>
    <row r="2347" spans="1:13">
      <c r="A2347" s="175"/>
      <c r="B2347" s="152"/>
      <c r="C2347" s="137"/>
      <c r="D2347" s="142"/>
      <c r="E2347" s="143"/>
      <c r="F2347" s="143"/>
      <c r="G2347" s="346"/>
      <c r="H2347" s="145"/>
      <c r="I2347" s="449">
        <f t="shared" si="201"/>
        <v>0</v>
      </c>
      <c r="J2347" s="414" t="str">
        <f t="shared" si="202"/>
        <v/>
      </c>
      <c r="K2347" s="414" t="str">
        <f t="shared" si="203"/>
        <v/>
      </c>
      <c r="L2347" s="414" t="str">
        <f t="shared" si="204"/>
        <v/>
      </c>
      <c r="M2347" s="414" t="str">
        <f t="shared" si="205"/>
        <v/>
      </c>
    </row>
    <row r="2348" spans="1:13">
      <c r="A2348" s="175"/>
      <c r="B2348" s="152"/>
      <c r="C2348" s="137"/>
      <c r="D2348" s="142"/>
      <c r="E2348" s="143"/>
      <c r="F2348" s="143"/>
      <c r="G2348" s="346"/>
      <c r="H2348" s="145"/>
      <c r="I2348" s="449">
        <f t="shared" si="201"/>
        <v>0</v>
      </c>
      <c r="J2348" s="414" t="str">
        <f t="shared" si="202"/>
        <v/>
      </c>
      <c r="K2348" s="414" t="str">
        <f t="shared" si="203"/>
        <v/>
      </c>
      <c r="L2348" s="414" t="str">
        <f t="shared" si="204"/>
        <v/>
      </c>
      <c r="M2348" s="414" t="str">
        <f t="shared" si="205"/>
        <v/>
      </c>
    </row>
    <row r="2349" spans="1:13">
      <c r="A2349" s="175"/>
      <c r="B2349" s="152"/>
      <c r="C2349" s="137"/>
      <c r="D2349" s="142"/>
      <c r="E2349" s="143"/>
      <c r="F2349" s="143"/>
      <c r="G2349" s="346"/>
      <c r="H2349" s="145"/>
      <c r="I2349" s="449">
        <f t="shared" si="201"/>
        <v>0</v>
      </c>
      <c r="J2349" s="414" t="str">
        <f t="shared" si="202"/>
        <v/>
      </c>
      <c r="K2349" s="414" t="str">
        <f t="shared" si="203"/>
        <v/>
      </c>
      <c r="L2349" s="414" t="str">
        <f t="shared" si="204"/>
        <v/>
      </c>
      <c r="M2349" s="414" t="str">
        <f t="shared" si="205"/>
        <v/>
      </c>
    </row>
    <row r="2350" spans="1:13">
      <c r="A2350" s="175"/>
      <c r="B2350" s="152"/>
      <c r="C2350" s="137"/>
      <c r="D2350" s="142"/>
      <c r="E2350" s="143"/>
      <c r="F2350" s="143"/>
      <c r="G2350" s="346"/>
      <c r="H2350" s="145"/>
      <c r="I2350" s="449">
        <f t="shared" si="201"/>
        <v>0</v>
      </c>
      <c r="J2350" s="414" t="str">
        <f t="shared" si="202"/>
        <v/>
      </c>
      <c r="K2350" s="414" t="str">
        <f t="shared" si="203"/>
        <v/>
      </c>
      <c r="L2350" s="414" t="str">
        <f t="shared" si="204"/>
        <v/>
      </c>
      <c r="M2350" s="414" t="str">
        <f t="shared" si="205"/>
        <v/>
      </c>
    </row>
    <row r="2351" spans="1:13">
      <c r="A2351" s="175"/>
      <c r="B2351" s="152"/>
      <c r="C2351" s="137"/>
      <c r="D2351" s="142"/>
      <c r="E2351" s="143"/>
      <c r="F2351" s="143"/>
      <c r="G2351" s="346"/>
      <c r="H2351" s="145"/>
      <c r="I2351" s="449">
        <f t="shared" si="201"/>
        <v>0</v>
      </c>
      <c r="J2351" s="414" t="str">
        <f t="shared" si="202"/>
        <v/>
      </c>
      <c r="K2351" s="414" t="str">
        <f t="shared" si="203"/>
        <v/>
      </c>
      <c r="L2351" s="414" t="str">
        <f t="shared" si="204"/>
        <v/>
      </c>
      <c r="M2351" s="414" t="str">
        <f t="shared" si="205"/>
        <v/>
      </c>
    </row>
    <row r="2352" spans="1:13">
      <c r="A2352" s="175"/>
      <c r="B2352" s="152"/>
      <c r="C2352" s="137"/>
      <c r="D2352" s="142"/>
      <c r="E2352" s="143"/>
      <c r="F2352" s="143"/>
      <c r="G2352" s="346"/>
      <c r="H2352" s="145"/>
      <c r="I2352" s="449">
        <f t="shared" si="201"/>
        <v>0</v>
      </c>
      <c r="J2352" s="414" t="str">
        <f t="shared" si="202"/>
        <v/>
      </c>
      <c r="K2352" s="414" t="str">
        <f t="shared" si="203"/>
        <v/>
      </c>
      <c r="L2352" s="414" t="str">
        <f t="shared" si="204"/>
        <v/>
      </c>
      <c r="M2352" s="414" t="str">
        <f t="shared" si="205"/>
        <v/>
      </c>
    </row>
    <row r="2353" spans="1:13">
      <c r="A2353" s="175"/>
      <c r="B2353" s="152"/>
      <c r="C2353" s="137"/>
      <c r="D2353" s="142"/>
      <c r="E2353" s="143"/>
      <c r="F2353" s="143"/>
      <c r="G2353" s="346"/>
      <c r="H2353" s="145"/>
      <c r="I2353" s="449">
        <f t="shared" si="201"/>
        <v>0</v>
      </c>
      <c r="J2353" s="414" t="str">
        <f t="shared" si="202"/>
        <v/>
      </c>
      <c r="K2353" s="414" t="str">
        <f t="shared" si="203"/>
        <v/>
      </c>
      <c r="L2353" s="414" t="str">
        <f t="shared" si="204"/>
        <v/>
      </c>
      <c r="M2353" s="414" t="str">
        <f t="shared" si="205"/>
        <v/>
      </c>
    </row>
    <row r="2354" spans="1:13">
      <c r="A2354" s="175"/>
      <c r="B2354" s="152"/>
      <c r="C2354" s="137"/>
      <c r="D2354" s="142"/>
      <c r="E2354" s="143"/>
      <c r="F2354" s="143"/>
      <c r="G2354" s="346"/>
      <c r="H2354" s="145"/>
      <c r="I2354" s="449">
        <f t="shared" si="201"/>
        <v>0</v>
      </c>
      <c r="J2354" s="414" t="str">
        <f t="shared" si="202"/>
        <v/>
      </c>
      <c r="K2354" s="414" t="str">
        <f t="shared" si="203"/>
        <v/>
      </c>
      <c r="L2354" s="414" t="str">
        <f t="shared" si="204"/>
        <v/>
      </c>
      <c r="M2354" s="414" t="str">
        <f t="shared" si="205"/>
        <v/>
      </c>
    </row>
    <row r="2355" spans="1:13">
      <c r="A2355" s="175"/>
      <c r="B2355" s="152"/>
      <c r="C2355" s="137"/>
      <c r="D2355" s="142"/>
      <c r="E2355" s="143"/>
      <c r="F2355" s="143"/>
      <c r="G2355" s="346"/>
      <c r="H2355" s="145"/>
      <c r="I2355" s="449">
        <f t="shared" si="201"/>
        <v>0</v>
      </c>
      <c r="J2355" s="414" t="str">
        <f t="shared" si="202"/>
        <v/>
      </c>
      <c r="K2355" s="414" t="str">
        <f t="shared" si="203"/>
        <v/>
      </c>
      <c r="L2355" s="414" t="str">
        <f t="shared" si="204"/>
        <v/>
      </c>
      <c r="M2355" s="414" t="str">
        <f t="shared" si="205"/>
        <v/>
      </c>
    </row>
    <row r="2356" spans="1:13">
      <c r="A2356" s="175"/>
      <c r="B2356" s="152"/>
      <c r="C2356" s="137"/>
      <c r="D2356" s="142"/>
      <c r="E2356" s="143"/>
      <c r="F2356" s="143"/>
      <c r="G2356" s="346"/>
      <c r="H2356" s="145"/>
      <c r="I2356" s="449">
        <f t="shared" si="201"/>
        <v>0</v>
      </c>
      <c r="J2356" s="414" t="str">
        <f t="shared" si="202"/>
        <v/>
      </c>
      <c r="K2356" s="414" t="str">
        <f t="shared" si="203"/>
        <v/>
      </c>
      <c r="L2356" s="414" t="str">
        <f t="shared" si="204"/>
        <v/>
      </c>
      <c r="M2356" s="414" t="str">
        <f t="shared" si="205"/>
        <v/>
      </c>
    </row>
    <row r="2357" spans="1:13">
      <c r="A2357" s="175"/>
      <c r="B2357" s="152"/>
      <c r="C2357" s="137"/>
      <c r="D2357" s="142"/>
      <c r="E2357" s="143"/>
      <c r="F2357" s="143"/>
      <c r="G2357" s="346"/>
      <c r="H2357" s="145"/>
      <c r="I2357" s="449">
        <f t="shared" si="201"/>
        <v>0</v>
      </c>
      <c r="J2357" s="414" t="str">
        <f t="shared" si="202"/>
        <v/>
      </c>
      <c r="K2357" s="414" t="str">
        <f t="shared" si="203"/>
        <v/>
      </c>
      <c r="L2357" s="414" t="str">
        <f t="shared" si="204"/>
        <v/>
      </c>
      <c r="M2357" s="414" t="str">
        <f t="shared" si="205"/>
        <v/>
      </c>
    </row>
    <row r="2358" spans="1:13">
      <c r="A2358" s="175"/>
      <c r="B2358" s="152"/>
      <c r="C2358" s="137"/>
      <c r="D2358" s="142"/>
      <c r="E2358" s="143"/>
      <c r="F2358" s="143"/>
      <c r="G2358" s="346"/>
      <c r="H2358" s="145"/>
      <c r="I2358" s="449">
        <f t="shared" si="201"/>
        <v>0</v>
      </c>
      <c r="J2358" s="414" t="str">
        <f t="shared" si="202"/>
        <v/>
      </c>
      <c r="K2358" s="414" t="str">
        <f t="shared" si="203"/>
        <v/>
      </c>
      <c r="L2358" s="414" t="str">
        <f t="shared" si="204"/>
        <v/>
      </c>
      <c r="M2358" s="414" t="str">
        <f t="shared" si="205"/>
        <v/>
      </c>
    </row>
    <row r="2359" spans="1:13">
      <c r="A2359" s="175"/>
      <c r="B2359" s="152"/>
      <c r="C2359" s="137"/>
      <c r="D2359" s="142"/>
      <c r="E2359" s="143"/>
      <c r="F2359" s="143"/>
      <c r="G2359" s="346"/>
      <c r="H2359" s="145"/>
      <c r="I2359" s="449">
        <f t="shared" si="201"/>
        <v>0</v>
      </c>
      <c r="J2359" s="414" t="str">
        <f t="shared" si="202"/>
        <v/>
      </c>
      <c r="K2359" s="414" t="str">
        <f t="shared" si="203"/>
        <v/>
      </c>
      <c r="L2359" s="414" t="str">
        <f t="shared" si="204"/>
        <v/>
      </c>
      <c r="M2359" s="414" t="str">
        <f t="shared" si="205"/>
        <v/>
      </c>
    </row>
    <row r="2360" spans="1:13">
      <c r="A2360" s="175"/>
      <c r="B2360" s="152"/>
      <c r="C2360" s="137"/>
      <c r="D2360" s="142"/>
      <c r="E2360" s="143"/>
      <c r="F2360" s="143"/>
      <c r="G2360" s="346"/>
      <c r="H2360" s="145"/>
      <c r="I2360" s="449">
        <f t="shared" si="201"/>
        <v>0</v>
      </c>
      <c r="J2360" s="414" t="str">
        <f t="shared" si="202"/>
        <v/>
      </c>
      <c r="K2360" s="414" t="str">
        <f t="shared" si="203"/>
        <v/>
      </c>
      <c r="L2360" s="414" t="str">
        <f t="shared" si="204"/>
        <v/>
      </c>
      <c r="M2360" s="414" t="str">
        <f t="shared" si="205"/>
        <v/>
      </c>
    </row>
    <row r="2361" spans="1:13">
      <c r="A2361" s="175"/>
      <c r="B2361" s="152"/>
      <c r="C2361" s="137"/>
      <c r="D2361" s="142"/>
      <c r="E2361" s="143"/>
      <c r="F2361" s="143"/>
      <c r="G2361" s="346"/>
      <c r="H2361" s="145"/>
      <c r="I2361" s="449">
        <f t="shared" si="201"/>
        <v>0</v>
      </c>
      <c r="J2361" s="414" t="str">
        <f t="shared" si="202"/>
        <v/>
      </c>
      <c r="K2361" s="414" t="str">
        <f t="shared" si="203"/>
        <v/>
      </c>
      <c r="L2361" s="414" t="str">
        <f t="shared" si="204"/>
        <v/>
      </c>
      <c r="M2361" s="414" t="str">
        <f t="shared" si="205"/>
        <v/>
      </c>
    </row>
    <row r="2362" spans="1:13">
      <c r="A2362" s="175"/>
      <c r="B2362" s="152"/>
      <c r="C2362" s="137"/>
      <c r="D2362" s="142"/>
      <c r="E2362" s="143"/>
      <c r="F2362" s="143"/>
      <c r="G2362" s="346"/>
      <c r="H2362" s="145"/>
      <c r="I2362" s="449">
        <f t="shared" si="201"/>
        <v>0</v>
      </c>
      <c r="J2362" s="414" t="str">
        <f t="shared" si="202"/>
        <v/>
      </c>
      <c r="K2362" s="414" t="str">
        <f t="shared" si="203"/>
        <v/>
      </c>
      <c r="L2362" s="414" t="str">
        <f t="shared" si="204"/>
        <v/>
      </c>
      <c r="M2362" s="414" t="str">
        <f t="shared" si="205"/>
        <v/>
      </c>
    </row>
    <row r="2363" spans="1:13">
      <c r="A2363" s="175"/>
      <c r="B2363" s="152"/>
      <c r="C2363" s="137"/>
      <c r="D2363" s="142"/>
      <c r="E2363" s="143"/>
      <c r="F2363" s="143"/>
      <c r="G2363" s="346"/>
      <c r="H2363" s="145"/>
      <c r="I2363" s="449">
        <f t="shared" ref="I2363:I2426" si="206">IF(ISTEXT(A2363)=TRUE,G2363,0)</f>
        <v>0</v>
      </c>
      <c r="J2363" s="414" t="str">
        <f t="shared" si="202"/>
        <v/>
      </c>
      <c r="K2363" s="414" t="str">
        <f t="shared" si="203"/>
        <v/>
      </c>
      <c r="L2363" s="414" t="str">
        <f t="shared" si="204"/>
        <v/>
      </c>
      <c r="M2363" s="414" t="str">
        <f t="shared" si="205"/>
        <v/>
      </c>
    </row>
    <row r="2364" spans="1:13">
      <c r="A2364" s="175"/>
      <c r="B2364" s="152"/>
      <c r="C2364" s="137"/>
      <c r="D2364" s="142"/>
      <c r="E2364" s="143"/>
      <c r="F2364" s="143"/>
      <c r="G2364" s="346"/>
      <c r="H2364" s="145"/>
      <c r="I2364" s="449">
        <f t="shared" si="206"/>
        <v>0</v>
      </c>
      <c r="J2364" s="414" t="str">
        <f t="shared" si="202"/>
        <v/>
      </c>
      <c r="K2364" s="414" t="str">
        <f t="shared" si="203"/>
        <v/>
      </c>
      <c r="L2364" s="414" t="str">
        <f t="shared" si="204"/>
        <v/>
      </c>
      <c r="M2364" s="414" t="str">
        <f t="shared" si="205"/>
        <v/>
      </c>
    </row>
    <row r="2365" spans="1:13">
      <c r="A2365" s="175"/>
      <c r="B2365" s="152"/>
      <c r="C2365" s="137"/>
      <c r="D2365" s="142"/>
      <c r="E2365" s="143"/>
      <c r="F2365" s="143"/>
      <c r="G2365" s="346"/>
      <c r="H2365" s="145"/>
      <c r="I2365" s="449">
        <f t="shared" si="206"/>
        <v>0</v>
      </c>
      <c r="J2365" s="414" t="str">
        <f t="shared" si="202"/>
        <v/>
      </c>
      <c r="K2365" s="414" t="str">
        <f t="shared" si="203"/>
        <v/>
      </c>
      <c r="L2365" s="414" t="str">
        <f t="shared" si="204"/>
        <v/>
      </c>
      <c r="M2365" s="414" t="str">
        <f t="shared" si="205"/>
        <v/>
      </c>
    </row>
    <row r="2366" spans="1:13">
      <c r="A2366" s="175"/>
      <c r="B2366" s="152"/>
      <c r="C2366" s="137"/>
      <c r="D2366" s="142"/>
      <c r="E2366" s="143"/>
      <c r="F2366" s="143"/>
      <c r="G2366" s="346"/>
      <c r="H2366" s="145"/>
      <c r="I2366" s="449">
        <f t="shared" si="206"/>
        <v>0</v>
      </c>
      <c r="J2366" s="414" t="str">
        <f t="shared" ref="J2366:J2429" si="207">IF($B2366="F",$G2366,"")</f>
        <v/>
      </c>
      <c r="K2366" s="414" t="str">
        <f t="shared" ref="K2366:K2429" si="208">IF($B2366="V",$G2366,"")</f>
        <v/>
      </c>
      <c r="L2366" s="414" t="str">
        <f t="shared" ref="L2366:L2429" si="209">IF($B2366="A",$G2366,"")</f>
        <v/>
      </c>
      <c r="M2366" s="414" t="str">
        <f t="shared" ref="M2366:M2429" si="210">IF($B2366="G",$G2366,"")</f>
        <v/>
      </c>
    </row>
    <row r="2367" spans="1:13">
      <c r="A2367" s="175"/>
      <c r="B2367" s="152"/>
      <c r="C2367" s="137"/>
      <c r="D2367" s="142"/>
      <c r="E2367" s="143"/>
      <c r="F2367" s="143"/>
      <c r="G2367" s="346"/>
      <c r="H2367" s="145"/>
      <c r="I2367" s="449">
        <f t="shared" si="206"/>
        <v>0</v>
      </c>
      <c r="J2367" s="414" t="str">
        <f t="shared" si="207"/>
        <v/>
      </c>
      <c r="K2367" s="414" t="str">
        <f t="shared" si="208"/>
        <v/>
      </c>
      <c r="L2367" s="414" t="str">
        <f t="shared" si="209"/>
        <v/>
      </c>
      <c r="M2367" s="414" t="str">
        <f t="shared" si="210"/>
        <v/>
      </c>
    </row>
    <row r="2368" spans="1:13">
      <c r="A2368" s="175"/>
      <c r="B2368" s="152"/>
      <c r="C2368" s="137"/>
      <c r="D2368" s="142"/>
      <c r="E2368" s="143"/>
      <c r="F2368" s="143"/>
      <c r="G2368" s="346"/>
      <c r="H2368" s="145"/>
      <c r="I2368" s="449">
        <f t="shared" si="206"/>
        <v>0</v>
      </c>
      <c r="J2368" s="414" t="str">
        <f t="shared" si="207"/>
        <v/>
      </c>
      <c r="K2368" s="414" t="str">
        <f t="shared" si="208"/>
        <v/>
      </c>
      <c r="L2368" s="414" t="str">
        <f t="shared" si="209"/>
        <v/>
      </c>
      <c r="M2368" s="414" t="str">
        <f t="shared" si="210"/>
        <v/>
      </c>
    </row>
    <row r="2369" spans="1:13">
      <c r="A2369" s="175"/>
      <c r="B2369" s="152"/>
      <c r="C2369" s="137"/>
      <c r="D2369" s="142"/>
      <c r="E2369" s="143"/>
      <c r="F2369" s="143"/>
      <c r="G2369" s="346"/>
      <c r="H2369" s="145"/>
      <c r="I2369" s="449">
        <f t="shared" si="206"/>
        <v>0</v>
      </c>
      <c r="J2369" s="414" t="str">
        <f t="shared" si="207"/>
        <v/>
      </c>
      <c r="K2369" s="414" t="str">
        <f t="shared" si="208"/>
        <v/>
      </c>
      <c r="L2369" s="414" t="str">
        <f t="shared" si="209"/>
        <v/>
      </c>
      <c r="M2369" s="414" t="str">
        <f t="shared" si="210"/>
        <v/>
      </c>
    </row>
    <row r="2370" spans="1:13">
      <c r="A2370" s="175"/>
      <c r="B2370" s="152"/>
      <c r="C2370" s="137"/>
      <c r="D2370" s="142"/>
      <c r="E2370" s="143"/>
      <c r="F2370" s="143"/>
      <c r="G2370" s="346"/>
      <c r="H2370" s="145"/>
      <c r="I2370" s="449">
        <f t="shared" si="206"/>
        <v>0</v>
      </c>
      <c r="J2370" s="414" t="str">
        <f t="shared" si="207"/>
        <v/>
      </c>
      <c r="K2370" s="414" t="str">
        <f t="shared" si="208"/>
        <v/>
      </c>
      <c r="L2370" s="414" t="str">
        <f t="shared" si="209"/>
        <v/>
      </c>
      <c r="M2370" s="414" t="str">
        <f t="shared" si="210"/>
        <v/>
      </c>
    </row>
    <row r="2371" spans="1:13">
      <c r="A2371" s="175"/>
      <c r="B2371" s="152"/>
      <c r="C2371" s="137"/>
      <c r="D2371" s="142"/>
      <c r="E2371" s="143"/>
      <c r="F2371" s="143"/>
      <c r="G2371" s="346"/>
      <c r="H2371" s="145"/>
      <c r="I2371" s="449">
        <f t="shared" si="206"/>
        <v>0</v>
      </c>
      <c r="J2371" s="414" t="str">
        <f t="shared" si="207"/>
        <v/>
      </c>
      <c r="K2371" s="414" t="str">
        <f t="shared" si="208"/>
        <v/>
      </c>
      <c r="L2371" s="414" t="str">
        <f t="shared" si="209"/>
        <v/>
      </c>
      <c r="M2371" s="414" t="str">
        <f t="shared" si="210"/>
        <v/>
      </c>
    </row>
    <row r="2372" spans="1:13">
      <c r="A2372" s="175"/>
      <c r="B2372" s="152"/>
      <c r="C2372" s="137"/>
      <c r="D2372" s="142"/>
      <c r="E2372" s="143"/>
      <c r="F2372" s="143"/>
      <c r="G2372" s="346"/>
      <c r="H2372" s="145"/>
      <c r="I2372" s="449">
        <f t="shared" si="206"/>
        <v>0</v>
      </c>
      <c r="J2372" s="414" t="str">
        <f t="shared" si="207"/>
        <v/>
      </c>
      <c r="K2372" s="414" t="str">
        <f t="shared" si="208"/>
        <v/>
      </c>
      <c r="L2372" s="414" t="str">
        <f t="shared" si="209"/>
        <v/>
      </c>
      <c r="M2372" s="414" t="str">
        <f t="shared" si="210"/>
        <v/>
      </c>
    </row>
    <row r="2373" spans="1:13">
      <c r="A2373" s="175"/>
      <c r="B2373" s="152"/>
      <c r="C2373" s="137"/>
      <c r="D2373" s="142"/>
      <c r="E2373" s="143"/>
      <c r="F2373" s="143"/>
      <c r="G2373" s="346"/>
      <c r="H2373" s="145"/>
      <c r="I2373" s="449">
        <f t="shared" si="206"/>
        <v>0</v>
      </c>
      <c r="J2373" s="414" t="str">
        <f t="shared" si="207"/>
        <v/>
      </c>
      <c r="K2373" s="414" t="str">
        <f t="shared" si="208"/>
        <v/>
      </c>
      <c r="L2373" s="414" t="str">
        <f t="shared" si="209"/>
        <v/>
      </c>
      <c r="M2373" s="414" t="str">
        <f t="shared" si="210"/>
        <v/>
      </c>
    </row>
    <row r="2374" spans="1:13">
      <c r="A2374" s="175"/>
      <c r="B2374" s="152"/>
      <c r="C2374" s="137"/>
      <c r="D2374" s="142"/>
      <c r="E2374" s="143"/>
      <c r="F2374" s="143"/>
      <c r="G2374" s="346"/>
      <c r="H2374" s="145"/>
      <c r="I2374" s="449">
        <f t="shared" si="206"/>
        <v>0</v>
      </c>
      <c r="J2374" s="414" t="str">
        <f t="shared" si="207"/>
        <v/>
      </c>
      <c r="K2374" s="414" t="str">
        <f t="shared" si="208"/>
        <v/>
      </c>
      <c r="L2374" s="414" t="str">
        <f t="shared" si="209"/>
        <v/>
      </c>
      <c r="M2374" s="414" t="str">
        <f t="shared" si="210"/>
        <v/>
      </c>
    </row>
    <row r="2375" spans="1:13">
      <c r="A2375" s="175"/>
      <c r="B2375" s="152"/>
      <c r="C2375" s="137"/>
      <c r="D2375" s="142"/>
      <c r="E2375" s="143"/>
      <c r="F2375" s="143"/>
      <c r="G2375" s="346"/>
      <c r="H2375" s="145"/>
      <c r="I2375" s="449">
        <f t="shared" si="206"/>
        <v>0</v>
      </c>
      <c r="J2375" s="414" t="str">
        <f t="shared" si="207"/>
        <v/>
      </c>
      <c r="K2375" s="414" t="str">
        <f t="shared" si="208"/>
        <v/>
      </c>
      <c r="L2375" s="414" t="str">
        <f t="shared" si="209"/>
        <v/>
      </c>
      <c r="M2375" s="414" t="str">
        <f t="shared" si="210"/>
        <v/>
      </c>
    </row>
    <row r="2376" spans="1:13">
      <c r="A2376" s="175"/>
      <c r="B2376" s="152"/>
      <c r="C2376" s="137"/>
      <c r="D2376" s="142"/>
      <c r="E2376" s="143"/>
      <c r="F2376" s="143"/>
      <c r="G2376" s="346"/>
      <c r="H2376" s="145"/>
      <c r="I2376" s="449">
        <f t="shared" si="206"/>
        <v>0</v>
      </c>
      <c r="J2376" s="414" t="str">
        <f t="shared" si="207"/>
        <v/>
      </c>
      <c r="K2376" s="414" t="str">
        <f t="shared" si="208"/>
        <v/>
      </c>
      <c r="L2376" s="414" t="str">
        <f t="shared" si="209"/>
        <v/>
      </c>
      <c r="M2376" s="414" t="str">
        <f t="shared" si="210"/>
        <v/>
      </c>
    </row>
    <row r="2377" spans="1:13">
      <c r="A2377" s="175"/>
      <c r="B2377" s="152"/>
      <c r="C2377" s="137"/>
      <c r="D2377" s="142"/>
      <c r="E2377" s="143"/>
      <c r="F2377" s="143"/>
      <c r="G2377" s="346"/>
      <c r="H2377" s="145"/>
      <c r="I2377" s="449">
        <f t="shared" si="206"/>
        <v>0</v>
      </c>
      <c r="J2377" s="414" t="str">
        <f t="shared" si="207"/>
        <v/>
      </c>
      <c r="K2377" s="414" t="str">
        <f t="shared" si="208"/>
        <v/>
      </c>
      <c r="L2377" s="414" t="str">
        <f t="shared" si="209"/>
        <v/>
      </c>
      <c r="M2377" s="414" t="str">
        <f t="shared" si="210"/>
        <v/>
      </c>
    </row>
    <row r="2378" spans="1:13">
      <c r="A2378" s="175"/>
      <c r="B2378" s="152"/>
      <c r="C2378" s="137"/>
      <c r="D2378" s="142"/>
      <c r="E2378" s="143"/>
      <c r="F2378" s="143"/>
      <c r="G2378" s="346"/>
      <c r="H2378" s="145"/>
      <c r="I2378" s="449">
        <f t="shared" si="206"/>
        <v>0</v>
      </c>
      <c r="J2378" s="414" t="str">
        <f t="shared" si="207"/>
        <v/>
      </c>
      <c r="K2378" s="414" t="str">
        <f t="shared" si="208"/>
        <v/>
      </c>
      <c r="L2378" s="414" t="str">
        <f t="shared" si="209"/>
        <v/>
      </c>
      <c r="M2378" s="414" t="str">
        <f t="shared" si="210"/>
        <v/>
      </c>
    </row>
    <row r="2379" spans="1:13">
      <c r="A2379" s="175"/>
      <c r="B2379" s="152"/>
      <c r="C2379" s="137"/>
      <c r="D2379" s="142"/>
      <c r="E2379" s="143"/>
      <c r="F2379" s="143"/>
      <c r="G2379" s="346"/>
      <c r="H2379" s="145"/>
      <c r="I2379" s="449">
        <f t="shared" si="206"/>
        <v>0</v>
      </c>
      <c r="J2379" s="414" t="str">
        <f t="shared" si="207"/>
        <v/>
      </c>
      <c r="K2379" s="414" t="str">
        <f t="shared" si="208"/>
        <v/>
      </c>
      <c r="L2379" s="414" t="str">
        <f t="shared" si="209"/>
        <v/>
      </c>
      <c r="M2379" s="414" t="str">
        <f t="shared" si="210"/>
        <v/>
      </c>
    </row>
    <row r="2380" spans="1:13">
      <c r="A2380" s="175"/>
      <c r="B2380" s="152"/>
      <c r="C2380" s="137"/>
      <c r="D2380" s="142"/>
      <c r="E2380" s="143"/>
      <c r="F2380" s="143"/>
      <c r="G2380" s="346"/>
      <c r="H2380" s="145"/>
      <c r="I2380" s="449">
        <f t="shared" si="206"/>
        <v>0</v>
      </c>
      <c r="J2380" s="414" t="str">
        <f t="shared" si="207"/>
        <v/>
      </c>
      <c r="K2380" s="414" t="str">
        <f t="shared" si="208"/>
        <v/>
      </c>
      <c r="L2380" s="414" t="str">
        <f t="shared" si="209"/>
        <v/>
      </c>
      <c r="M2380" s="414" t="str">
        <f t="shared" si="210"/>
        <v/>
      </c>
    </row>
    <row r="2381" spans="1:13">
      <c r="A2381" s="175"/>
      <c r="B2381" s="152"/>
      <c r="C2381" s="137"/>
      <c r="D2381" s="142"/>
      <c r="E2381" s="143"/>
      <c r="F2381" s="143"/>
      <c r="G2381" s="346"/>
      <c r="H2381" s="145"/>
      <c r="I2381" s="449">
        <f t="shared" si="206"/>
        <v>0</v>
      </c>
      <c r="J2381" s="414" t="str">
        <f t="shared" si="207"/>
        <v/>
      </c>
      <c r="K2381" s="414" t="str">
        <f t="shared" si="208"/>
        <v/>
      </c>
      <c r="L2381" s="414" t="str">
        <f t="shared" si="209"/>
        <v/>
      </c>
      <c r="M2381" s="414" t="str">
        <f t="shared" si="210"/>
        <v/>
      </c>
    </row>
    <row r="2382" spans="1:13">
      <c r="A2382" s="175"/>
      <c r="B2382" s="152"/>
      <c r="C2382" s="137"/>
      <c r="D2382" s="142"/>
      <c r="E2382" s="143"/>
      <c r="F2382" s="143"/>
      <c r="G2382" s="346"/>
      <c r="H2382" s="145"/>
      <c r="I2382" s="449">
        <f t="shared" si="206"/>
        <v>0</v>
      </c>
      <c r="J2382" s="414" t="str">
        <f t="shared" si="207"/>
        <v/>
      </c>
      <c r="K2382" s="414" t="str">
        <f t="shared" si="208"/>
        <v/>
      </c>
      <c r="L2382" s="414" t="str">
        <f t="shared" si="209"/>
        <v/>
      </c>
      <c r="M2382" s="414" t="str">
        <f t="shared" si="210"/>
        <v/>
      </c>
    </row>
    <row r="2383" spans="1:13">
      <c r="A2383" s="175"/>
      <c r="B2383" s="152"/>
      <c r="C2383" s="137"/>
      <c r="D2383" s="142"/>
      <c r="E2383" s="143"/>
      <c r="F2383" s="143"/>
      <c r="G2383" s="346"/>
      <c r="H2383" s="145"/>
      <c r="I2383" s="449">
        <f t="shared" si="206"/>
        <v>0</v>
      </c>
      <c r="J2383" s="414" t="str">
        <f t="shared" si="207"/>
        <v/>
      </c>
      <c r="K2383" s="414" t="str">
        <f t="shared" si="208"/>
        <v/>
      </c>
      <c r="L2383" s="414" t="str">
        <f t="shared" si="209"/>
        <v/>
      </c>
      <c r="M2383" s="414" t="str">
        <f t="shared" si="210"/>
        <v/>
      </c>
    </row>
    <row r="2384" spans="1:13">
      <c r="A2384" s="175"/>
      <c r="B2384" s="152"/>
      <c r="C2384" s="137"/>
      <c r="D2384" s="142"/>
      <c r="E2384" s="143"/>
      <c r="F2384" s="143"/>
      <c r="G2384" s="346"/>
      <c r="H2384" s="145"/>
      <c r="I2384" s="449">
        <f t="shared" si="206"/>
        <v>0</v>
      </c>
      <c r="J2384" s="414" t="str">
        <f t="shared" si="207"/>
        <v/>
      </c>
      <c r="K2384" s="414" t="str">
        <f t="shared" si="208"/>
        <v/>
      </c>
      <c r="L2384" s="414" t="str">
        <f t="shared" si="209"/>
        <v/>
      </c>
      <c r="M2384" s="414" t="str">
        <f t="shared" si="210"/>
        <v/>
      </c>
    </row>
    <row r="2385" spans="1:13">
      <c r="A2385" s="175"/>
      <c r="B2385" s="152"/>
      <c r="C2385" s="137"/>
      <c r="D2385" s="142"/>
      <c r="E2385" s="143"/>
      <c r="F2385" s="143"/>
      <c r="G2385" s="346"/>
      <c r="H2385" s="145"/>
      <c r="I2385" s="449">
        <f t="shared" si="206"/>
        <v>0</v>
      </c>
      <c r="J2385" s="414" t="str">
        <f t="shared" si="207"/>
        <v/>
      </c>
      <c r="K2385" s="414" t="str">
        <f t="shared" si="208"/>
        <v/>
      </c>
      <c r="L2385" s="414" t="str">
        <f t="shared" si="209"/>
        <v/>
      </c>
      <c r="M2385" s="414" t="str">
        <f t="shared" si="210"/>
        <v/>
      </c>
    </row>
    <row r="2386" spans="1:13">
      <c r="A2386" s="175"/>
      <c r="B2386" s="152"/>
      <c r="C2386" s="137"/>
      <c r="D2386" s="142"/>
      <c r="E2386" s="143"/>
      <c r="F2386" s="143"/>
      <c r="G2386" s="346"/>
      <c r="H2386" s="145"/>
      <c r="I2386" s="449">
        <f t="shared" si="206"/>
        <v>0</v>
      </c>
      <c r="J2386" s="414" t="str">
        <f t="shared" si="207"/>
        <v/>
      </c>
      <c r="K2386" s="414" t="str">
        <f t="shared" si="208"/>
        <v/>
      </c>
      <c r="L2386" s="414" t="str">
        <f t="shared" si="209"/>
        <v/>
      </c>
      <c r="M2386" s="414" t="str">
        <f t="shared" si="210"/>
        <v/>
      </c>
    </row>
    <row r="2387" spans="1:13">
      <c r="A2387" s="175"/>
      <c r="B2387" s="152"/>
      <c r="C2387" s="137"/>
      <c r="D2387" s="142"/>
      <c r="E2387" s="143"/>
      <c r="F2387" s="143"/>
      <c r="G2387" s="346"/>
      <c r="H2387" s="145"/>
      <c r="I2387" s="449">
        <f t="shared" si="206"/>
        <v>0</v>
      </c>
      <c r="J2387" s="414" t="str">
        <f t="shared" si="207"/>
        <v/>
      </c>
      <c r="K2387" s="414" t="str">
        <f t="shared" si="208"/>
        <v/>
      </c>
      <c r="L2387" s="414" t="str">
        <f t="shared" si="209"/>
        <v/>
      </c>
      <c r="M2387" s="414" t="str">
        <f t="shared" si="210"/>
        <v/>
      </c>
    </row>
    <row r="2388" spans="1:13">
      <c r="A2388" s="175"/>
      <c r="B2388" s="152"/>
      <c r="C2388" s="137"/>
      <c r="D2388" s="142"/>
      <c r="E2388" s="143"/>
      <c r="F2388" s="143"/>
      <c r="G2388" s="346"/>
      <c r="H2388" s="145"/>
      <c r="I2388" s="449">
        <f t="shared" si="206"/>
        <v>0</v>
      </c>
      <c r="J2388" s="414" t="str">
        <f t="shared" si="207"/>
        <v/>
      </c>
      <c r="K2388" s="414" t="str">
        <f t="shared" si="208"/>
        <v/>
      </c>
      <c r="L2388" s="414" t="str">
        <f t="shared" si="209"/>
        <v/>
      </c>
      <c r="M2388" s="414" t="str">
        <f t="shared" si="210"/>
        <v/>
      </c>
    </row>
    <row r="2389" spans="1:13">
      <c r="A2389" s="175"/>
      <c r="B2389" s="152"/>
      <c r="C2389" s="137"/>
      <c r="D2389" s="142"/>
      <c r="E2389" s="143"/>
      <c r="F2389" s="143"/>
      <c r="G2389" s="346"/>
      <c r="H2389" s="145"/>
      <c r="I2389" s="449">
        <f t="shared" si="206"/>
        <v>0</v>
      </c>
      <c r="J2389" s="414" t="str">
        <f t="shared" si="207"/>
        <v/>
      </c>
      <c r="K2389" s="414" t="str">
        <f t="shared" si="208"/>
        <v/>
      </c>
      <c r="L2389" s="414" t="str">
        <f t="shared" si="209"/>
        <v/>
      </c>
      <c r="M2389" s="414" t="str">
        <f t="shared" si="210"/>
        <v/>
      </c>
    </row>
    <row r="2390" spans="1:13">
      <c r="A2390" s="175"/>
      <c r="B2390" s="152"/>
      <c r="C2390" s="137"/>
      <c r="D2390" s="142"/>
      <c r="E2390" s="143"/>
      <c r="F2390" s="143"/>
      <c r="G2390" s="346"/>
      <c r="H2390" s="145"/>
      <c r="I2390" s="449">
        <f t="shared" si="206"/>
        <v>0</v>
      </c>
      <c r="J2390" s="414" t="str">
        <f t="shared" si="207"/>
        <v/>
      </c>
      <c r="K2390" s="414" t="str">
        <f t="shared" si="208"/>
        <v/>
      </c>
      <c r="L2390" s="414" t="str">
        <f t="shared" si="209"/>
        <v/>
      </c>
      <c r="M2390" s="414" t="str">
        <f t="shared" si="210"/>
        <v/>
      </c>
    </row>
    <row r="2391" spans="1:13">
      <c r="A2391" s="175"/>
      <c r="B2391" s="152"/>
      <c r="C2391" s="137"/>
      <c r="D2391" s="142"/>
      <c r="E2391" s="143"/>
      <c r="F2391" s="143"/>
      <c r="G2391" s="346"/>
      <c r="H2391" s="145"/>
      <c r="I2391" s="449">
        <f t="shared" si="206"/>
        <v>0</v>
      </c>
      <c r="J2391" s="414" t="str">
        <f t="shared" si="207"/>
        <v/>
      </c>
      <c r="K2391" s="414" t="str">
        <f t="shared" si="208"/>
        <v/>
      </c>
      <c r="L2391" s="414" t="str">
        <f t="shared" si="209"/>
        <v/>
      </c>
      <c r="M2391" s="414" t="str">
        <f t="shared" si="210"/>
        <v/>
      </c>
    </row>
    <row r="2392" spans="1:13">
      <c r="A2392" s="175"/>
      <c r="B2392" s="152"/>
      <c r="C2392" s="137"/>
      <c r="D2392" s="142"/>
      <c r="E2392" s="143"/>
      <c r="F2392" s="143"/>
      <c r="G2392" s="346"/>
      <c r="H2392" s="145"/>
      <c r="I2392" s="449">
        <f t="shared" si="206"/>
        <v>0</v>
      </c>
      <c r="J2392" s="414" t="str">
        <f t="shared" si="207"/>
        <v/>
      </c>
      <c r="K2392" s="414" t="str">
        <f t="shared" si="208"/>
        <v/>
      </c>
      <c r="L2392" s="414" t="str">
        <f t="shared" si="209"/>
        <v/>
      </c>
      <c r="M2392" s="414" t="str">
        <f t="shared" si="210"/>
        <v/>
      </c>
    </row>
    <row r="2393" spans="1:13">
      <c r="A2393" s="175"/>
      <c r="B2393" s="152"/>
      <c r="C2393" s="137"/>
      <c r="D2393" s="142"/>
      <c r="E2393" s="143"/>
      <c r="F2393" s="143"/>
      <c r="G2393" s="346"/>
      <c r="H2393" s="145"/>
      <c r="I2393" s="449">
        <f t="shared" si="206"/>
        <v>0</v>
      </c>
      <c r="J2393" s="414" t="str">
        <f t="shared" si="207"/>
        <v/>
      </c>
      <c r="K2393" s="414" t="str">
        <f t="shared" si="208"/>
        <v/>
      </c>
      <c r="L2393" s="414" t="str">
        <f t="shared" si="209"/>
        <v/>
      </c>
      <c r="M2393" s="414" t="str">
        <f t="shared" si="210"/>
        <v/>
      </c>
    </row>
    <row r="2394" spans="1:13">
      <c r="A2394" s="175"/>
      <c r="B2394" s="152"/>
      <c r="C2394" s="137"/>
      <c r="D2394" s="142"/>
      <c r="E2394" s="143"/>
      <c r="F2394" s="143"/>
      <c r="G2394" s="346"/>
      <c r="H2394" s="145"/>
      <c r="I2394" s="449">
        <f t="shared" si="206"/>
        <v>0</v>
      </c>
      <c r="J2394" s="414" t="str">
        <f t="shared" si="207"/>
        <v/>
      </c>
      <c r="K2394" s="414" t="str">
        <f t="shared" si="208"/>
        <v/>
      </c>
      <c r="L2394" s="414" t="str">
        <f t="shared" si="209"/>
        <v/>
      </c>
      <c r="M2394" s="414" t="str">
        <f t="shared" si="210"/>
        <v/>
      </c>
    </row>
    <row r="2395" spans="1:13">
      <c r="A2395" s="175"/>
      <c r="B2395" s="152"/>
      <c r="C2395" s="137"/>
      <c r="D2395" s="142"/>
      <c r="E2395" s="143"/>
      <c r="F2395" s="143"/>
      <c r="G2395" s="346"/>
      <c r="H2395" s="145"/>
      <c r="I2395" s="449">
        <f t="shared" si="206"/>
        <v>0</v>
      </c>
      <c r="J2395" s="414" t="str">
        <f t="shared" si="207"/>
        <v/>
      </c>
      <c r="K2395" s="414" t="str">
        <f t="shared" si="208"/>
        <v/>
      </c>
      <c r="L2395" s="414" t="str">
        <f t="shared" si="209"/>
        <v/>
      </c>
      <c r="M2395" s="414" t="str">
        <f t="shared" si="210"/>
        <v/>
      </c>
    </row>
    <row r="2396" spans="1:13">
      <c r="A2396" s="175"/>
      <c r="B2396" s="152"/>
      <c r="C2396" s="137"/>
      <c r="D2396" s="142"/>
      <c r="E2396" s="143"/>
      <c r="F2396" s="143"/>
      <c r="G2396" s="346"/>
      <c r="H2396" s="145"/>
      <c r="I2396" s="449">
        <f t="shared" si="206"/>
        <v>0</v>
      </c>
      <c r="J2396" s="414" t="str">
        <f t="shared" si="207"/>
        <v/>
      </c>
      <c r="K2396" s="414" t="str">
        <f t="shared" si="208"/>
        <v/>
      </c>
      <c r="L2396" s="414" t="str">
        <f t="shared" si="209"/>
        <v/>
      </c>
      <c r="M2396" s="414" t="str">
        <f t="shared" si="210"/>
        <v/>
      </c>
    </row>
    <row r="2397" spans="1:13">
      <c r="A2397" s="175"/>
      <c r="B2397" s="152"/>
      <c r="C2397" s="137"/>
      <c r="D2397" s="142"/>
      <c r="E2397" s="143"/>
      <c r="F2397" s="143"/>
      <c r="G2397" s="346"/>
      <c r="H2397" s="145"/>
      <c r="I2397" s="449">
        <f t="shared" si="206"/>
        <v>0</v>
      </c>
      <c r="J2397" s="414" t="str">
        <f t="shared" si="207"/>
        <v/>
      </c>
      <c r="K2397" s="414" t="str">
        <f t="shared" si="208"/>
        <v/>
      </c>
      <c r="L2397" s="414" t="str">
        <f t="shared" si="209"/>
        <v/>
      </c>
      <c r="M2397" s="414" t="str">
        <f t="shared" si="210"/>
        <v/>
      </c>
    </row>
    <row r="2398" spans="1:13">
      <c r="A2398" s="175"/>
      <c r="B2398" s="152"/>
      <c r="C2398" s="137"/>
      <c r="D2398" s="142"/>
      <c r="E2398" s="143"/>
      <c r="F2398" s="143"/>
      <c r="G2398" s="346"/>
      <c r="H2398" s="145"/>
      <c r="I2398" s="449">
        <f t="shared" si="206"/>
        <v>0</v>
      </c>
      <c r="J2398" s="414" t="str">
        <f t="shared" si="207"/>
        <v/>
      </c>
      <c r="K2398" s="414" t="str">
        <f t="shared" si="208"/>
        <v/>
      </c>
      <c r="L2398" s="414" t="str">
        <f t="shared" si="209"/>
        <v/>
      </c>
      <c r="M2398" s="414" t="str">
        <f t="shared" si="210"/>
        <v/>
      </c>
    </row>
    <row r="2399" spans="1:13">
      <c r="A2399" s="175"/>
      <c r="B2399" s="152"/>
      <c r="C2399" s="137"/>
      <c r="D2399" s="142"/>
      <c r="E2399" s="143"/>
      <c r="F2399" s="143"/>
      <c r="G2399" s="346"/>
      <c r="H2399" s="145"/>
      <c r="I2399" s="449">
        <f t="shared" si="206"/>
        <v>0</v>
      </c>
      <c r="J2399" s="414" t="str">
        <f t="shared" si="207"/>
        <v/>
      </c>
      <c r="K2399" s="414" t="str">
        <f t="shared" si="208"/>
        <v/>
      </c>
      <c r="L2399" s="414" t="str">
        <f t="shared" si="209"/>
        <v/>
      </c>
      <c r="M2399" s="414" t="str">
        <f t="shared" si="210"/>
        <v/>
      </c>
    </row>
    <row r="2400" spans="1:13">
      <c r="A2400" s="175"/>
      <c r="B2400" s="152"/>
      <c r="C2400" s="137"/>
      <c r="D2400" s="142"/>
      <c r="E2400" s="143"/>
      <c r="F2400" s="143"/>
      <c r="G2400" s="346"/>
      <c r="H2400" s="145"/>
      <c r="I2400" s="449">
        <f t="shared" si="206"/>
        <v>0</v>
      </c>
      <c r="J2400" s="414" t="str">
        <f t="shared" si="207"/>
        <v/>
      </c>
      <c r="K2400" s="414" t="str">
        <f t="shared" si="208"/>
        <v/>
      </c>
      <c r="L2400" s="414" t="str">
        <f t="shared" si="209"/>
        <v/>
      </c>
      <c r="M2400" s="414" t="str">
        <f t="shared" si="210"/>
        <v/>
      </c>
    </row>
    <row r="2401" spans="1:13">
      <c r="A2401" s="175"/>
      <c r="B2401" s="152"/>
      <c r="C2401" s="137"/>
      <c r="D2401" s="142"/>
      <c r="E2401" s="143"/>
      <c r="F2401" s="143"/>
      <c r="G2401" s="346"/>
      <c r="H2401" s="145"/>
      <c r="I2401" s="449">
        <f t="shared" si="206"/>
        <v>0</v>
      </c>
      <c r="J2401" s="414" t="str">
        <f t="shared" si="207"/>
        <v/>
      </c>
      <c r="K2401" s="414" t="str">
        <f t="shared" si="208"/>
        <v/>
      </c>
      <c r="L2401" s="414" t="str">
        <f t="shared" si="209"/>
        <v/>
      </c>
      <c r="M2401" s="414" t="str">
        <f t="shared" si="210"/>
        <v/>
      </c>
    </row>
    <row r="2402" spans="1:13">
      <c r="A2402" s="175"/>
      <c r="B2402" s="152"/>
      <c r="C2402" s="137"/>
      <c r="D2402" s="142"/>
      <c r="E2402" s="143"/>
      <c r="F2402" s="143"/>
      <c r="G2402" s="346"/>
      <c r="H2402" s="145"/>
      <c r="I2402" s="449">
        <f t="shared" si="206"/>
        <v>0</v>
      </c>
      <c r="J2402" s="414" t="str">
        <f t="shared" si="207"/>
        <v/>
      </c>
      <c r="K2402" s="414" t="str">
        <f t="shared" si="208"/>
        <v/>
      </c>
      <c r="L2402" s="414" t="str">
        <f t="shared" si="209"/>
        <v/>
      </c>
      <c r="M2402" s="414" t="str">
        <f t="shared" si="210"/>
        <v/>
      </c>
    </row>
    <row r="2403" spans="1:13">
      <c r="A2403" s="175"/>
      <c r="B2403" s="152"/>
      <c r="C2403" s="137"/>
      <c r="D2403" s="142"/>
      <c r="E2403" s="143"/>
      <c r="F2403" s="143"/>
      <c r="G2403" s="346"/>
      <c r="H2403" s="145"/>
      <c r="I2403" s="449">
        <f t="shared" si="206"/>
        <v>0</v>
      </c>
      <c r="J2403" s="414" t="str">
        <f t="shared" si="207"/>
        <v/>
      </c>
      <c r="K2403" s="414" t="str">
        <f t="shared" si="208"/>
        <v/>
      </c>
      <c r="L2403" s="414" t="str">
        <f t="shared" si="209"/>
        <v/>
      </c>
      <c r="M2403" s="414" t="str">
        <f t="shared" si="210"/>
        <v/>
      </c>
    </row>
    <row r="2404" spans="1:13">
      <c r="A2404" s="175"/>
      <c r="B2404" s="152"/>
      <c r="C2404" s="137"/>
      <c r="D2404" s="142"/>
      <c r="E2404" s="143"/>
      <c r="F2404" s="143"/>
      <c r="G2404" s="346"/>
      <c r="H2404" s="145"/>
      <c r="I2404" s="449">
        <f t="shared" si="206"/>
        <v>0</v>
      </c>
      <c r="J2404" s="414" t="str">
        <f t="shared" si="207"/>
        <v/>
      </c>
      <c r="K2404" s="414" t="str">
        <f t="shared" si="208"/>
        <v/>
      </c>
      <c r="L2404" s="414" t="str">
        <f t="shared" si="209"/>
        <v/>
      </c>
      <c r="M2404" s="414" t="str">
        <f t="shared" si="210"/>
        <v/>
      </c>
    </row>
    <row r="2405" spans="1:13">
      <c r="A2405" s="175"/>
      <c r="B2405" s="152"/>
      <c r="C2405" s="137"/>
      <c r="D2405" s="142"/>
      <c r="E2405" s="143"/>
      <c r="F2405" s="143"/>
      <c r="G2405" s="346"/>
      <c r="H2405" s="145"/>
      <c r="I2405" s="449">
        <f t="shared" si="206"/>
        <v>0</v>
      </c>
      <c r="J2405" s="414" t="str">
        <f t="shared" si="207"/>
        <v/>
      </c>
      <c r="K2405" s="414" t="str">
        <f t="shared" si="208"/>
        <v/>
      </c>
      <c r="L2405" s="414" t="str">
        <f t="shared" si="209"/>
        <v/>
      </c>
      <c r="M2405" s="414" t="str">
        <f t="shared" si="210"/>
        <v/>
      </c>
    </row>
    <row r="2406" spans="1:13">
      <c r="A2406" s="175"/>
      <c r="B2406" s="152"/>
      <c r="C2406" s="137"/>
      <c r="D2406" s="142"/>
      <c r="E2406" s="143"/>
      <c r="F2406" s="143"/>
      <c r="G2406" s="346"/>
      <c r="H2406" s="145"/>
      <c r="I2406" s="449">
        <f t="shared" si="206"/>
        <v>0</v>
      </c>
      <c r="J2406" s="414" t="str">
        <f t="shared" si="207"/>
        <v/>
      </c>
      <c r="K2406" s="414" t="str">
        <f t="shared" si="208"/>
        <v/>
      </c>
      <c r="L2406" s="414" t="str">
        <f t="shared" si="209"/>
        <v/>
      </c>
      <c r="M2406" s="414" t="str">
        <f t="shared" si="210"/>
        <v/>
      </c>
    </row>
    <row r="2407" spans="1:13">
      <c r="A2407" s="175"/>
      <c r="B2407" s="152"/>
      <c r="C2407" s="137"/>
      <c r="D2407" s="142"/>
      <c r="E2407" s="143"/>
      <c r="F2407" s="143"/>
      <c r="G2407" s="346"/>
      <c r="H2407" s="145"/>
      <c r="I2407" s="449">
        <f t="shared" si="206"/>
        <v>0</v>
      </c>
      <c r="J2407" s="414" t="str">
        <f t="shared" si="207"/>
        <v/>
      </c>
      <c r="K2407" s="414" t="str">
        <f t="shared" si="208"/>
        <v/>
      </c>
      <c r="L2407" s="414" t="str">
        <f t="shared" si="209"/>
        <v/>
      </c>
      <c r="M2407" s="414" t="str">
        <f t="shared" si="210"/>
        <v/>
      </c>
    </row>
    <row r="2408" spans="1:13">
      <c r="A2408" s="175"/>
      <c r="B2408" s="152"/>
      <c r="C2408" s="137"/>
      <c r="D2408" s="142"/>
      <c r="E2408" s="143"/>
      <c r="F2408" s="143"/>
      <c r="G2408" s="346"/>
      <c r="H2408" s="145"/>
      <c r="I2408" s="449">
        <f t="shared" si="206"/>
        <v>0</v>
      </c>
      <c r="J2408" s="414" t="str">
        <f t="shared" si="207"/>
        <v/>
      </c>
      <c r="K2408" s="414" t="str">
        <f t="shared" si="208"/>
        <v/>
      </c>
      <c r="L2408" s="414" t="str">
        <f t="shared" si="209"/>
        <v/>
      </c>
      <c r="M2408" s="414" t="str">
        <f t="shared" si="210"/>
        <v/>
      </c>
    </row>
    <row r="2409" spans="1:13">
      <c r="A2409" s="175"/>
      <c r="B2409" s="152"/>
      <c r="C2409" s="137"/>
      <c r="D2409" s="142"/>
      <c r="E2409" s="143"/>
      <c r="F2409" s="143"/>
      <c r="G2409" s="346"/>
      <c r="H2409" s="145"/>
      <c r="I2409" s="449">
        <f t="shared" si="206"/>
        <v>0</v>
      </c>
      <c r="J2409" s="414" t="str">
        <f t="shared" si="207"/>
        <v/>
      </c>
      <c r="K2409" s="414" t="str">
        <f t="shared" si="208"/>
        <v/>
      </c>
      <c r="L2409" s="414" t="str">
        <f t="shared" si="209"/>
        <v/>
      </c>
      <c r="M2409" s="414" t="str">
        <f t="shared" si="210"/>
        <v/>
      </c>
    </row>
    <row r="2410" spans="1:13">
      <c r="A2410" s="175"/>
      <c r="B2410" s="152"/>
      <c r="C2410" s="137"/>
      <c r="D2410" s="142"/>
      <c r="E2410" s="143"/>
      <c r="F2410" s="143"/>
      <c r="G2410" s="346"/>
      <c r="H2410" s="145"/>
      <c r="I2410" s="449">
        <f t="shared" si="206"/>
        <v>0</v>
      </c>
      <c r="J2410" s="414" t="str">
        <f t="shared" si="207"/>
        <v/>
      </c>
      <c r="K2410" s="414" t="str">
        <f t="shared" si="208"/>
        <v/>
      </c>
      <c r="L2410" s="414" t="str">
        <f t="shared" si="209"/>
        <v/>
      </c>
      <c r="M2410" s="414" t="str">
        <f t="shared" si="210"/>
        <v/>
      </c>
    </row>
    <row r="2411" spans="1:13">
      <c r="A2411" s="175"/>
      <c r="B2411" s="152"/>
      <c r="C2411" s="137"/>
      <c r="D2411" s="142"/>
      <c r="E2411" s="143"/>
      <c r="F2411" s="143"/>
      <c r="G2411" s="346"/>
      <c r="H2411" s="145"/>
      <c r="I2411" s="449">
        <f t="shared" si="206"/>
        <v>0</v>
      </c>
      <c r="J2411" s="414" t="str">
        <f t="shared" si="207"/>
        <v/>
      </c>
      <c r="K2411" s="414" t="str">
        <f t="shared" si="208"/>
        <v/>
      </c>
      <c r="L2411" s="414" t="str">
        <f t="shared" si="209"/>
        <v/>
      </c>
      <c r="M2411" s="414" t="str">
        <f t="shared" si="210"/>
        <v/>
      </c>
    </row>
    <row r="2412" spans="1:13">
      <c r="A2412" s="175"/>
      <c r="B2412" s="152"/>
      <c r="C2412" s="137"/>
      <c r="D2412" s="142"/>
      <c r="E2412" s="143"/>
      <c r="F2412" s="143"/>
      <c r="G2412" s="346"/>
      <c r="H2412" s="145"/>
      <c r="I2412" s="449">
        <f t="shared" si="206"/>
        <v>0</v>
      </c>
      <c r="J2412" s="414" t="str">
        <f t="shared" si="207"/>
        <v/>
      </c>
      <c r="K2412" s="414" t="str">
        <f t="shared" si="208"/>
        <v/>
      </c>
      <c r="L2412" s="414" t="str">
        <f t="shared" si="209"/>
        <v/>
      </c>
      <c r="M2412" s="414" t="str">
        <f t="shared" si="210"/>
        <v/>
      </c>
    </row>
    <row r="2413" spans="1:13">
      <c r="A2413" s="175"/>
      <c r="B2413" s="152"/>
      <c r="C2413" s="137"/>
      <c r="D2413" s="142"/>
      <c r="E2413" s="143"/>
      <c r="F2413" s="143"/>
      <c r="G2413" s="346"/>
      <c r="H2413" s="145"/>
      <c r="I2413" s="449">
        <f t="shared" si="206"/>
        <v>0</v>
      </c>
      <c r="J2413" s="414" t="str">
        <f t="shared" si="207"/>
        <v/>
      </c>
      <c r="K2413" s="414" t="str">
        <f t="shared" si="208"/>
        <v/>
      </c>
      <c r="L2413" s="414" t="str">
        <f t="shared" si="209"/>
        <v/>
      </c>
      <c r="M2413" s="414" t="str">
        <f t="shared" si="210"/>
        <v/>
      </c>
    </row>
    <row r="2414" spans="1:13">
      <c r="A2414" s="175"/>
      <c r="B2414" s="152"/>
      <c r="C2414" s="137"/>
      <c r="D2414" s="142"/>
      <c r="E2414" s="143"/>
      <c r="F2414" s="143"/>
      <c r="G2414" s="346"/>
      <c r="H2414" s="145"/>
      <c r="I2414" s="449">
        <f t="shared" si="206"/>
        <v>0</v>
      </c>
      <c r="J2414" s="414" t="str">
        <f t="shared" si="207"/>
        <v/>
      </c>
      <c r="K2414" s="414" t="str">
        <f t="shared" si="208"/>
        <v/>
      </c>
      <c r="L2414" s="414" t="str">
        <f t="shared" si="209"/>
        <v/>
      </c>
      <c r="M2414" s="414" t="str">
        <f t="shared" si="210"/>
        <v/>
      </c>
    </row>
    <row r="2415" spans="1:13">
      <c r="A2415" s="175"/>
      <c r="B2415" s="152"/>
      <c r="C2415" s="137"/>
      <c r="D2415" s="142"/>
      <c r="E2415" s="143"/>
      <c r="F2415" s="143"/>
      <c r="G2415" s="346"/>
      <c r="H2415" s="145"/>
      <c r="I2415" s="449">
        <f t="shared" si="206"/>
        <v>0</v>
      </c>
      <c r="J2415" s="414" t="str">
        <f t="shared" si="207"/>
        <v/>
      </c>
      <c r="K2415" s="414" t="str">
        <f t="shared" si="208"/>
        <v/>
      </c>
      <c r="L2415" s="414" t="str">
        <f t="shared" si="209"/>
        <v/>
      </c>
      <c r="M2415" s="414" t="str">
        <f t="shared" si="210"/>
        <v/>
      </c>
    </row>
    <row r="2416" spans="1:13">
      <c r="A2416" s="175"/>
      <c r="B2416" s="152"/>
      <c r="C2416" s="137"/>
      <c r="D2416" s="142"/>
      <c r="E2416" s="143"/>
      <c r="F2416" s="143"/>
      <c r="G2416" s="346"/>
      <c r="H2416" s="145"/>
      <c r="I2416" s="449">
        <f t="shared" si="206"/>
        <v>0</v>
      </c>
      <c r="J2416" s="414" t="str">
        <f t="shared" si="207"/>
        <v/>
      </c>
      <c r="K2416" s="414" t="str">
        <f t="shared" si="208"/>
        <v/>
      </c>
      <c r="L2416" s="414" t="str">
        <f t="shared" si="209"/>
        <v/>
      </c>
      <c r="M2416" s="414" t="str">
        <f t="shared" si="210"/>
        <v/>
      </c>
    </row>
    <row r="2417" spans="1:13">
      <c r="A2417" s="175"/>
      <c r="B2417" s="152"/>
      <c r="C2417" s="137"/>
      <c r="D2417" s="142"/>
      <c r="E2417" s="143"/>
      <c r="F2417" s="143"/>
      <c r="G2417" s="346"/>
      <c r="H2417" s="145"/>
      <c r="I2417" s="449">
        <f t="shared" si="206"/>
        <v>0</v>
      </c>
      <c r="J2417" s="414" t="str">
        <f t="shared" si="207"/>
        <v/>
      </c>
      <c r="K2417" s="414" t="str">
        <f t="shared" si="208"/>
        <v/>
      </c>
      <c r="L2417" s="414" t="str">
        <f t="shared" si="209"/>
        <v/>
      </c>
      <c r="M2417" s="414" t="str">
        <f t="shared" si="210"/>
        <v/>
      </c>
    </row>
    <row r="2418" spans="1:13">
      <c r="A2418" s="175"/>
      <c r="B2418" s="152"/>
      <c r="C2418" s="137"/>
      <c r="D2418" s="142"/>
      <c r="E2418" s="143"/>
      <c r="F2418" s="143"/>
      <c r="G2418" s="346"/>
      <c r="H2418" s="145"/>
      <c r="I2418" s="449">
        <f t="shared" si="206"/>
        <v>0</v>
      </c>
      <c r="J2418" s="414" t="str">
        <f t="shared" si="207"/>
        <v/>
      </c>
      <c r="K2418" s="414" t="str">
        <f t="shared" si="208"/>
        <v/>
      </c>
      <c r="L2418" s="414" t="str">
        <f t="shared" si="209"/>
        <v/>
      </c>
      <c r="M2418" s="414" t="str">
        <f t="shared" si="210"/>
        <v/>
      </c>
    </row>
    <row r="2419" spans="1:13">
      <c r="A2419" s="175"/>
      <c r="B2419" s="152"/>
      <c r="C2419" s="137"/>
      <c r="D2419" s="142"/>
      <c r="E2419" s="143"/>
      <c r="F2419" s="143"/>
      <c r="G2419" s="346"/>
      <c r="H2419" s="145"/>
      <c r="I2419" s="449">
        <f t="shared" si="206"/>
        <v>0</v>
      </c>
      <c r="J2419" s="414" t="str">
        <f t="shared" si="207"/>
        <v/>
      </c>
      <c r="K2419" s="414" t="str">
        <f t="shared" si="208"/>
        <v/>
      </c>
      <c r="L2419" s="414" t="str">
        <f t="shared" si="209"/>
        <v/>
      </c>
      <c r="M2419" s="414" t="str">
        <f t="shared" si="210"/>
        <v/>
      </c>
    </row>
    <row r="2420" spans="1:13">
      <c r="A2420" s="175"/>
      <c r="B2420" s="152"/>
      <c r="C2420" s="137"/>
      <c r="D2420" s="142"/>
      <c r="E2420" s="143"/>
      <c r="F2420" s="143"/>
      <c r="G2420" s="346"/>
      <c r="H2420" s="145"/>
      <c r="I2420" s="449">
        <f t="shared" si="206"/>
        <v>0</v>
      </c>
      <c r="J2420" s="414" t="str">
        <f t="shared" si="207"/>
        <v/>
      </c>
      <c r="K2420" s="414" t="str">
        <f t="shared" si="208"/>
        <v/>
      </c>
      <c r="L2420" s="414" t="str">
        <f t="shared" si="209"/>
        <v/>
      </c>
      <c r="M2420" s="414" t="str">
        <f t="shared" si="210"/>
        <v/>
      </c>
    </row>
    <row r="2421" spans="1:13">
      <c r="A2421" s="175"/>
      <c r="B2421" s="152"/>
      <c r="C2421" s="137"/>
      <c r="D2421" s="142"/>
      <c r="E2421" s="143"/>
      <c r="F2421" s="143"/>
      <c r="G2421" s="346"/>
      <c r="H2421" s="145"/>
      <c r="I2421" s="449">
        <f t="shared" si="206"/>
        <v>0</v>
      </c>
      <c r="J2421" s="414" t="str">
        <f t="shared" si="207"/>
        <v/>
      </c>
      <c r="K2421" s="414" t="str">
        <f t="shared" si="208"/>
        <v/>
      </c>
      <c r="L2421" s="414" t="str">
        <f t="shared" si="209"/>
        <v/>
      </c>
      <c r="M2421" s="414" t="str">
        <f t="shared" si="210"/>
        <v/>
      </c>
    </row>
    <row r="2422" spans="1:13">
      <c r="A2422" s="175"/>
      <c r="B2422" s="152"/>
      <c r="C2422" s="137"/>
      <c r="D2422" s="142"/>
      <c r="E2422" s="143"/>
      <c r="F2422" s="143"/>
      <c r="G2422" s="346"/>
      <c r="H2422" s="145"/>
      <c r="I2422" s="449">
        <f t="shared" si="206"/>
        <v>0</v>
      </c>
      <c r="J2422" s="414" t="str">
        <f t="shared" si="207"/>
        <v/>
      </c>
      <c r="K2422" s="414" t="str">
        <f t="shared" si="208"/>
        <v/>
      </c>
      <c r="L2422" s="414" t="str">
        <f t="shared" si="209"/>
        <v/>
      </c>
      <c r="M2422" s="414" t="str">
        <f t="shared" si="210"/>
        <v/>
      </c>
    </row>
    <row r="2423" spans="1:13">
      <c r="A2423" s="175"/>
      <c r="B2423" s="152"/>
      <c r="C2423" s="137"/>
      <c r="D2423" s="142"/>
      <c r="E2423" s="143"/>
      <c r="F2423" s="143"/>
      <c r="G2423" s="346"/>
      <c r="H2423" s="145"/>
      <c r="I2423" s="449">
        <f t="shared" si="206"/>
        <v>0</v>
      </c>
      <c r="J2423" s="414" t="str">
        <f t="shared" si="207"/>
        <v/>
      </c>
      <c r="K2423" s="414" t="str">
        <f t="shared" si="208"/>
        <v/>
      </c>
      <c r="L2423" s="414" t="str">
        <f t="shared" si="209"/>
        <v/>
      </c>
      <c r="M2423" s="414" t="str">
        <f t="shared" si="210"/>
        <v/>
      </c>
    </row>
    <row r="2424" spans="1:13">
      <c r="A2424" s="175"/>
      <c r="B2424" s="152"/>
      <c r="C2424" s="137"/>
      <c r="D2424" s="142"/>
      <c r="E2424" s="143"/>
      <c r="F2424" s="143"/>
      <c r="G2424" s="346"/>
      <c r="H2424" s="145"/>
      <c r="I2424" s="449">
        <f t="shared" si="206"/>
        <v>0</v>
      </c>
      <c r="J2424" s="414" t="str">
        <f t="shared" si="207"/>
        <v/>
      </c>
      <c r="K2424" s="414" t="str">
        <f t="shared" si="208"/>
        <v/>
      </c>
      <c r="L2424" s="414" t="str">
        <f t="shared" si="209"/>
        <v/>
      </c>
      <c r="M2424" s="414" t="str">
        <f t="shared" si="210"/>
        <v/>
      </c>
    </row>
    <row r="2425" spans="1:13">
      <c r="A2425" s="175"/>
      <c r="B2425" s="152"/>
      <c r="C2425" s="137"/>
      <c r="D2425" s="142"/>
      <c r="E2425" s="143"/>
      <c r="F2425" s="143"/>
      <c r="G2425" s="346"/>
      <c r="H2425" s="145"/>
      <c r="I2425" s="449">
        <f t="shared" si="206"/>
        <v>0</v>
      </c>
      <c r="J2425" s="414" t="str">
        <f t="shared" si="207"/>
        <v/>
      </c>
      <c r="K2425" s="414" t="str">
        <f t="shared" si="208"/>
        <v/>
      </c>
      <c r="L2425" s="414" t="str">
        <f t="shared" si="209"/>
        <v/>
      </c>
      <c r="M2425" s="414" t="str">
        <f t="shared" si="210"/>
        <v/>
      </c>
    </row>
    <row r="2426" spans="1:13">
      <c r="A2426" s="175"/>
      <c r="B2426" s="152"/>
      <c r="C2426" s="137"/>
      <c r="D2426" s="142"/>
      <c r="E2426" s="143"/>
      <c r="F2426" s="143"/>
      <c r="G2426" s="346"/>
      <c r="H2426" s="145"/>
      <c r="I2426" s="449">
        <f t="shared" si="206"/>
        <v>0</v>
      </c>
      <c r="J2426" s="414" t="str">
        <f t="shared" si="207"/>
        <v/>
      </c>
      <c r="K2426" s="414" t="str">
        <f t="shared" si="208"/>
        <v/>
      </c>
      <c r="L2426" s="414" t="str">
        <f t="shared" si="209"/>
        <v/>
      </c>
      <c r="M2426" s="414" t="str">
        <f t="shared" si="210"/>
        <v/>
      </c>
    </row>
    <row r="2427" spans="1:13">
      <c r="A2427" s="175"/>
      <c r="B2427" s="152"/>
      <c r="C2427" s="137"/>
      <c r="D2427" s="142"/>
      <c r="E2427" s="143"/>
      <c r="F2427" s="143"/>
      <c r="G2427" s="346"/>
      <c r="H2427" s="145"/>
      <c r="I2427" s="449">
        <f t="shared" ref="I2427:I2468" si="211">IF(ISTEXT(A2427)=TRUE,G2427,0)</f>
        <v>0</v>
      </c>
      <c r="J2427" s="414" t="str">
        <f t="shared" si="207"/>
        <v/>
      </c>
      <c r="K2427" s="414" t="str">
        <f t="shared" si="208"/>
        <v/>
      </c>
      <c r="L2427" s="414" t="str">
        <f t="shared" si="209"/>
        <v/>
      </c>
      <c r="M2427" s="414" t="str">
        <f t="shared" si="210"/>
        <v/>
      </c>
    </row>
    <row r="2428" spans="1:13">
      <c r="A2428" s="175"/>
      <c r="B2428" s="152"/>
      <c r="C2428" s="137"/>
      <c r="D2428" s="142"/>
      <c r="E2428" s="143"/>
      <c r="F2428" s="143"/>
      <c r="G2428" s="346"/>
      <c r="H2428" s="145"/>
      <c r="I2428" s="449">
        <f t="shared" si="211"/>
        <v>0</v>
      </c>
      <c r="J2428" s="414" t="str">
        <f t="shared" si="207"/>
        <v/>
      </c>
      <c r="K2428" s="414" t="str">
        <f t="shared" si="208"/>
        <v/>
      </c>
      <c r="L2428" s="414" t="str">
        <f t="shared" si="209"/>
        <v/>
      </c>
      <c r="M2428" s="414" t="str">
        <f t="shared" si="210"/>
        <v/>
      </c>
    </row>
    <row r="2429" spans="1:13">
      <c r="A2429" s="175"/>
      <c r="B2429" s="152"/>
      <c r="C2429" s="137"/>
      <c r="D2429" s="142"/>
      <c r="E2429" s="143"/>
      <c r="F2429" s="143"/>
      <c r="G2429" s="346"/>
      <c r="H2429" s="145"/>
      <c r="I2429" s="449">
        <f t="shared" si="211"/>
        <v>0</v>
      </c>
      <c r="J2429" s="414" t="str">
        <f t="shared" si="207"/>
        <v/>
      </c>
      <c r="K2429" s="414" t="str">
        <f t="shared" si="208"/>
        <v/>
      </c>
      <c r="L2429" s="414" t="str">
        <f t="shared" si="209"/>
        <v/>
      </c>
      <c r="M2429" s="414" t="str">
        <f t="shared" si="210"/>
        <v/>
      </c>
    </row>
    <row r="2430" spans="1:13">
      <c r="A2430" s="175"/>
      <c r="B2430" s="152"/>
      <c r="C2430" s="137"/>
      <c r="D2430" s="142"/>
      <c r="E2430" s="143"/>
      <c r="F2430" s="143"/>
      <c r="G2430" s="346"/>
      <c r="H2430" s="145"/>
      <c r="I2430" s="449">
        <f t="shared" si="211"/>
        <v>0</v>
      </c>
      <c r="J2430" s="414" t="str">
        <f t="shared" ref="J2430:J2468" si="212">IF($B2430="F",$G2430,"")</f>
        <v/>
      </c>
      <c r="K2430" s="414" t="str">
        <f t="shared" ref="K2430:K2468" si="213">IF($B2430="V",$G2430,"")</f>
        <v/>
      </c>
      <c r="L2430" s="414" t="str">
        <f t="shared" ref="L2430:L2468" si="214">IF($B2430="A",$G2430,"")</f>
        <v/>
      </c>
      <c r="M2430" s="414" t="str">
        <f t="shared" ref="M2430:M2468" si="215">IF($B2430="G",$G2430,"")</f>
        <v/>
      </c>
    </row>
    <row r="2431" spans="1:13">
      <c r="A2431" s="175"/>
      <c r="B2431" s="152"/>
      <c r="C2431" s="137"/>
      <c r="D2431" s="142"/>
      <c r="E2431" s="143"/>
      <c r="F2431" s="143"/>
      <c r="G2431" s="346"/>
      <c r="H2431" s="145"/>
      <c r="I2431" s="449">
        <f t="shared" si="211"/>
        <v>0</v>
      </c>
      <c r="J2431" s="414" t="str">
        <f t="shared" si="212"/>
        <v/>
      </c>
      <c r="K2431" s="414" t="str">
        <f t="shared" si="213"/>
        <v/>
      </c>
      <c r="L2431" s="414" t="str">
        <f t="shared" si="214"/>
        <v/>
      </c>
      <c r="M2431" s="414" t="str">
        <f t="shared" si="215"/>
        <v/>
      </c>
    </row>
    <row r="2432" spans="1:13">
      <c r="A2432" s="175"/>
      <c r="B2432" s="152"/>
      <c r="C2432" s="137"/>
      <c r="D2432" s="142"/>
      <c r="E2432" s="143"/>
      <c r="F2432" s="143"/>
      <c r="G2432" s="346"/>
      <c r="H2432" s="145"/>
      <c r="I2432" s="449">
        <f t="shared" si="211"/>
        <v>0</v>
      </c>
      <c r="J2432" s="414" t="str">
        <f t="shared" si="212"/>
        <v/>
      </c>
      <c r="K2432" s="414" t="str">
        <f t="shared" si="213"/>
        <v/>
      </c>
      <c r="L2432" s="414" t="str">
        <f t="shared" si="214"/>
        <v/>
      </c>
      <c r="M2432" s="414" t="str">
        <f t="shared" si="215"/>
        <v/>
      </c>
    </row>
    <row r="2433" spans="1:13">
      <c r="A2433" s="175"/>
      <c r="B2433" s="152"/>
      <c r="C2433" s="137"/>
      <c r="D2433" s="142"/>
      <c r="E2433" s="143"/>
      <c r="F2433" s="143"/>
      <c r="G2433" s="346"/>
      <c r="H2433" s="145"/>
      <c r="I2433" s="449">
        <f t="shared" si="211"/>
        <v>0</v>
      </c>
      <c r="J2433" s="414" t="str">
        <f t="shared" si="212"/>
        <v/>
      </c>
      <c r="K2433" s="414" t="str">
        <f t="shared" si="213"/>
        <v/>
      </c>
      <c r="L2433" s="414" t="str">
        <f t="shared" si="214"/>
        <v/>
      </c>
      <c r="M2433" s="414" t="str">
        <f t="shared" si="215"/>
        <v/>
      </c>
    </row>
    <row r="2434" spans="1:13">
      <c r="A2434" s="175"/>
      <c r="B2434" s="152"/>
      <c r="C2434" s="137"/>
      <c r="D2434" s="142"/>
      <c r="E2434" s="143"/>
      <c r="F2434" s="143"/>
      <c r="G2434" s="346"/>
      <c r="H2434" s="145"/>
      <c r="I2434" s="449">
        <f t="shared" si="211"/>
        <v>0</v>
      </c>
      <c r="J2434" s="414" t="str">
        <f t="shared" si="212"/>
        <v/>
      </c>
      <c r="K2434" s="414" t="str">
        <f t="shared" si="213"/>
        <v/>
      </c>
      <c r="L2434" s="414" t="str">
        <f t="shared" si="214"/>
        <v/>
      </c>
      <c r="M2434" s="414" t="str">
        <f t="shared" si="215"/>
        <v/>
      </c>
    </row>
    <row r="2435" spans="1:13">
      <c r="A2435" s="175"/>
      <c r="B2435" s="152"/>
      <c r="C2435" s="137"/>
      <c r="D2435" s="142"/>
      <c r="E2435" s="143"/>
      <c r="F2435" s="143"/>
      <c r="G2435" s="346"/>
      <c r="H2435" s="145"/>
      <c r="I2435" s="449">
        <f t="shared" si="211"/>
        <v>0</v>
      </c>
      <c r="J2435" s="414" t="str">
        <f t="shared" si="212"/>
        <v/>
      </c>
      <c r="K2435" s="414" t="str">
        <f t="shared" si="213"/>
        <v/>
      </c>
      <c r="L2435" s="414" t="str">
        <f t="shared" si="214"/>
        <v/>
      </c>
      <c r="M2435" s="414" t="str">
        <f t="shared" si="215"/>
        <v/>
      </c>
    </row>
    <row r="2436" spans="1:13">
      <c r="A2436" s="175"/>
      <c r="B2436" s="152"/>
      <c r="C2436" s="137"/>
      <c r="D2436" s="142"/>
      <c r="E2436" s="143"/>
      <c r="F2436" s="143"/>
      <c r="G2436" s="346"/>
      <c r="H2436" s="145"/>
      <c r="I2436" s="449">
        <f t="shared" si="211"/>
        <v>0</v>
      </c>
      <c r="J2436" s="414" t="str">
        <f t="shared" si="212"/>
        <v/>
      </c>
      <c r="K2436" s="414" t="str">
        <f t="shared" si="213"/>
        <v/>
      </c>
      <c r="L2436" s="414" t="str">
        <f t="shared" si="214"/>
        <v/>
      </c>
      <c r="M2436" s="414" t="str">
        <f t="shared" si="215"/>
        <v/>
      </c>
    </row>
    <row r="2437" spans="1:13">
      <c r="A2437" s="175"/>
      <c r="B2437" s="152"/>
      <c r="C2437" s="137"/>
      <c r="D2437" s="142"/>
      <c r="E2437" s="143"/>
      <c r="F2437" s="143"/>
      <c r="G2437" s="346"/>
      <c r="H2437" s="145"/>
      <c r="I2437" s="449">
        <f t="shared" si="211"/>
        <v>0</v>
      </c>
      <c r="J2437" s="414" t="str">
        <f t="shared" si="212"/>
        <v/>
      </c>
      <c r="K2437" s="414" t="str">
        <f t="shared" si="213"/>
        <v/>
      </c>
      <c r="L2437" s="414" t="str">
        <f t="shared" si="214"/>
        <v/>
      </c>
      <c r="M2437" s="414" t="str">
        <f t="shared" si="215"/>
        <v/>
      </c>
    </row>
    <row r="2438" spans="1:13">
      <c r="A2438" s="175"/>
      <c r="B2438" s="152"/>
      <c r="C2438" s="137"/>
      <c r="D2438" s="142"/>
      <c r="E2438" s="143"/>
      <c r="F2438" s="143"/>
      <c r="G2438" s="346"/>
      <c r="H2438" s="145"/>
      <c r="I2438" s="449">
        <f t="shared" si="211"/>
        <v>0</v>
      </c>
      <c r="J2438" s="414" t="str">
        <f t="shared" si="212"/>
        <v/>
      </c>
      <c r="K2438" s="414" t="str">
        <f t="shared" si="213"/>
        <v/>
      </c>
      <c r="L2438" s="414" t="str">
        <f t="shared" si="214"/>
        <v/>
      </c>
      <c r="M2438" s="414" t="str">
        <f t="shared" si="215"/>
        <v/>
      </c>
    </row>
    <row r="2439" spans="1:13">
      <c r="A2439" s="175"/>
      <c r="B2439" s="152"/>
      <c r="C2439" s="137"/>
      <c r="D2439" s="142"/>
      <c r="E2439" s="143"/>
      <c r="F2439" s="143"/>
      <c r="G2439" s="346"/>
      <c r="H2439" s="145"/>
      <c r="I2439" s="449">
        <f t="shared" si="211"/>
        <v>0</v>
      </c>
      <c r="J2439" s="414" t="str">
        <f t="shared" si="212"/>
        <v/>
      </c>
      <c r="K2439" s="414" t="str">
        <f t="shared" si="213"/>
        <v/>
      </c>
      <c r="L2439" s="414" t="str">
        <f t="shared" si="214"/>
        <v/>
      </c>
      <c r="M2439" s="414" t="str">
        <f t="shared" si="215"/>
        <v/>
      </c>
    </row>
    <row r="2440" spans="1:13">
      <c r="A2440" s="175"/>
      <c r="B2440" s="152"/>
      <c r="C2440" s="137"/>
      <c r="D2440" s="142"/>
      <c r="E2440" s="143"/>
      <c r="F2440" s="143"/>
      <c r="G2440" s="346"/>
      <c r="H2440" s="145"/>
      <c r="I2440" s="449">
        <f t="shared" si="211"/>
        <v>0</v>
      </c>
      <c r="J2440" s="414" t="str">
        <f t="shared" si="212"/>
        <v/>
      </c>
      <c r="K2440" s="414" t="str">
        <f t="shared" si="213"/>
        <v/>
      </c>
      <c r="L2440" s="414" t="str">
        <f t="shared" si="214"/>
        <v/>
      </c>
      <c r="M2440" s="414" t="str">
        <f t="shared" si="215"/>
        <v/>
      </c>
    </row>
    <row r="2441" spans="1:13">
      <c r="A2441" s="175"/>
      <c r="B2441" s="152"/>
      <c r="C2441" s="137"/>
      <c r="D2441" s="142"/>
      <c r="E2441" s="143"/>
      <c r="F2441" s="143"/>
      <c r="G2441" s="346"/>
      <c r="H2441" s="145"/>
      <c r="I2441" s="449">
        <f t="shared" si="211"/>
        <v>0</v>
      </c>
      <c r="J2441" s="414" t="str">
        <f t="shared" si="212"/>
        <v/>
      </c>
      <c r="K2441" s="414" t="str">
        <f t="shared" si="213"/>
        <v/>
      </c>
      <c r="L2441" s="414" t="str">
        <f t="shared" si="214"/>
        <v/>
      </c>
      <c r="M2441" s="414" t="str">
        <f t="shared" si="215"/>
        <v/>
      </c>
    </row>
    <row r="2442" spans="1:13">
      <c r="A2442" s="175"/>
      <c r="B2442" s="152"/>
      <c r="C2442" s="137"/>
      <c r="D2442" s="142"/>
      <c r="E2442" s="143"/>
      <c r="F2442" s="143"/>
      <c r="G2442" s="346"/>
      <c r="H2442" s="145"/>
      <c r="I2442" s="449">
        <f t="shared" si="211"/>
        <v>0</v>
      </c>
      <c r="J2442" s="414" t="str">
        <f t="shared" si="212"/>
        <v/>
      </c>
      <c r="K2442" s="414" t="str">
        <f t="shared" si="213"/>
        <v/>
      </c>
      <c r="L2442" s="414" t="str">
        <f t="shared" si="214"/>
        <v/>
      </c>
      <c r="M2442" s="414" t="str">
        <f t="shared" si="215"/>
        <v/>
      </c>
    </row>
    <row r="2443" spans="1:13">
      <c r="A2443" s="175"/>
      <c r="B2443" s="152"/>
      <c r="C2443" s="137"/>
      <c r="D2443" s="142"/>
      <c r="E2443" s="143"/>
      <c r="F2443" s="143"/>
      <c r="G2443" s="346"/>
      <c r="H2443" s="145"/>
      <c r="I2443" s="449">
        <f t="shared" si="211"/>
        <v>0</v>
      </c>
      <c r="J2443" s="414" t="str">
        <f t="shared" si="212"/>
        <v/>
      </c>
      <c r="K2443" s="414" t="str">
        <f t="shared" si="213"/>
        <v/>
      </c>
      <c r="L2443" s="414" t="str">
        <f t="shared" si="214"/>
        <v/>
      </c>
      <c r="M2443" s="414" t="str">
        <f t="shared" si="215"/>
        <v/>
      </c>
    </row>
    <row r="2444" spans="1:13">
      <c r="A2444" s="175"/>
      <c r="B2444" s="152"/>
      <c r="C2444" s="137"/>
      <c r="D2444" s="142"/>
      <c r="E2444" s="143"/>
      <c r="F2444" s="143"/>
      <c r="G2444" s="346"/>
      <c r="H2444" s="145"/>
      <c r="I2444" s="449">
        <f t="shared" si="211"/>
        <v>0</v>
      </c>
      <c r="J2444" s="414" t="str">
        <f t="shared" si="212"/>
        <v/>
      </c>
      <c r="K2444" s="414" t="str">
        <f t="shared" si="213"/>
        <v/>
      </c>
      <c r="L2444" s="414" t="str">
        <f t="shared" si="214"/>
        <v/>
      </c>
      <c r="M2444" s="414" t="str">
        <f t="shared" si="215"/>
        <v/>
      </c>
    </row>
    <row r="2445" spans="1:13">
      <c r="A2445" s="175"/>
      <c r="B2445" s="152"/>
      <c r="C2445" s="137"/>
      <c r="D2445" s="142"/>
      <c r="E2445" s="143"/>
      <c r="F2445" s="143"/>
      <c r="G2445" s="346"/>
      <c r="H2445" s="145"/>
      <c r="I2445" s="449">
        <f t="shared" si="211"/>
        <v>0</v>
      </c>
      <c r="J2445" s="414" t="str">
        <f t="shared" si="212"/>
        <v/>
      </c>
      <c r="K2445" s="414" t="str">
        <f t="shared" si="213"/>
        <v/>
      </c>
      <c r="L2445" s="414" t="str">
        <f t="shared" si="214"/>
        <v/>
      </c>
      <c r="M2445" s="414" t="str">
        <f t="shared" si="215"/>
        <v/>
      </c>
    </row>
    <row r="2446" spans="1:13">
      <c r="A2446" s="175"/>
      <c r="B2446" s="152"/>
      <c r="C2446" s="137"/>
      <c r="D2446" s="142"/>
      <c r="E2446" s="143"/>
      <c r="F2446" s="143"/>
      <c r="G2446" s="346"/>
      <c r="H2446" s="145"/>
      <c r="I2446" s="449">
        <f t="shared" si="211"/>
        <v>0</v>
      </c>
      <c r="J2446" s="414" t="str">
        <f t="shared" si="212"/>
        <v/>
      </c>
      <c r="K2446" s="414" t="str">
        <f t="shared" si="213"/>
        <v/>
      </c>
      <c r="L2446" s="414" t="str">
        <f t="shared" si="214"/>
        <v/>
      </c>
      <c r="M2446" s="414" t="str">
        <f t="shared" si="215"/>
        <v/>
      </c>
    </row>
    <row r="2447" spans="1:13">
      <c r="A2447" s="175"/>
      <c r="B2447" s="152"/>
      <c r="C2447" s="137"/>
      <c r="D2447" s="142"/>
      <c r="E2447" s="143"/>
      <c r="F2447" s="143"/>
      <c r="G2447" s="346"/>
      <c r="H2447" s="145"/>
      <c r="I2447" s="449">
        <f t="shared" si="211"/>
        <v>0</v>
      </c>
      <c r="J2447" s="414" t="str">
        <f t="shared" si="212"/>
        <v/>
      </c>
      <c r="K2447" s="414" t="str">
        <f t="shared" si="213"/>
        <v/>
      </c>
      <c r="L2447" s="414" t="str">
        <f t="shared" si="214"/>
        <v/>
      </c>
      <c r="M2447" s="414" t="str">
        <f t="shared" si="215"/>
        <v/>
      </c>
    </row>
    <row r="2448" spans="1:13">
      <c r="A2448" s="175"/>
      <c r="B2448" s="152"/>
      <c r="C2448" s="137"/>
      <c r="D2448" s="142"/>
      <c r="E2448" s="143"/>
      <c r="F2448" s="143"/>
      <c r="G2448" s="346"/>
      <c r="H2448" s="145"/>
      <c r="I2448" s="449">
        <f t="shared" si="211"/>
        <v>0</v>
      </c>
      <c r="J2448" s="414" t="str">
        <f t="shared" si="212"/>
        <v/>
      </c>
      <c r="K2448" s="414" t="str">
        <f t="shared" si="213"/>
        <v/>
      </c>
      <c r="L2448" s="414" t="str">
        <f t="shared" si="214"/>
        <v/>
      </c>
      <c r="M2448" s="414" t="str">
        <f t="shared" si="215"/>
        <v/>
      </c>
    </row>
    <row r="2449" spans="1:13">
      <c r="A2449" s="175"/>
      <c r="B2449" s="152"/>
      <c r="C2449" s="137"/>
      <c r="D2449" s="142"/>
      <c r="E2449" s="143"/>
      <c r="F2449" s="143"/>
      <c r="G2449" s="346"/>
      <c r="H2449" s="145"/>
      <c r="I2449" s="449">
        <f t="shared" si="211"/>
        <v>0</v>
      </c>
      <c r="J2449" s="414" t="str">
        <f t="shared" si="212"/>
        <v/>
      </c>
      <c r="K2449" s="414" t="str">
        <f t="shared" si="213"/>
        <v/>
      </c>
      <c r="L2449" s="414" t="str">
        <f t="shared" si="214"/>
        <v/>
      </c>
      <c r="M2449" s="414" t="str">
        <f t="shared" si="215"/>
        <v/>
      </c>
    </row>
    <row r="2450" spans="1:13">
      <c r="A2450" s="175"/>
      <c r="B2450" s="152"/>
      <c r="C2450" s="137"/>
      <c r="D2450" s="142"/>
      <c r="E2450" s="143"/>
      <c r="F2450" s="143"/>
      <c r="G2450" s="346"/>
      <c r="H2450" s="145"/>
      <c r="I2450" s="449">
        <f t="shared" si="211"/>
        <v>0</v>
      </c>
      <c r="J2450" s="414" t="str">
        <f t="shared" si="212"/>
        <v/>
      </c>
      <c r="K2450" s="414" t="str">
        <f t="shared" si="213"/>
        <v/>
      </c>
      <c r="L2450" s="414" t="str">
        <f t="shared" si="214"/>
        <v/>
      </c>
      <c r="M2450" s="414" t="str">
        <f t="shared" si="215"/>
        <v/>
      </c>
    </row>
    <row r="2451" spans="1:13">
      <c r="A2451" s="175"/>
      <c r="B2451" s="152"/>
      <c r="C2451" s="137"/>
      <c r="D2451" s="142"/>
      <c r="E2451" s="143"/>
      <c r="F2451" s="143"/>
      <c r="G2451" s="346"/>
      <c r="H2451" s="145"/>
      <c r="I2451" s="449">
        <f t="shared" si="211"/>
        <v>0</v>
      </c>
      <c r="J2451" s="414" t="str">
        <f t="shared" si="212"/>
        <v/>
      </c>
      <c r="K2451" s="414" t="str">
        <f t="shared" si="213"/>
        <v/>
      </c>
      <c r="L2451" s="414" t="str">
        <f t="shared" si="214"/>
        <v/>
      </c>
      <c r="M2451" s="414" t="str">
        <f t="shared" si="215"/>
        <v/>
      </c>
    </row>
    <row r="2452" spans="1:13">
      <c r="A2452" s="175"/>
      <c r="B2452" s="152"/>
      <c r="C2452" s="137"/>
      <c r="D2452" s="142"/>
      <c r="E2452" s="143"/>
      <c r="F2452" s="143"/>
      <c r="G2452" s="346"/>
      <c r="H2452" s="145"/>
      <c r="I2452" s="449">
        <f t="shared" si="211"/>
        <v>0</v>
      </c>
      <c r="J2452" s="414" t="str">
        <f t="shared" si="212"/>
        <v/>
      </c>
      <c r="K2452" s="414" t="str">
        <f t="shared" si="213"/>
        <v/>
      </c>
      <c r="L2452" s="414" t="str">
        <f t="shared" si="214"/>
        <v/>
      </c>
      <c r="M2452" s="414" t="str">
        <f t="shared" si="215"/>
        <v/>
      </c>
    </row>
    <row r="2453" spans="1:13">
      <c r="A2453" s="175"/>
      <c r="B2453" s="152"/>
      <c r="C2453" s="137"/>
      <c r="D2453" s="142"/>
      <c r="E2453" s="143"/>
      <c r="F2453" s="143"/>
      <c r="G2453" s="346"/>
      <c r="H2453" s="145"/>
      <c r="I2453" s="449">
        <f t="shared" si="211"/>
        <v>0</v>
      </c>
      <c r="J2453" s="414" t="str">
        <f t="shared" si="212"/>
        <v/>
      </c>
      <c r="K2453" s="414" t="str">
        <f t="shared" si="213"/>
        <v/>
      </c>
      <c r="L2453" s="414" t="str">
        <f t="shared" si="214"/>
        <v/>
      </c>
      <c r="M2453" s="414" t="str">
        <f t="shared" si="215"/>
        <v/>
      </c>
    </row>
    <row r="2454" spans="1:13">
      <c r="A2454" s="175"/>
      <c r="B2454" s="152"/>
      <c r="C2454" s="137"/>
      <c r="D2454" s="142"/>
      <c r="E2454" s="143"/>
      <c r="F2454" s="143"/>
      <c r="G2454" s="346"/>
      <c r="H2454" s="145"/>
      <c r="I2454" s="449">
        <f t="shared" si="211"/>
        <v>0</v>
      </c>
      <c r="J2454" s="414" t="str">
        <f t="shared" si="212"/>
        <v/>
      </c>
      <c r="K2454" s="414" t="str">
        <f t="shared" si="213"/>
        <v/>
      </c>
      <c r="L2454" s="414" t="str">
        <f t="shared" si="214"/>
        <v/>
      </c>
      <c r="M2454" s="414" t="str">
        <f t="shared" si="215"/>
        <v/>
      </c>
    </row>
    <row r="2455" spans="1:13">
      <c r="A2455" s="175"/>
      <c r="B2455" s="152"/>
      <c r="C2455" s="137"/>
      <c r="D2455" s="142"/>
      <c r="E2455" s="143"/>
      <c r="F2455" s="143"/>
      <c r="G2455" s="346"/>
      <c r="H2455" s="145"/>
      <c r="I2455" s="449">
        <f t="shared" si="211"/>
        <v>0</v>
      </c>
      <c r="J2455" s="414" t="str">
        <f t="shared" si="212"/>
        <v/>
      </c>
      <c r="K2455" s="414" t="str">
        <f t="shared" si="213"/>
        <v/>
      </c>
      <c r="L2455" s="414" t="str">
        <f t="shared" si="214"/>
        <v/>
      </c>
      <c r="M2455" s="414" t="str">
        <f t="shared" si="215"/>
        <v/>
      </c>
    </row>
    <row r="2456" spans="1:13">
      <c r="A2456" s="175"/>
      <c r="B2456" s="152"/>
      <c r="C2456" s="137"/>
      <c r="D2456" s="142"/>
      <c r="E2456" s="143"/>
      <c r="F2456" s="143"/>
      <c r="G2456" s="346"/>
      <c r="H2456" s="145"/>
      <c r="I2456" s="449">
        <f t="shared" si="211"/>
        <v>0</v>
      </c>
      <c r="J2456" s="414" t="str">
        <f t="shared" si="212"/>
        <v/>
      </c>
      <c r="K2456" s="414" t="str">
        <f t="shared" si="213"/>
        <v/>
      </c>
      <c r="L2456" s="414" t="str">
        <f t="shared" si="214"/>
        <v/>
      </c>
      <c r="M2456" s="414" t="str">
        <f t="shared" si="215"/>
        <v/>
      </c>
    </row>
    <row r="2457" spans="1:13">
      <c r="A2457" s="175"/>
      <c r="B2457" s="152"/>
      <c r="C2457" s="137"/>
      <c r="D2457" s="142"/>
      <c r="E2457" s="143"/>
      <c r="F2457" s="143"/>
      <c r="G2457" s="346"/>
      <c r="H2457" s="145"/>
      <c r="I2457" s="449">
        <f t="shared" si="211"/>
        <v>0</v>
      </c>
      <c r="J2457" s="414" t="str">
        <f t="shared" si="212"/>
        <v/>
      </c>
      <c r="K2457" s="414" t="str">
        <f t="shared" si="213"/>
        <v/>
      </c>
      <c r="L2457" s="414" t="str">
        <f t="shared" si="214"/>
        <v/>
      </c>
      <c r="M2457" s="414" t="str">
        <f t="shared" si="215"/>
        <v/>
      </c>
    </row>
    <row r="2458" spans="1:13">
      <c r="A2458" s="175"/>
      <c r="B2458" s="152"/>
      <c r="C2458" s="137"/>
      <c r="D2458" s="142"/>
      <c r="E2458" s="143"/>
      <c r="F2458" s="143"/>
      <c r="G2458" s="346"/>
      <c r="H2458" s="145"/>
      <c r="I2458" s="449">
        <f t="shared" si="211"/>
        <v>0</v>
      </c>
      <c r="J2458" s="414" t="str">
        <f t="shared" si="212"/>
        <v/>
      </c>
      <c r="K2458" s="414" t="str">
        <f t="shared" si="213"/>
        <v/>
      </c>
      <c r="L2458" s="414" t="str">
        <f t="shared" si="214"/>
        <v/>
      </c>
      <c r="M2458" s="414" t="str">
        <f t="shared" si="215"/>
        <v/>
      </c>
    </row>
    <row r="2459" spans="1:13">
      <c r="A2459" s="175"/>
      <c r="B2459" s="152"/>
      <c r="C2459" s="137"/>
      <c r="D2459" s="142"/>
      <c r="E2459" s="143"/>
      <c r="F2459" s="143"/>
      <c r="G2459" s="346"/>
      <c r="H2459" s="145"/>
      <c r="I2459" s="449">
        <f t="shared" si="211"/>
        <v>0</v>
      </c>
      <c r="J2459" s="414" t="str">
        <f t="shared" si="212"/>
        <v/>
      </c>
      <c r="K2459" s="414" t="str">
        <f t="shared" si="213"/>
        <v/>
      </c>
      <c r="L2459" s="414" t="str">
        <f t="shared" si="214"/>
        <v/>
      </c>
      <c r="M2459" s="414" t="str">
        <f t="shared" si="215"/>
        <v/>
      </c>
    </row>
    <row r="2460" spans="1:13">
      <c r="A2460" s="175"/>
      <c r="B2460" s="152"/>
      <c r="C2460" s="137"/>
      <c r="D2460" s="142"/>
      <c r="E2460" s="143"/>
      <c r="F2460" s="143"/>
      <c r="G2460" s="346"/>
      <c r="H2460" s="145"/>
      <c r="I2460" s="449">
        <f t="shared" si="211"/>
        <v>0</v>
      </c>
      <c r="J2460" s="414" t="str">
        <f t="shared" si="212"/>
        <v/>
      </c>
      <c r="K2460" s="414" t="str">
        <f t="shared" si="213"/>
        <v/>
      </c>
      <c r="L2460" s="414" t="str">
        <f t="shared" si="214"/>
        <v/>
      </c>
      <c r="M2460" s="414" t="str">
        <f t="shared" si="215"/>
        <v/>
      </c>
    </row>
    <row r="2461" spans="1:13">
      <c r="A2461" s="175"/>
      <c r="B2461" s="152"/>
      <c r="C2461" s="137"/>
      <c r="D2461" s="142"/>
      <c r="E2461" s="143"/>
      <c r="F2461" s="143"/>
      <c r="G2461" s="346"/>
      <c r="H2461" s="145"/>
      <c r="I2461" s="449">
        <f t="shared" si="211"/>
        <v>0</v>
      </c>
      <c r="J2461" s="414" t="str">
        <f t="shared" si="212"/>
        <v/>
      </c>
      <c r="K2461" s="414" t="str">
        <f t="shared" si="213"/>
        <v/>
      </c>
      <c r="L2461" s="414" t="str">
        <f t="shared" si="214"/>
        <v/>
      </c>
      <c r="M2461" s="414" t="str">
        <f t="shared" si="215"/>
        <v/>
      </c>
    </row>
    <row r="2462" spans="1:13">
      <c r="A2462" s="175"/>
      <c r="B2462" s="152"/>
      <c r="C2462" s="137"/>
      <c r="D2462" s="142"/>
      <c r="E2462" s="143"/>
      <c r="F2462" s="143"/>
      <c r="G2462" s="346"/>
      <c r="H2462" s="145"/>
      <c r="I2462" s="449">
        <f t="shared" si="211"/>
        <v>0</v>
      </c>
      <c r="J2462" s="414" t="str">
        <f t="shared" si="212"/>
        <v/>
      </c>
      <c r="K2462" s="414" t="str">
        <f t="shared" si="213"/>
        <v/>
      </c>
      <c r="L2462" s="414" t="str">
        <f t="shared" si="214"/>
        <v/>
      </c>
      <c r="M2462" s="414" t="str">
        <f t="shared" si="215"/>
        <v/>
      </c>
    </row>
    <row r="2463" spans="1:13">
      <c r="A2463" s="175"/>
      <c r="B2463" s="152"/>
      <c r="C2463" s="137"/>
      <c r="D2463" s="142"/>
      <c r="E2463" s="143"/>
      <c r="F2463" s="143"/>
      <c r="G2463" s="346"/>
      <c r="H2463" s="145"/>
      <c r="I2463" s="449">
        <f t="shared" si="211"/>
        <v>0</v>
      </c>
      <c r="J2463" s="414" t="str">
        <f t="shared" si="212"/>
        <v/>
      </c>
      <c r="K2463" s="414" t="str">
        <f t="shared" si="213"/>
        <v/>
      </c>
      <c r="L2463" s="414" t="str">
        <f t="shared" si="214"/>
        <v/>
      </c>
      <c r="M2463" s="414" t="str">
        <f t="shared" si="215"/>
        <v/>
      </c>
    </row>
    <row r="2464" spans="1:13">
      <c r="A2464" s="175"/>
      <c r="B2464" s="152"/>
      <c r="C2464" s="137"/>
      <c r="D2464" s="142"/>
      <c r="E2464" s="143"/>
      <c r="F2464" s="143"/>
      <c r="G2464" s="346"/>
      <c r="H2464" s="145"/>
      <c r="I2464" s="449">
        <f t="shared" si="211"/>
        <v>0</v>
      </c>
      <c r="J2464" s="414" t="str">
        <f t="shared" si="212"/>
        <v/>
      </c>
      <c r="K2464" s="414" t="str">
        <f t="shared" si="213"/>
        <v/>
      </c>
      <c r="L2464" s="414" t="str">
        <f t="shared" si="214"/>
        <v/>
      </c>
      <c r="M2464" s="414" t="str">
        <f t="shared" si="215"/>
        <v/>
      </c>
    </row>
    <row r="2465" spans="1:13">
      <c r="A2465" s="175"/>
      <c r="B2465" s="152"/>
      <c r="C2465" s="137"/>
      <c r="D2465" s="142"/>
      <c r="E2465" s="143"/>
      <c r="F2465" s="143"/>
      <c r="G2465" s="346"/>
      <c r="H2465" s="145"/>
      <c r="I2465" s="449">
        <f t="shared" si="211"/>
        <v>0</v>
      </c>
      <c r="J2465" s="414" t="str">
        <f t="shared" si="212"/>
        <v/>
      </c>
      <c r="K2465" s="414" t="str">
        <f t="shared" si="213"/>
        <v/>
      </c>
      <c r="L2465" s="414" t="str">
        <f t="shared" si="214"/>
        <v/>
      </c>
      <c r="M2465" s="414" t="str">
        <f t="shared" si="215"/>
        <v/>
      </c>
    </row>
    <row r="2466" spans="1:13">
      <c r="A2466" s="175"/>
      <c r="B2466" s="152"/>
      <c r="C2466" s="137"/>
      <c r="D2466" s="142"/>
      <c r="E2466" s="143"/>
      <c r="F2466" s="143"/>
      <c r="G2466" s="346"/>
      <c r="H2466" s="145"/>
      <c r="I2466" s="449">
        <f t="shared" si="211"/>
        <v>0</v>
      </c>
      <c r="J2466" s="414" t="str">
        <f t="shared" si="212"/>
        <v/>
      </c>
      <c r="K2466" s="414" t="str">
        <f t="shared" si="213"/>
        <v/>
      </c>
      <c r="L2466" s="414" t="str">
        <f t="shared" si="214"/>
        <v/>
      </c>
      <c r="M2466" s="414" t="str">
        <f t="shared" si="215"/>
        <v/>
      </c>
    </row>
    <row r="2467" spans="1:13">
      <c r="A2467" s="175"/>
      <c r="B2467" s="152"/>
      <c r="C2467" s="137"/>
      <c r="D2467" s="142"/>
      <c r="E2467" s="143"/>
      <c r="F2467" s="143"/>
      <c r="G2467" s="346"/>
      <c r="H2467" s="145"/>
      <c r="I2467" s="449">
        <f t="shared" si="211"/>
        <v>0</v>
      </c>
      <c r="J2467" s="414" t="str">
        <f t="shared" si="212"/>
        <v/>
      </c>
      <c r="K2467" s="414" t="str">
        <f t="shared" si="213"/>
        <v/>
      </c>
      <c r="L2467" s="414" t="str">
        <f t="shared" si="214"/>
        <v/>
      </c>
      <c r="M2467" s="414" t="str">
        <f t="shared" si="215"/>
        <v/>
      </c>
    </row>
    <row r="2468" spans="1:13">
      <c r="A2468" s="175"/>
      <c r="B2468" s="152"/>
      <c r="C2468" s="137"/>
      <c r="D2468" s="142"/>
      <c r="E2468" s="143"/>
      <c r="F2468" s="143"/>
      <c r="G2468" s="346"/>
      <c r="H2468" s="145"/>
      <c r="I2468" s="449">
        <f t="shared" si="211"/>
        <v>0</v>
      </c>
      <c r="J2468" s="414" t="str">
        <f t="shared" si="212"/>
        <v/>
      </c>
      <c r="K2468" s="414" t="str">
        <f t="shared" si="213"/>
        <v/>
      </c>
      <c r="L2468" s="414" t="str">
        <f t="shared" si="214"/>
        <v/>
      </c>
      <c r="M2468" s="414" t="str">
        <f t="shared" si="215"/>
        <v/>
      </c>
    </row>
    <row r="2470" spans="1:13">
      <c r="G2470" s="355">
        <f>SUBTOTAL(9,G73:G156)</f>
        <v>0</v>
      </c>
    </row>
    <row r="2472" spans="1:13">
      <c r="G2472" s="355" t="e">
        <f>#REF!+#REF!+#REF!+#REF!</f>
        <v>#REF!</v>
      </c>
    </row>
  </sheetData>
  <autoFilter ref="A2:H2468" xr:uid="{00000000-0009-0000-0000-000005000000}"/>
  <sortState xmlns:xlrd2="http://schemas.microsoft.com/office/spreadsheetml/2017/richdata2" ref="A56:G91">
    <sortCondition ref="D56:D91"/>
  </sortState>
  <mergeCells count="2">
    <mergeCell ref="A1:C1"/>
    <mergeCell ref="D1:G1"/>
  </mergeCells>
  <conditionalFormatting sqref="I1">
    <cfRule type="cellIs" dxfId="14" priority="1" stopIfTrue="1" operator="notBetween">
      <formula>-5</formula>
      <formula>5</formula>
    </cfRule>
  </conditionalFormatting>
  <dataValidations count="4">
    <dataValidation allowBlank="1" showInputMessage="1" showErrorMessage="1" promptTitle="Area de control Partes Relaciona" prompt="Anota si el monto de lo que corresponda a la parte relacionada" sqref="H3:H4" xr:uid="{00000000-0002-0000-0500-000000000000}"/>
    <dataValidation allowBlank="1" showInputMessage="1" showErrorMessage="1" promptTitle="Anota el Indice Correspondiente:" prompt="Ejemplo:_x000a_01010000000000 para Efectivo en Caja y Bancos" sqref="A3:A5" xr:uid="{00000000-0002-0000-0500-000001000000}"/>
    <dataValidation allowBlank="1" showInputMessage="1" showErrorMessage="1" promptTitle="No poner Nada" prompt="Contiene una formula" sqref="I3:I2468" xr:uid="{00000000-0002-0000-0500-000002000000}"/>
    <dataValidation allowBlank="1" showInputMessage="1" showErrorMessage="1" promptTitle="Formula" prompt="No poner nada" sqref="J3:M2468" xr:uid="{00000000-0002-0000-0500-000003000000}"/>
  </dataValidations>
  <pageMargins left="0.7" right="0.7" top="0.75" bottom="0.75" header="0.3" footer="0.3"/>
  <pageSetup scale="75" fitToHeight="5" orientation="portrait" r:id="rId1"/>
  <headerFooter>
    <oddHeader>&amp;CDragon Foods, S.A. de C.V. 
Ht Dictamen 2020</oddHead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39997558519241921"/>
    <pageSetUpPr fitToPage="1"/>
  </sheetPr>
  <dimension ref="A1:I363"/>
  <sheetViews>
    <sheetView showGridLines="0" workbookViewId="0">
      <pane xSplit="1" ySplit="4" topLeftCell="B60" activePane="bottomRight" state="frozen"/>
      <selection pane="topRight" activeCell="B1" sqref="B1"/>
      <selection pane="bottomLeft" activeCell="A5" sqref="A5"/>
      <selection pane="bottomRight" activeCell="C72" sqref="C72"/>
    </sheetView>
  </sheetViews>
  <sheetFormatPr baseColWidth="10" defaultRowHeight="14.5"/>
  <cols>
    <col min="1" max="1" width="14.90625" customWidth="1"/>
    <col min="2" max="2" width="67.08984375" customWidth="1"/>
    <col min="3" max="3" width="13.453125" bestFit="1" customWidth="1"/>
    <col min="4" max="7" width="12.6328125" customWidth="1"/>
    <col min="8" max="8" width="15" customWidth="1"/>
    <col min="9" max="9" width="13.36328125" customWidth="1"/>
  </cols>
  <sheetData>
    <row r="1" spans="1:9" ht="17.5">
      <c r="A1" s="181" t="e">
        <f>[0]!B_A_PERSONA_PER_NOM</f>
        <v>#REF!</v>
      </c>
      <c r="B1" s="166"/>
      <c r="C1" s="167">
        <v>2023</v>
      </c>
      <c r="D1" s="168"/>
      <c r="E1" s="168"/>
      <c r="F1" s="168"/>
      <c r="G1" s="168"/>
      <c r="H1" s="140" t="str">
        <f>IF(H2&lt;&gt;0,"Descuadre por:","Cuadre Correcto")</f>
        <v>Cuadre Correcto</v>
      </c>
      <c r="I1" s="168"/>
    </row>
    <row r="2" spans="1:9" ht="17.5">
      <c r="A2" s="169" t="s">
        <v>5666</v>
      </c>
      <c r="B2" s="166"/>
      <c r="C2" s="167">
        <v>2023</v>
      </c>
      <c r="D2" s="168"/>
      <c r="E2" s="168"/>
      <c r="F2" s="168"/>
      <c r="G2" s="168"/>
      <c r="H2" s="170">
        <f>H363</f>
        <v>0</v>
      </c>
      <c r="I2" s="168"/>
    </row>
    <row r="3" spans="1:9">
      <c r="A3" s="581" t="s">
        <v>5655</v>
      </c>
      <c r="B3" s="582" t="s">
        <v>5659</v>
      </c>
      <c r="C3" s="579" t="s">
        <v>5667</v>
      </c>
      <c r="D3" s="579" t="s">
        <v>5668</v>
      </c>
      <c r="E3" s="579" t="s">
        <v>5669</v>
      </c>
      <c r="F3" s="579" t="s">
        <v>5670</v>
      </c>
      <c r="G3" s="579" t="s">
        <v>5671</v>
      </c>
      <c r="H3" s="579" t="s">
        <v>5672</v>
      </c>
      <c r="I3" s="580" t="s">
        <v>5661</v>
      </c>
    </row>
    <row r="4" spans="1:9">
      <c r="A4" s="581"/>
      <c r="B4" s="583"/>
      <c r="C4" s="579"/>
      <c r="D4" s="579"/>
      <c r="E4" s="579"/>
      <c r="F4" s="579"/>
      <c r="G4" s="579"/>
      <c r="H4" s="579"/>
      <c r="I4" s="580"/>
    </row>
    <row r="5" spans="1:9">
      <c r="A5" s="154" t="s">
        <v>685</v>
      </c>
      <c r="B5" s="155"/>
      <c r="C5" s="155"/>
      <c r="D5" s="155"/>
      <c r="E5" s="155"/>
      <c r="F5" s="155"/>
      <c r="G5" s="155"/>
      <c r="H5" s="156"/>
      <c r="I5" s="157"/>
    </row>
    <row r="6" spans="1:9">
      <c r="A6" s="171" t="s">
        <v>5673</v>
      </c>
      <c r="B6" s="172"/>
      <c r="C6" s="172"/>
      <c r="D6" s="172"/>
      <c r="E6" s="172"/>
      <c r="F6" s="172"/>
      <c r="G6" s="172"/>
      <c r="H6" s="173"/>
      <c r="I6" s="174"/>
    </row>
    <row r="7" spans="1:9">
      <c r="A7" s="175" t="s">
        <v>693</v>
      </c>
      <c r="B7" s="176" t="s">
        <v>694</v>
      </c>
      <c r="C7" s="151">
        <f>ROUND(SUMIF(Indice,$A7,Balance),)</f>
        <v>0</v>
      </c>
      <c r="D7" s="177"/>
      <c r="E7" s="177"/>
      <c r="F7" s="177"/>
      <c r="G7" s="177"/>
      <c r="H7" s="179">
        <f>SUM(C7:G7)</f>
        <v>0</v>
      </c>
      <c r="I7" s="178">
        <f>ROUND(SUMIF(Indice,$A7,PartesRel),)</f>
        <v>0</v>
      </c>
    </row>
    <row r="8" spans="1:9">
      <c r="A8" s="175" t="s">
        <v>695</v>
      </c>
      <c r="B8" s="176" t="s">
        <v>696</v>
      </c>
      <c r="C8" s="151">
        <f>ROUND(SUMIF(Indice,$A8,Balance),)</f>
        <v>0</v>
      </c>
      <c r="D8" s="177"/>
      <c r="E8" s="177"/>
      <c r="F8" s="177"/>
      <c r="G8" s="177"/>
      <c r="H8" s="179">
        <f>SUM(C8:G8)</f>
        <v>0</v>
      </c>
      <c r="I8" s="178">
        <f>ROUND(SUMIF(Indice,$A8,PartesRel),)</f>
        <v>0</v>
      </c>
    </row>
    <row r="9" spans="1:9">
      <c r="A9" s="175" t="s">
        <v>697</v>
      </c>
      <c r="B9" s="176" t="s">
        <v>698</v>
      </c>
      <c r="C9" s="151">
        <f>ROUND(SUMIF(Indice,$A9,Balance),)</f>
        <v>0</v>
      </c>
      <c r="D9" s="177"/>
      <c r="E9" s="177"/>
      <c r="F9" s="177"/>
      <c r="G9" s="177"/>
      <c r="H9" s="179">
        <f>SUM(C9:G9)</f>
        <v>0</v>
      </c>
      <c r="I9" s="178">
        <f>ROUND(SUMIF(Indice,$A9,PartesRel),)</f>
        <v>0</v>
      </c>
    </row>
    <row r="10" spans="1:9">
      <c r="A10" s="180" t="s">
        <v>5674</v>
      </c>
      <c r="B10" s="158" t="s">
        <v>5675</v>
      </c>
      <c r="C10" s="151">
        <f>ROUND(SUMIF(Indice,$A10,Balance),)</f>
        <v>0</v>
      </c>
      <c r="D10" s="177"/>
      <c r="E10" s="177"/>
      <c r="F10" s="177"/>
      <c r="G10" s="177"/>
      <c r="H10" s="179">
        <f>SUM(C10:G10)</f>
        <v>0</v>
      </c>
      <c r="I10" s="178">
        <f>ROUND(SUMIF(Indice,$A10,PartesRel),)</f>
        <v>0</v>
      </c>
    </row>
    <row r="11" spans="1:9">
      <c r="A11" s="171" t="s">
        <v>705</v>
      </c>
      <c r="B11" s="172"/>
      <c r="C11" s="172"/>
      <c r="D11" s="172"/>
      <c r="E11" s="172"/>
      <c r="F11" s="172"/>
      <c r="G11" s="172"/>
      <c r="H11" s="173"/>
      <c r="I11" s="174"/>
    </row>
    <row r="12" spans="1:9">
      <c r="A12" s="175" t="s">
        <v>707</v>
      </c>
      <c r="B12" s="176" t="s">
        <v>708</v>
      </c>
      <c r="C12" s="151">
        <f t="shared" ref="C12:C22" si="0">ROUND(SUMIF(Indice,$A12,Balance),)</f>
        <v>0</v>
      </c>
      <c r="D12" s="177"/>
      <c r="E12" s="177"/>
      <c r="F12" s="177"/>
      <c r="G12" s="177"/>
      <c r="H12" s="179">
        <f t="shared" ref="H12:H22" si="1">SUM(C12:G12)</f>
        <v>0</v>
      </c>
      <c r="I12" s="178">
        <f t="shared" ref="I12:I22" si="2">ROUND(SUMIF(Indice,$A12,PartesRel),)</f>
        <v>0</v>
      </c>
    </row>
    <row r="13" spans="1:9">
      <c r="A13" s="175" t="s">
        <v>709</v>
      </c>
      <c r="B13" s="176" t="s">
        <v>710</v>
      </c>
      <c r="C13" s="151">
        <f t="shared" si="0"/>
        <v>0</v>
      </c>
      <c r="D13" s="177"/>
      <c r="E13" s="177"/>
      <c r="F13" s="177"/>
      <c r="G13" s="177"/>
      <c r="H13" s="179">
        <f t="shared" si="1"/>
        <v>0</v>
      </c>
      <c r="I13" s="178">
        <f t="shared" si="2"/>
        <v>0</v>
      </c>
    </row>
    <row r="14" spans="1:9">
      <c r="A14" s="175" t="s">
        <v>711</v>
      </c>
      <c r="B14" s="176" t="s">
        <v>2625</v>
      </c>
      <c r="C14" s="151">
        <f t="shared" si="0"/>
        <v>0</v>
      </c>
      <c r="D14" s="177"/>
      <c r="E14" s="177"/>
      <c r="F14" s="177"/>
      <c r="G14" s="177"/>
      <c r="H14" s="179">
        <f t="shared" si="1"/>
        <v>0</v>
      </c>
      <c r="I14" s="178">
        <f t="shared" si="2"/>
        <v>0</v>
      </c>
    </row>
    <row r="15" spans="1:9">
      <c r="A15" s="175" t="s">
        <v>713</v>
      </c>
      <c r="B15" s="176" t="s">
        <v>5676</v>
      </c>
      <c r="C15" s="151">
        <f t="shared" si="0"/>
        <v>0</v>
      </c>
      <c r="D15" s="177"/>
      <c r="E15" s="177"/>
      <c r="F15" s="177"/>
      <c r="G15" s="177"/>
      <c r="H15" s="179">
        <f t="shared" si="1"/>
        <v>0</v>
      </c>
      <c r="I15" s="178">
        <f t="shared" si="2"/>
        <v>0</v>
      </c>
    </row>
    <row r="16" spans="1:9">
      <c r="A16" s="175" t="s">
        <v>715</v>
      </c>
      <c r="B16" s="176" t="s">
        <v>5677</v>
      </c>
      <c r="C16" s="151">
        <f t="shared" si="0"/>
        <v>0</v>
      </c>
      <c r="D16" s="177"/>
      <c r="E16" s="177"/>
      <c r="F16" s="177"/>
      <c r="G16" s="177"/>
      <c r="H16" s="179">
        <f t="shared" si="1"/>
        <v>0</v>
      </c>
      <c r="I16" s="178">
        <f t="shared" si="2"/>
        <v>0</v>
      </c>
    </row>
    <row r="17" spans="1:9">
      <c r="A17" s="175" t="s">
        <v>717</v>
      </c>
      <c r="B17" s="176" t="s">
        <v>5678</v>
      </c>
      <c r="C17" s="151">
        <f t="shared" si="0"/>
        <v>0</v>
      </c>
      <c r="D17" s="177"/>
      <c r="E17" s="177"/>
      <c r="F17" s="177"/>
      <c r="G17" s="177"/>
      <c r="H17" s="179">
        <f t="shared" si="1"/>
        <v>0</v>
      </c>
      <c r="I17" s="178">
        <f t="shared" si="2"/>
        <v>0</v>
      </c>
    </row>
    <row r="18" spans="1:9">
      <c r="A18" s="175" t="s">
        <v>719</v>
      </c>
      <c r="B18" s="176" t="s">
        <v>720</v>
      </c>
      <c r="C18" s="151">
        <f t="shared" si="0"/>
        <v>0</v>
      </c>
      <c r="D18" s="177"/>
      <c r="E18" s="177"/>
      <c r="F18" s="177"/>
      <c r="G18" s="177"/>
      <c r="H18" s="179">
        <f t="shared" si="1"/>
        <v>0</v>
      </c>
      <c r="I18" s="178">
        <f t="shared" si="2"/>
        <v>0</v>
      </c>
    </row>
    <row r="19" spans="1:9">
      <c r="A19" s="180" t="s">
        <v>721</v>
      </c>
      <c r="B19" s="158" t="s">
        <v>722</v>
      </c>
      <c r="C19" s="151">
        <f t="shared" si="0"/>
        <v>0</v>
      </c>
      <c r="D19" s="177"/>
      <c r="E19" s="177"/>
      <c r="F19" s="177"/>
      <c r="G19" s="177"/>
      <c r="H19" s="179">
        <f t="shared" si="1"/>
        <v>0</v>
      </c>
      <c r="I19" s="178">
        <f t="shared" si="2"/>
        <v>0</v>
      </c>
    </row>
    <row r="20" spans="1:9">
      <c r="A20" s="175" t="s">
        <v>723</v>
      </c>
      <c r="B20" s="176" t="s">
        <v>724</v>
      </c>
      <c r="C20" s="151">
        <f t="shared" si="0"/>
        <v>0</v>
      </c>
      <c r="D20" s="177"/>
      <c r="E20" s="177"/>
      <c r="F20" s="177"/>
      <c r="G20" s="177"/>
      <c r="H20" s="179">
        <f t="shared" si="1"/>
        <v>0</v>
      </c>
      <c r="I20" s="178">
        <f t="shared" si="2"/>
        <v>0</v>
      </c>
    </row>
    <row r="21" spans="1:9">
      <c r="A21" s="175" t="s">
        <v>725</v>
      </c>
      <c r="B21" s="176" t="s">
        <v>726</v>
      </c>
      <c r="C21" s="151">
        <f t="shared" si="0"/>
        <v>0</v>
      </c>
      <c r="D21" s="177"/>
      <c r="E21" s="177"/>
      <c r="F21" s="177"/>
      <c r="G21" s="177"/>
      <c r="H21" s="179">
        <f t="shared" si="1"/>
        <v>0</v>
      </c>
      <c r="I21" s="178">
        <f t="shared" si="2"/>
        <v>0</v>
      </c>
    </row>
    <row r="22" spans="1:9">
      <c r="A22" s="180" t="s">
        <v>5679</v>
      </c>
      <c r="B22" s="158" t="s">
        <v>5680</v>
      </c>
      <c r="C22" s="151">
        <f t="shared" si="0"/>
        <v>0</v>
      </c>
      <c r="D22" s="177"/>
      <c r="E22" s="177"/>
      <c r="F22" s="177"/>
      <c r="G22" s="177"/>
      <c r="H22" s="179">
        <f t="shared" si="1"/>
        <v>0</v>
      </c>
      <c r="I22" s="178">
        <f t="shared" si="2"/>
        <v>0</v>
      </c>
    </row>
    <row r="23" spans="1:9">
      <c r="A23" s="171" t="s">
        <v>733</v>
      </c>
      <c r="B23" s="172"/>
      <c r="C23" s="172"/>
      <c r="D23" s="172"/>
      <c r="E23" s="172"/>
      <c r="F23" s="172"/>
      <c r="G23" s="172"/>
      <c r="H23" s="173"/>
      <c r="I23" s="174"/>
    </row>
    <row r="24" spans="1:9">
      <c r="A24" s="175" t="s">
        <v>735</v>
      </c>
      <c r="B24" s="176" t="s">
        <v>736</v>
      </c>
      <c r="C24" s="151">
        <f t="shared" ref="C24:C29" si="3">ROUND(SUMIF(Indice,$A24,Balance),)</f>
        <v>0</v>
      </c>
      <c r="D24" s="177"/>
      <c r="E24" s="177"/>
      <c r="F24" s="177"/>
      <c r="G24" s="177"/>
      <c r="H24" s="179">
        <f t="shared" ref="H24:H29" si="4">SUM(C24:G24)</f>
        <v>0</v>
      </c>
      <c r="I24" s="178">
        <f t="shared" ref="I24:I29" si="5">ROUND(SUMIF(Indice,$A24,PartesRel),)</f>
        <v>0</v>
      </c>
    </row>
    <row r="25" spans="1:9">
      <c r="A25" s="175" t="s">
        <v>737</v>
      </c>
      <c r="B25" s="176" t="s">
        <v>738</v>
      </c>
      <c r="C25" s="151">
        <f t="shared" si="3"/>
        <v>0</v>
      </c>
      <c r="D25" s="177"/>
      <c r="E25" s="177"/>
      <c r="F25" s="177"/>
      <c r="G25" s="177"/>
      <c r="H25" s="179">
        <f t="shared" si="4"/>
        <v>0</v>
      </c>
      <c r="I25" s="178">
        <f t="shared" si="5"/>
        <v>0</v>
      </c>
    </row>
    <row r="26" spans="1:9">
      <c r="A26" s="175" t="s">
        <v>739</v>
      </c>
      <c r="B26" s="176" t="s">
        <v>740</v>
      </c>
      <c r="C26" s="151">
        <f t="shared" si="3"/>
        <v>0</v>
      </c>
      <c r="D26" s="177"/>
      <c r="E26" s="177"/>
      <c r="F26" s="177"/>
      <c r="G26" s="177"/>
      <c r="H26" s="179">
        <f t="shared" si="4"/>
        <v>0</v>
      </c>
      <c r="I26" s="178">
        <f t="shared" si="5"/>
        <v>0</v>
      </c>
    </row>
    <row r="27" spans="1:9">
      <c r="A27" s="175" t="s">
        <v>741</v>
      </c>
      <c r="B27" s="176" t="s">
        <v>742</v>
      </c>
      <c r="C27" s="151">
        <f t="shared" si="3"/>
        <v>0</v>
      </c>
      <c r="D27" s="177"/>
      <c r="E27" s="177"/>
      <c r="F27" s="177"/>
      <c r="G27" s="177"/>
      <c r="H27" s="179">
        <f t="shared" si="4"/>
        <v>0</v>
      </c>
      <c r="I27" s="178">
        <f t="shared" si="5"/>
        <v>0</v>
      </c>
    </row>
    <row r="28" spans="1:9">
      <c r="A28" s="175" t="s">
        <v>743</v>
      </c>
      <c r="B28" s="176" t="s">
        <v>744</v>
      </c>
      <c r="C28" s="151">
        <f t="shared" si="3"/>
        <v>0</v>
      </c>
      <c r="D28" s="177"/>
      <c r="E28" s="177"/>
      <c r="F28" s="177"/>
      <c r="G28" s="177"/>
      <c r="H28" s="179">
        <f t="shared" si="4"/>
        <v>0</v>
      </c>
      <c r="I28" s="178">
        <f t="shared" si="5"/>
        <v>0</v>
      </c>
    </row>
    <row r="29" spans="1:9">
      <c r="A29" s="180" t="s">
        <v>5681</v>
      </c>
      <c r="B29" s="158" t="s">
        <v>5682</v>
      </c>
      <c r="C29" s="151">
        <f t="shared" si="3"/>
        <v>0</v>
      </c>
      <c r="D29" s="177"/>
      <c r="E29" s="177"/>
      <c r="F29" s="177"/>
      <c r="G29" s="177"/>
      <c r="H29" s="179">
        <f t="shared" si="4"/>
        <v>0</v>
      </c>
      <c r="I29" s="178">
        <f t="shared" si="5"/>
        <v>0</v>
      </c>
    </row>
    <row r="30" spans="1:9">
      <c r="A30" s="171" t="s">
        <v>751</v>
      </c>
      <c r="B30" s="172"/>
      <c r="C30" s="172"/>
      <c r="D30" s="172"/>
      <c r="E30" s="172"/>
      <c r="F30" s="172"/>
      <c r="G30" s="172"/>
      <c r="H30" s="173"/>
      <c r="I30" s="174"/>
    </row>
    <row r="31" spans="1:9">
      <c r="A31" s="175" t="s">
        <v>753</v>
      </c>
      <c r="B31" s="176" t="s">
        <v>754</v>
      </c>
      <c r="C31" s="151">
        <f t="shared" ref="C31:C37" si="6">ROUND(SUMIF(Indice,$A31,Balance),)</f>
        <v>0</v>
      </c>
      <c r="D31" s="177"/>
      <c r="E31" s="177"/>
      <c r="F31" s="177"/>
      <c r="G31" s="177"/>
      <c r="H31" s="179">
        <f>SUM(C31:G31)</f>
        <v>0</v>
      </c>
      <c r="I31" s="178">
        <f>ROUND(SUMIF(Indice,$A31,PartesRel),)</f>
        <v>0</v>
      </c>
    </row>
    <row r="32" spans="1:9">
      <c r="A32" s="175" t="s">
        <v>755</v>
      </c>
      <c r="B32" s="176" t="s">
        <v>756</v>
      </c>
      <c r="C32" s="151">
        <f t="shared" si="6"/>
        <v>0</v>
      </c>
      <c r="D32" s="177"/>
      <c r="E32" s="177"/>
      <c r="F32" s="177"/>
      <c r="G32" s="177"/>
      <c r="H32" s="179">
        <f>SUM(C32:G32)</f>
        <v>0</v>
      </c>
      <c r="I32" s="178"/>
    </row>
    <row r="33" spans="1:9">
      <c r="A33" s="180" t="s">
        <v>757</v>
      </c>
      <c r="B33" s="158" t="s">
        <v>5894</v>
      </c>
      <c r="C33" s="151">
        <f t="shared" si="6"/>
        <v>0</v>
      </c>
      <c r="D33" s="177"/>
      <c r="E33" s="177"/>
      <c r="F33" s="177"/>
      <c r="G33" s="177"/>
      <c r="H33" s="179">
        <f>SUM(C33:G33)</f>
        <v>0</v>
      </c>
      <c r="I33" s="178">
        <f>ROUND(SUMIF(Indice,$A33,PartesRel),)</f>
        <v>0</v>
      </c>
    </row>
    <row r="34" spans="1:9">
      <c r="A34" s="180" t="s">
        <v>5858</v>
      </c>
      <c r="B34" s="158" t="s">
        <v>6089</v>
      </c>
      <c r="C34" s="151">
        <f t="shared" si="6"/>
        <v>0</v>
      </c>
      <c r="D34" s="177"/>
      <c r="E34" s="177"/>
      <c r="F34" s="177"/>
      <c r="G34" s="177"/>
      <c r="H34" s="179">
        <f>SUM(C34:G34)</f>
        <v>0</v>
      </c>
      <c r="I34" s="178">
        <f>ROUND(SUMIF(Indice,$A34,PartesRel),)</f>
        <v>0</v>
      </c>
    </row>
    <row r="35" spans="1:9">
      <c r="A35" s="175" t="s">
        <v>759</v>
      </c>
      <c r="B35" s="176" t="s">
        <v>760</v>
      </c>
      <c r="C35" s="151">
        <f t="shared" si="6"/>
        <v>0</v>
      </c>
      <c r="D35" s="177"/>
      <c r="E35" s="177"/>
      <c r="F35" s="177"/>
      <c r="G35" s="177"/>
      <c r="H35" s="179"/>
      <c r="I35" s="178"/>
    </row>
    <row r="36" spans="1:9">
      <c r="A36" s="180" t="s">
        <v>5683</v>
      </c>
      <c r="B36" s="158" t="s">
        <v>878</v>
      </c>
      <c r="C36" s="151">
        <f t="shared" si="6"/>
        <v>0</v>
      </c>
      <c r="D36" s="177"/>
      <c r="E36" s="177"/>
      <c r="F36" s="177"/>
      <c r="G36" s="177"/>
      <c r="H36" s="179">
        <f>SUM(C36:G36)</f>
        <v>0</v>
      </c>
      <c r="I36" s="178">
        <f>ROUND(SUMIF(Indice,$A36,PartesRel),)</f>
        <v>0</v>
      </c>
    </row>
    <row r="37" spans="1:9">
      <c r="A37" s="175" t="s">
        <v>767</v>
      </c>
      <c r="B37" s="176" t="s">
        <v>768</v>
      </c>
      <c r="C37" s="151">
        <f t="shared" si="6"/>
        <v>0</v>
      </c>
      <c r="D37" s="177"/>
      <c r="E37" s="177"/>
      <c r="F37" s="177"/>
      <c r="G37" s="177"/>
      <c r="H37" s="179">
        <f>SUM(C37:G37)</f>
        <v>0</v>
      </c>
      <c r="I37" s="178">
        <f>ROUND(SUMIF(Indice,$A37,PartesRel),)</f>
        <v>0</v>
      </c>
    </row>
    <row r="38" spans="1:9">
      <c r="A38" s="171" t="s">
        <v>777</v>
      </c>
      <c r="B38" s="172"/>
      <c r="C38" s="172"/>
      <c r="D38" s="172"/>
      <c r="E38" s="172"/>
      <c r="F38" s="172"/>
      <c r="G38" s="172"/>
      <c r="H38" s="173"/>
      <c r="I38" s="174"/>
    </row>
    <row r="39" spans="1:9">
      <c r="A39" s="175" t="s">
        <v>779</v>
      </c>
      <c r="B39" s="176" t="s">
        <v>780</v>
      </c>
      <c r="C39" s="151">
        <f>ROUND(SUMIF(Indice,$A39,Balance),)</f>
        <v>0</v>
      </c>
      <c r="D39" s="177"/>
      <c r="E39" s="177"/>
      <c r="F39" s="177"/>
      <c r="G39" s="177"/>
      <c r="H39" s="179">
        <f>SUM(C39:G39)</f>
        <v>0</v>
      </c>
      <c r="I39" s="178">
        <f>ROUND(SUMIF(Indice,$A39,PartesRel),)</f>
        <v>0</v>
      </c>
    </row>
    <row r="40" spans="1:9">
      <c r="A40" s="175" t="s">
        <v>781</v>
      </c>
      <c r="B40" s="176" t="s">
        <v>782</v>
      </c>
      <c r="C40" s="151">
        <f>ROUND(SUMIF(Indice,$A40,Balance),)</f>
        <v>0</v>
      </c>
      <c r="D40" s="177"/>
      <c r="E40" s="177"/>
      <c r="F40" s="177"/>
      <c r="G40" s="177"/>
      <c r="H40" s="179">
        <f>SUM(C40:G40)</f>
        <v>0</v>
      </c>
      <c r="I40" s="178">
        <f>ROUND(SUMIF(Indice,$A40,PartesRel),)</f>
        <v>0</v>
      </c>
    </row>
    <row r="41" spans="1:9">
      <c r="A41" s="171" t="s">
        <v>787</v>
      </c>
      <c r="B41" s="172"/>
      <c r="C41" s="172"/>
      <c r="D41" s="172"/>
      <c r="E41" s="172"/>
      <c r="F41" s="172"/>
      <c r="G41" s="172"/>
      <c r="H41" s="173"/>
      <c r="I41" s="174"/>
    </row>
    <row r="42" spans="1:9">
      <c r="A42" s="175" t="s">
        <v>789</v>
      </c>
      <c r="B42" s="176" t="s">
        <v>5684</v>
      </c>
      <c r="C42" s="151">
        <f>ROUND(SUMIF(Indice,$A42,Balance),)</f>
        <v>0</v>
      </c>
      <c r="D42" s="177"/>
      <c r="E42" s="177"/>
      <c r="F42" s="177"/>
      <c r="G42" s="177"/>
      <c r="H42" s="179">
        <f>SUM(C42:G42)</f>
        <v>0</v>
      </c>
      <c r="I42" s="178"/>
    </row>
    <row r="43" spans="1:9">
      <c r="A43" s="180" t="s">
        <v>5685</v>
      </c>
      <c r="B43" s="158" t="s">
        <v>758</v>
      </c>
      <c r="C43" s="151">
        <f>ROUND(SUMIF(Indice,$A43,Balance),)</f>
        <v>0</v>
      </c>
      <c r="D43" s="177"/>
      <c r="E43" s="177"/>
      <c r="F43" s="177"/>
      <c r="G43" s="177"/>
      <c r="H43" s="179">
        <f>SUM(C43:G43)</f>
        <v>0</v>
      </c>
      <c r="I43" s="178"/>
    </row>
    <row r="44" spans="1:9">
      <c r="A44" s="171" t="s">
        <v>795</v>
      </c>
      <c r="B44" s="172"/>
      <c r="C44" s="172"/>
      <c r="D44" s="172"/>
      <c r="E44" s="172"/>
      <c r="F44" s="172"/>
      <c r="G44" s="172"/>
      <c r="H44" s="173"/>
      <c r="I44" s="174"/>
    </row>
    <row r="45" spans="1:9">
      <c r="A45" s="175" t="s">
        <v>797</v>
      </c>
      <c r="B45" s="176" t="s">
        <v>795</v>
      </c>
      <c r="C45" s="151">
        <f>ROUND(SUMIF(Indice,$A45,Balance),)</f>
        <v>0</v>
      </c>
      <c r="D45" s="177"/>
      <c r="E45" s="177"/>
      <c r="F45" s="177"/>
      <c r="G45" s="177"/>
      <c r="H45" s="179">
        <f>SUM(C45:G45)</f>
        <v>0</v>
      </c>
      <c r="I45" s="178">
        <f>ROUND(SUMIF(Indice,$A45,PartesRel),)</f>
        <v>0</v>
      </c>
    </row>
    <row r="46" spans="1:9">
      <c r="A46" s="171" t="s">
        <v>805</v>
      </c>
      <c r="B46" s="172"/>
      <c r="C46" s="172"/>
      <c r="D46" s="172"/>
      <c r="E46" s="172"/>
      <c r="F46" s="172"/>
      <c r="G46" s="172"/>
      <c r="H46" s="173"/>
      <c r="I46" s="174"/>
    </row>
    <row r="47" spans="1:9">
      <c r="A47" s="175" t="s">
        <v>807</v>
      </c>
      <c r="B47" s="176" t="s">
        <v>808</v>
      </c>
      <c r="C47" s="151">
        <f t="shared" ref="C47:C53" si="7">ROUND(SUMIF(Indice,$A47,Balance),)</f>
        <v>0</v>
      </c>
      <c r="D47" s="177"/>
      <c r="E47" s="177"/>
      <c r="F47" s="177"/>
      <c r="G47" s="177"/>
      <c r="H47" s="179">
        <f t="shared" ref="H47:H53" si="8">SUM(C47:G47)</f>
        <v>0</v>
      </c>
      <c r="I47" s="178">
        <f t="shared" ref="I47:I53" si="9">ROUND(SUMIF(Indice,$A47,PartesRel),)</f>
        <v>0</v>
      </c>
    </row>
    <row r="48" spans="1:9">
      <c r="A48" s="175" t="s">
        <v>809</v>
      </c>
      <c r="B48" s="176" t="s">
        <v>810</v>
      </c>
      <c r="C48" s="151">
        <f t="shared" si="7"/>
        <v>0</v>
      </c>
      <c r="D48" s="177"/>
      <c r="E48" s="177"/>
      <c r="F48" s="177"/>
      <c r="G48" s="177"/>
      <c r="H48" s="179">
        <f t="shared" si="8"/>
        <v>0</v>
      </c>
      <c r="I48" s="178">
        <f t="shared" si="9"/>
        <v>0</v>
      </c>
    </row>
    <row r="49" spans="1:9">
      <c r="A49" s="175" t="s">
        <v>811</v>
      </c>
      <c r="B49" s="176" t="s">
        <v>812</v>
      </c>
      <c r="C49" s="151">
        <f t="shared" si="7"/>
        <v>0</v>
      </c>
      <c r="D49" s="177"/>
      <c r="E49" s="177"/>
      <c r="F49" s="177"/>
      <c r="G49" s="177"/>
      <c r="H49" s="179">
        <f t="shared" si="8"/>
        <v>0</v>
      </c>
      <c r="I49" s="178">
        <f t="shared" si="9"/>
        <v>0</v>
      </c>
    </row>
    <row r="50" spans="1:9">
      <c r="A50" s="175" t="s">
        <v>813</v>
      </c>
      <c r="B50" s="176" t="s">
        <v>814</v>
      </c>
      <c r="C50" s="151">
        <f t="shared" si="7"/>
        <v>0</v>
      </c>
      <c r="D50" s="177"/>
      <c r="E50" s="177"/>
      <c r="F50" s="177"/>
      <c r="G50" s="177"/>
      <c r="H50" s="179">
        <f t="shared" si="8"/>
        <v>0</v>
      </c>
      <c r="I50" s="178">
        <f t="shared" si="9"/>
        <v>0</v>
      </c>
    </row>
    <row r="51" spans="1:9">
      <c r="A51" s="175" t="s">
        <v>815</v>
      </c>
      <c r="B51" s="176" t="s">
        <v>816</v>
      </c>
      <c r="C51" s="151">
        <f t="shared" si="7"/>
        <v>0</v>
      </c>
      <c r="D51" s="177"/>
      <c r="E51" s="177"/>
      <c r="F51" s="177"/>
      <c r="G51" s="177"/>
      <c r="H51" s="179">
        <f t="shared" si="8"/>
        <v>0</v>
      </c>
      <c r="I51" s="178">
        <f t="shared" si="9"/>
        <v>0</v>
      </c>
    </row>
    <row r="52" spans="1:9">
      <c r="A52" s="175" t="s">
        <v>817</v>
      </c>
      <c r="B52" s="176" t="s">
        <v>818</v>
      </c>
      <c r="C52" s="151">
        <f t="shared" si="7"/>
        <v>0</v>
      </c>
      <c r="D52" s="177"/>
      <c r="E52" s="177"/>
      <c r="F52" s="177"/>
      <c r="G52" s="177"/>
      <c r="H52" s="179">
        <f t="shared" si="8"/>
        <v>0</v>
      </c>
      <c r="I52" s="178">
        <f t="shared" si="9"/>
        <v>0</v>
      </c>
    </row>
    <row r="53" spans="1:9">
      <c r="A53" s="180" t="s">
        <v>5686</v>
      </c>
      <c r="B53" s="158" t="s">
        <v>5887</v>
      </c>
      <c r="C53" s="151">
        <f t="shared" si="7"/>
        <v>0</v>
      </c>
      <c r="D53" s="177"/>
      <c r="E53" s="177"/>
      <c r="F53" s="177"/>
      <c r="G53" s="177"/>
      <c r="H53" s="179">
        <f t="shared" si="8"/>
        <v>0</v>
      </c>
      <c r="I53" s="178">
        <f t="shared" si="9"/>
        <v>0</v>
      </c>
    </row>
    <row r="54" spans="1:9">
      <c r="A54" s="171" t="s">
        <v>1800</v>
      </c>
      <c r="B54" s="172"/>
      <c r="C54" s="172"/>
      <c r="D54" s="172"/>
      <c r="E54" s="172"/>
      <c r="F54" s="172"/>
      <c r="G54" s="172"/>
      <c r="H54" s="173"/>
      <c r="I54" s="174"/>
    </row>
    <row r="55" spans="1:9">
      <c r="A55" s="175" t="s">
        <v>826</v>
      </c>
      <c r="B55" s="176" t="s">
        <v>827</v>
      </c>
      <c r="C55" s="151">
        <f t="shared" ref="C55:C60" si="10">ROUND(SUMIF(Indice,$A55,Balance),)</f>
        <v>0</v>
      </c>
      <c r="D55" s="177"/>
      <c r="E55" s="177"/>
      <c r="F55" s="177"/>
      <c r="G55" s="177"/>
      <c r="H55" s="179">
        <f t="shared" ref="H55:H60" si="11">SUM(C55:G55)</f>
        <v>0</v>
      </c>
      <c r="I55" s="178">
        <f t="shared" ref="I55:I60" si="12">ROUND(SUMIF(Indice,$A55,PartesRel),)</f>
        <v>0</v>
      </c>
    </row>
    <row r="56" spans="1:9">
      <c r="A56" s="175" t="s">
        <v>828</v>
      </c>
      <c r="B56" s="176" t="s">
        <v>829</v>
      </c>
      <c r="C56" s="151">
        <f t="shared" si="10"/>
        <v>0</v>
      </c>
      <c r="D56" s="177"/>
      <c r="E56" s="177"/>
      <c r="F56" s="177"/>
      <c r="G56" s="177"/>
      <c r="H56" s="179">
        <f t="shared" si="11"/>
        <v>0</v>
      </c>
      <c r="I56" s="178">
        <f t="shared" si="12"/>
        <v>0</v>
      </c>
    </row>
    <row r="57" spans="1:9">
      <c r="A57" s="175" t="s">
        <v>830</v>
      </c>
      <c r="B57" s="176" t="s">
        <v>831</v>
      </c>
      <c r="C57" s="151">
        <f t="shared" si="10"/>
        <v>0</v>
      </c>
      <c r="D57" s="177"/>
      <c r="E57" s="177"/>
      <c r="F57" s="177"/>
      <c r="G57" s="177"/>
      <c r="H57" s="179">
        <f t="shared" si="11"/>
        <v>0</v>
      </c>
      <c r="I57" s="178">
        <f t="shared" si="12"/>
        <v>0</v>
      </c>
    </row>
    <row r="58" spans="1:9">
      <c r="A58" s="175" t="s">
        <v>832</v>
      </c>
      <c r="B58" s="176" t="s">
        <v>833</v>
      </c>
      <c r="C58" s="151">
        <f t="shared" si="10"/>
        <v>0</v>
      </c>
      <c r="D58" s="177"/>
      <c r="E58" s="177"/>
      <c r="F58" s="177"/>
      <c r="G58" s="177"/>
      <c r="H58" s="179">
        <f t="shared" si="11"/>
        <v>0</v>
      </c>
      <c r="I58" s="178">
        <f t="shared" si="12"/>
        <v>0</v>
      </c>
    </row>
    <row r="59" spans="1:9">
      <c r="A59" s="175" t="s">
        <v>834</v>
      </c>
      <c r="B59" s="176" t="s">
        <v>835</v>
      </c>
      <c r="C59" s="151">
        <f t="shared" si="10"/>
        <v>0</v>
      </c>
      <c r="D59" s="177"/>
      <c r="E59" s="177"/>
      <c r="F59" s="177"/>
      <c r="G59" s="177"/>
      <c r="H59" s="179">
        <f t="shared" si="11"/>
        <v>0</v>
      </c>
      <c r="I59" s="178">
        <f t="shared" si="12"/>
        <v>0</v>
      </c>
    </row>
    <row r="60" spans="1:9">
      <c r="A60" s="180" t="s">
        <v>5687</v>
      </c>
      <c r="B60" s="158" t="s">
        <v>5886</v>
      </c>
      <c r="C60" s="151">
        <f t="shared" si="10"/>
        <v>0</v>
      </c>
      <c r="D60" s="177"/>
      <c r="E60" s="177"/>
      <c r="F60" s="177"/>
      <c r="G60" s="177"/>
      <c r="H60" s="179">
        <f t="shared" si="11"/>
        <v>0</v>
      </c>
      <c r="I60" s="178">
        <f t="shared" si="12"/>
        <v>0</v>
      </c>
    </row>
    <row r="61" spans="1:9">
      <c r="A61" s="171" t="s">
        <v>841</v>
      </c>
      <c r="B61" s="172"/>
      <c r="C61" s="172"/>
      <c r="D61" s="172"/>
      <c r="E61" s="172"/>
      <c r="F61" s="172"/>
      <c r="G61" s="172"/>
      <c r="H61" s="173"/>
      <c r="I61" s="174"/>
    </row>
    <row r="62" spans="1:9">
      <c r="A62" s="175" t="s">
        <v>843</v>
      </c>
      <c r="B62" s="176" t="s">
        <v>844</v>
      </c>
      <c r="C62" s="151">
        <f t="shared" ref="C62:C67" si="13">ROUND(SUMIF(Indice,$A62,Balance),)</f>
        <v>0</v>
      </c>
      <c r="D62" s="177"/>
      <c r="E62" s="177"/>
      <c r="F62" s="177"/>
      <c r="G62" s="177"/>
      <c r="H62" s="179">
        <f t="shared" ref="H62:H67" si="14">SUM(C62:G62)</f>
        <v>0</v>
      </c>
      <c r="I62" s="178">
        <f t="shared" ref="I62:I67" si="15">ROUND(SUMIF(Indice,$A62,PartesRel),)</f>
        <v>0</v>
      </c>
    </row>
    <row r="63" spans="1:9">
      <c r="A63" s="175" t="s">
        <v>845</v>
      </c>
      <c r="B63" s="176" t="s">
        <v>846</v>
      </c>
      <c r="C63" s="151">
        <f t="shared" si="13"/>
        <v>0</v>
      </c>
      <c r="D63" s="177"/>
      <c r="E63" s="177"/>
      <c r="F63" s="177"/>
      <c r="G63" s="177"/>
      <c r="H63" s="179">
        <f t="shared" si="14"/>
        <v>0</v>
      </c>
      <c r="I63" s="178">
        <f t="shared" si="15"/>
        <v>0</v>
      </c>
    </row>
    <row r="64" spans="1:9">
      <c r="A64" s="175" t="s">
        <v>847</v>
      </c>
      <c r="B64" s="176" t="s">
        <v>848</v>
      </c>
      <c r="C64" s="151">
        <f t="shared" si="13"/>
        <v>0</v>
      </c>
      <c r="D64" s="177"/>
      <c r="E64" s="177"/>
      <c r="F64" s="177"/>
      <c r="G64" s="177"/>
      <c r="H64" s="179">
        <f t="shared" si="14"/>
        <v>0</v>
      </c>
      <c r="I64" s="178">
        <f t="shared" si="15"/>
        <v>0</v>
      </c>
    </row>
    <row r="65" spans="1:9">
      <c r="A65" s="175" t="s">
        <v>849</v>
      </c>
      <c r="B65" s="176" t="s">
        <v>850</v>
      </c>
      <c r="C65" s="151">
        <f t="shared" si="13"/>
        <v>0</v>
      </c>
      <c r="D65" s="177"/>
      <c r="E65" s="177"/>
      <c r="F65" s="177"/>
      <c r="G65" s="177"/>
      <c r="H65" s="179">
        <f t="shared" si="14"/>
        <v>0</v>
      </c>
      <c r="I65" s="178">
        <f t="shared" si="15"/>
        <v>0</v>
      </c>
    </row>
    <row r="66" spans="1:9">
      <c r="A66" s="175" t="s">
        <v>851</v>
      </c>
      <c r="B66" s="176" t="s">
        <v>852</v>
      </c>
      <c r="C66" s="151">
        <f t="shared" si="13"/>
        <v>0</v>
      </c>
      <c r="D66" s="177"/>
      <c r="E66" s="177"/>
      <c r="F66" s="177"/>
      <c r="G66" s="177"/>
      <c r="H66" s="179">
        <f t="shared" si="14"/>
        <v>0</v>
      </c>
      <c r="I66" s="178">
        <f t="shared" si="15"/>
        <v>0</v>
      </c>
    </row>
    <row r="67" spans="1:9">
      <c r="A67" s="180" t="s">
        <v>5688</v>
      </c>
      <c r="B67" s="158" t="s">
        <v>854</v>
      </c>
      <c r="C67" s="151">
        <f t="shared" si="13"/>
        <v>0</v>
      </c>
      <c r="D67" s="177"/>
      <c r="E67" s="177"/>
      <c r="F67" s="177"/>
      <c r="G67" s="177"/>
      <c r="H67" s="179">
        <f t="shared" si="14"/>
        <v>0</v>
      </c>
      <c r="I67" s="178">
        <f t="shared" si="15"/>
        <v>0</v>
      </c>
    </row>
    <row r="68" spans="1:9">
      <c r="A68" s="171" t="s">
        <v>862</v>
      </c>
      <c r="B68" s="172"/>
      <c r="C68" s="172"/>
      <c r="D68" s="172"/>
      <c r="E68" s="172"/>
      <c r="F68" s="172"/>
      <c r="G68" s="172"/>
      <c r="H68" s="173"/>
      <c r="I68" s="174"/>
    </row>
    <row r="69" spans="1:9">
      <c r="A69" s="175" t="s">
        <v>864</v>
      </c>
      <c r="B69" s="176" t="s">
        <v>865</v>
      </c>
      <c r="C69" s="151">
        <f>ROUND(SUMIF(Indice,$A69,Balance),)</f>
        <v>0</v>
      </c>
      <c r="D69" s="177"/>
      <c r="E69" s="177"/>
      <c r="F69" s="177"/>
      <c r="G69" s="177"/>
      <c r="H69" s="179">
        <f>SUM(C69:G69)</f>
        <v>0</v>
      </c>
      <c r="I69" s="178">
        <f>ROUND(SUMIF(Indice,$A69,PartesRel),)</f>
        <v>0</v>
      </c>
    </row>
    <row r="70" spans="1:9">
      <c r="A70" s="175" t="s">
        <v>866</v>
      </c>
      <c r="B70" s="176" t="s">
        <v>867</v>
      </c>
      <c r="C70" s="151">
        <f t="shared" ref="C70:C74" si="16">ROUND(SUMIF(Indice,$A70,Balance),)</f>
        <v>0</v>
      </c>
      <c r="D70" s="177"/>
      <c r="E70" s="177"/>
      <c r="F70" s="177"/>
      <c r="G70" s="177"/>
      <c r="H70" s="179">
        <f>SUM(C70:G70)</f>
        <v>0</v>
      </c>
      <c r="I70" s="178">
        <f>ROUND(SUMIF(Indice,$A70,PartesRel),)</f>
        <v>0</v>
      </c>
    </row>
    <row r="71" spans="1:9">
      <c r="A71" s="175" t="s">
        <v>868</v>
      </c>
      <c r="B71" s="176" t="s">
        <v>869</v>
      </c>
      <c r="C71" s="151">
        <f t="shared" si="16"/>
        <v>0</v>
      </c>
      <c r="D71" s="177"/>
      <c r="E71" s="177"/>
      <c r="F71" s="177"/>
      <c r="G71" s="177"/>
      <c r="H71" s="179">
        <f>SUM(C71:G71)</f>
        <v>0</v>
      </c>
      <c r="I71" s="178">
        <f>ROUND(SUMIF(Indice,$A71,PartesRel),)</f>
        <v>0</v>
      </c>
    </row>
    <row r="72" spans="1:9">
      <c r="A72" s="175" t="s">
        <v>870</v>
      </c>
      <c r="B72" s="176" t="s">
        <v>871</v>
      </c>
      <c r="C72" s="151">
        <f t="shared" si="16"/>
        <v>0</v>
      </c>
      <c r="D72" s="177"/>
      <c r="E72" s="177"/>
      <c r="F72" s="177"/>
      <c r="G72" s="177"/>
      <c r="H72" s="179">
        <f>SUM(C72:G72)</f>
        <v>0</v>
      </c>
      <c r="I72" s="178">
        <f>ROUND(SUMIF(Indice,$A72,PartesRel),)</f>
        <v>0</v>
      </c>
    </row>
    <row r="73" spans="1:9">
      <c r="A73" s="175" t="s">
        <v>872</v>
      </c>
      <c r="B73" s="176" t="s">
        <v>5689</v>
      </c>
      <c r="C73" s="151">
        <f t="shared" si="16"/>
        <v>0</v>
      </c>
      <c r="D73" s="177"/>
      <c r="E73" s="177"/>
      <c r="F73" s="177"/>
      <c r="G73" s="177"/>
      <c r="H73" s="179"/>
      <c r="I73" s="178"/>
    </row>
    <row r="74" spans="1:9">
      <c r="A74" s="180" t="s">
        <v>5690</v>
      </c>
      <c r="B74" s="158" t="s">
        <v>873</v>
      </c>
      <c r="C74" s="151">
        <f t="shared" si="16"/>
        <v>0</v>
      </c>
      <c r="D74" s="177"/>
      <c r="E74" s="177"/>
      <c r="F74" s="177"/>
      <c r="G74" s="177"/>
      <c r="H74" s="179">
        <f>SUM(C74:G74)</f>
        <v>0</v>
      </c>
      <c r="I74" s="178">
        <f>ROUND(SUMIF(Indice,$A74,PartesRel),)</f>
        <v>0</v>
      </c>
    </row>
    <row r="75" spans="1:9">
      <c r="A75" s="171" t="s">
        <v>878</v>
      </c>
      <c r="B75" s="172"/>
      <c r="C75" s="172"/>
      <c r="D75" s="172"/>
      <c r="E75" s="172"/>
      <c r="F75" s="172"/>
      <c r="G75" s="172"/>
      <c r="H75" s="173"/>
      <c r="I75" s="174"/>
    </row>
    <row r="76" spans="1:9">
      <c r="A76" s="175" t="s">
        <v>880</v>
      </c>
      <c r="B76" s="176" t="s">
        <v>881</v>
      </c>
      <c r="C76" s="151">
        <f t="shared" ref="C76:C82" si="17">ROUND(SUMIF(Indice,$A76,Balance),)</f>
        <v>0</v>
      </c>
      <c r="D76" s="177"/>
      <c r="E76" s="177"/>
      <c r="F76" s="177"/>
      <c r="G76" s="177"/>
      <c r="H76" s="179">
        <f>SUM(C76:G76)</f>
        <v>0</v>
      </c>
      <c r="I76" s="178">
        <f>ROUND(SUMIF(Indice,$A76,PartesRel),)</f>
        <v>0</v>
      </c>
    </row>
    <row r="77" spans="1:9">
      <c r="A77" s="175" t="s">
        <v>882</v>
      </c>
      <c r="B77" s="176" t="s">
        <v>5691</v>
      </c>
      <c r="C77" s="151">
        <f t="shared" si="17"/>
        <v>0</v>
      </c>
      <c r="D77" s="177"/>
      <c r="E77" s="177"/>
      <c r="F77" s="177"/>
      <c r="G77" s="177"/>
      <c r="H77" s="179"/>
      <c r="I77" s="178"/>
    </row>
    <row r="78" spans="1:9">
      <c r="A78" s="175" t="s">
        <v>883</v>
      </c>
      <c r="B78" s="176" t="s">
        <v>884</v>
      </c>
      <c r="C78" s="151">
        <f t="shared" si="17"/>
        <v>0</v>
      </c>
      <c r="D78" s="177"/>
      <c r="E78" s="177"/>
      <c r="F78" s="177"/>
      <c r="G78" s="177"/>
      <c r="H78" s="179">
        <f>SUM(C78:G78)</f>
        <v>0</v>
      </c>
      <c r="I78" s="178">
        <f>ROUND(SUMIF(Indice,$A78,PartesRel),)</f>
        <v>0</v>
      </c>
    </row>
    <row r="79" spans="1:9">
      <c r="A79" s="175" t="s">
        <v>885</v>
      </c>
      <c r="B79" s="176" t="s">
        <v>886</v>
      </c>
      <c r="C79" s="151">
        <f t="shared" si="17"/>
        <v>0</v>
      </c>
      <c r="D79" s="177"/>
      <c r="E79" s="177"/>
      <c r="F79" s="177"/>
      <c r="G79" s="177"/>
      <c r="H79" s="179">
        <f>SUM(C79:G79)</f>
        <v>0</v>
      </c>
      <c r="I79" s="178">
        <f>ROUND(SUMIF(Indice,$A79,PartesRel),)</f>
        <v>0</v>
      </c>
    </row>
    <row r="80" spans="1:9">
      <c r="A80" s="175" t="s">
        <v>887</v>
      </c>
      <c r="B80" s="176" t="s">
        <v>5888</v>
      </c>
      <c r="C80" s="151">
        <f t="shared" si="17"/>
        <v>0</v>
      </c>
      <c r="D80" s="177"/>
      <c r="E80" s="177"/>
      <c r="F80" s="177"/>
      <c r="G80" s="177"/>
      <c r="H80" s="179">
        <f>SUM(C80:G80)</f>
        <v>0</v>
      </c>
      <c r="I80" s="178">
        <f>ROUND(SUMIF(Indice,$A80,PartesRel),)</f>
        <v>0</v>
      </c>
    </row>
    <row r="81" spans="1:9">
      <c r="A81" s="180" t="s">
        <v>5692</v>
      </c>
      <c r="B81" s="158" t="s">
        <v>5888</v>
      </c>
      <c r="C81" s="151">
        <f t="shared" si="17"/>
        <v>0</v>
      </c>
      <c r="D81" s="177"/>
      <c r="E81" s="177"/>
      <c r="F81" s="177"/>
      <c r="G81" s="177"/>
      <c r="H81" s="179">
        <f>SUM(C81:G81)</f>
        <v>0</v>
      </c>
      <c r="I81" s="178">
        <f>ROUND(SUMIF(Indice,$A81,PartesRel),)</f>
        <v>0</v>
      </c>
    </row>
    <row r="82" spans="1:9">
      <c r="A82" s="180" t="s">
        <v>5862</v>
      </c>
      <c r="B82" s="158" t="s">
        <v>5895</v>
      </c>
      <c r="C82" s="151">
        <f t="shared" si="17"/>
        <v>0</v>
      </c>
      <c r="D82" s="177"/>
      <c r="E82" s="177"/>
      <c r="F82" s="177"/>
      <c r="G82" s="177"/>
      <c r="H82" s="179">
        <f>SUM(C82:G82)</f>
        <v>0</v>
      </c>
      <c r="I82" s="178">
        <f>ROUND(SUMIF(Indice,$A82,PartesRel),)</f>
        <v>0</v>
      </c>
    </row>
    <row r="83" spans="1:9">
      <c r="A83" s="159" t="s">
        <v>5693</v>
      </c>
      <c r="B83" s="160"/>
      <c r="C83" s="161"/>
      <c r="D83" s="161"/>
      <c r="E83" s="161"/>
      <c r="F83" s="161"/>
      <c r="G83" s="161"/>
      <c r="H83" s="162"/>
      <c r="I83" s="163"/>
    </row>
    <row r="84" spans="1:9">
      <c r="A84" s="171" t="s">
        <v>905</v>
      </c>
      <c r="B84" s="172"/>
      <c r="C84" s="172"/>
      <c r="D84" s="172"/>
      <c r="E84" s="172"/>
      <c r="F84" s="172"/>
      <c r="G84" s="172"/>
      <c r="H84" s="173"/>
      <c r="I84" s="174"/>
    </row>
    <row r="85" spans="1:9">
      <c r="A85" s="175" t="s">
        <v>907</v>
      </c>
      <c r="B85" s="176" t="s">
        <v>5897</v>
      </c>
      <c r="C85" s="151">
        <f>ROUND(SUMIF(Indice,$A85,Balance),)</f>
        <v>0</v>
      </c>
      <c r="D85" s="177"/>
      <c r="E85" s="177"/>
      <c r="F85" s="177"/>
      <c r="G85" s="177"/>
      <c r="H85" s="179">
        <f>SUM(C85:G85)</f>
        <v>0</v>
      </c>
      <c r="I85" s="178">
        <f>ROUND(SUMIF(Indice,$A85,PartesRel),)</f>
        <v>0</v>
      </c>
    </row>
    <row r="86" spans="1:9">
      <c r="A86" s="175" t="s">
        <v>909</v>
      </c>
      <c r="B86" s="176" t="s">
        <v>910</v>
      </c>
      <c r="C86" s="151">
        <f>ROUND(SUMIF(Indice,$A86,Balance),)</f>
        <v>0</v>
      </c>
      <c r="D86" s="177"/>
      <c r="E86" s="177"/>
      <c r="F86" s="177"/>
      <c r="G86" s="177"/>
      <c r="H86" s="179">
        <f>SUM(C86:G86)</f>
        <v>0</v>
      </c>
      <c r="I86" s="178">
        <f>ROUND(SUMIF(Indice,$A86,PartesRel),)</f>
        <v>0</v>
      </c>
    </row>
    <row r="87" spans="1:9">
      <c r="A87" s="171" t="s">
        <v>915</v>
      </c>
      <c r="B87" s="172"/>
      <c r="C87" s="172"/>
      <c r="D87" s="172"/>
      <c r="E87" s="172"/>
      <c r="F87" s="172"/>
      <c r="G87" s="172"/>
      <c r="H87" s="173"/>
      <c r="I87" s="174"/>
    </row>
    <row r="88" spans="1:9">
      <c r="A88" s="175" t="s">
        <v>917</v>
      </c>
      <c r="B88" s="176" t="s">
        <v>5896</v>
      </c>
      <c r="C88" s="151">
        <f>ROUND(SUMIF(Indice,$A88,Balance),)</f>
        <v>0</v>
      </c>
      <c r="D88" s="177"/>
      <c r="E88" s="177"/>
      <c r="F88" s="177"/>
      <c r="G88" s="177"/>
      <c r="H88" s="179">
        <f>SUM(C88:G88)</f>
        <v>0</v>
      </c>
      <c r="I88" s="178">
        <f>ROUND(SUMIF(Indice,$A88,PartesRel),)</f>
        <v>0</v>
      </c>
    </row>
    <row r="89" spans="1:9">
      <c r="A89" s="175" t="s">
        <v>918</v>
      </c>
      <c r="B89" s="176" t="s">
        <v>910</v>
      </c>
      <c r="C89" s="151">
        <f>ROUND(SUMIF(Indice,$A89,Balance),)</f>
        <v>0</v>
      </c>
      <c r="D89" s="177"/>
      <c r="E89" s="177"/>
      <c r="F89" s="177"/>
      <c r="G89" s="177"/>
      <c r="H89" s="179">
        <f>SUM(C89:G89)</f>
        <v>0</v>
      </c>
      <c r="I89" s="178">
        <f>ROUND(SUMIF(Indice,$A89,PartesRel),)</f>
        <v>0</v>
      </c>
    </row>
    <row r="90" spans="1:9">
      <c r="A90" s="171" t="s">
        <v>5694</v>
      </c>
      <c r="B90" s="172"/>
      <c r="C90" s="172"/>
      <c r="D90" s="172"/>
      <c r="E90" s="172"/>
      <c r="F90" s="172"/>
      <c r="G90" s="172"/>
      <c r="H90" s="173"/>
      <c r="I90" s="174"/>
    </row>
    <row r="91" spans="1:9">
      <c r="A91" s="175" t="s">
        <v>925</v>
      </c>
      <c r="B91" s="176" t="s">
        <v>908</v>
      </c>
      <c r="C91" s="151">
        <f>ROUND(SUMIF(Indice,$A91,Balance),)</f>
        <v>0</v>
      </c>
      <c r="D91" s="177"/>
      <c r="E91" s="177"/>
      <c r="F91" s="177"/>
      <c r="G91" s="177"/>
      <c r="H91" s="179">
        <f>SUM(C91:G91)</f>
        <v>0</v>
      </c>
      <c r="I91" s="178">
        <f>ROUND(SUMIF(Indice,$A91,PartesRel),)</f>
        <v>0</v>
      </c>
    </row>
    <row r="92" spans="1:9">
      <c r="A92" s="175" t="s">
        <v>926</v>
      </c>
      <c r="B92" s="176" t="s">
        <v>910</v>
      </c>
      <c r="C92" s="151">
        <f>ROUND(SUMIF(Indice,$A92,Balance),)</f>
        <v>0</v>
      </c>
      <c r="D92" s="177"/>
      <c r="E92" s="177"/>
      <c r="F92" s="177"/>
      <c r="G92" s="177"/>
      <c r="H92" s="179">
        <f>SUM(C92:G92)</f>
        <v>0</v>
      </c>
      <c r="I92" s="178">
        <f>ROUND(SUMIF(Indice,$A92,PartesRel),)</f>
        <v>0</v>
      </c>
    </row>
    <row r="93" spans="1:9">
      <c r="A93" s="171" t="s">
        <v>5695</v>
      </c>
      <c r="B93" s="172"/>
      <c r="C93" s="172"/>
      <c r="D93" s="172"/>
      <c r="E93" s="172"/>
      <c r="F93" s="172"/>
      <c r="G93" s="172"/>
      <c r="H93" s="173"/>
      <c r="I93" s="174"/>
    </row>
    <row r="94" spans="1:9">
      <c r="A94" s="175" t="s">
        <v>932</v>
      </c>
      <c r="B94" s="176" t="s">
        <v>933</v>
      </c>
      <c r="C94" s="151">
        <f t="shared" ref="C94:C107" si="18">ROUND(SUMIF(Indice,$A94,Balance),)</f>
        <v>0</v>
      </c>
      <c r="D94" s="177"/>
      <c r="E94" s="177"/>
      <c r="F94" s="177"/>
      <c r="G94" s="177"/>
      <c r="H94" s="179">
        <f t="shared" ref="H94:H107" si="19">SUM(C94:G94)</f>
        <v>0</v>
      </c>
      <c r="I94" s="178">
        <f t="shared" ref="I94:I107" si="20">ROUND(SUMIF(Indice,$A94,PartesRel),)</f>
        <v>0</v>
      </c>
    </row>
    <row r="95" spans="1:9">
      <c r="A95" s="175" t="s">
        <v>934</v>
      </c>
      <c r="B95" s="176" t="s">
        <v>935</v>
      </c>
      <c r="C95" s="151">
        <f t="shared" si="18"/>
        <v>0</v>
      </c>
      <c r="D95" s="177"/>
      <c r="E95" s="177"/>
      <c r="F95" s="177"/>
      <c r="G95" s="177"/>
      <c r="H95" s="179">
        <f t="shared" si="19"/>
        <v>0</v>
      </c>
      <c r="I95" s="178">
        <f t="shared" si="20"/>
        <v>0</v>
      </c>
    </row>
    <row r="96" spans="1:9">
      <c r="A96" s="175" t="s">
        <v>936</v>
      </c>
      <c r="B96" s="176" t="s">
        <v>558</v>
      </c>
      <c r="C96" s="151">
        <f t="shared" si="18"/>
        <v>0</v>
      </c>
      <c r="D96" s="177"/>
      <c r="E96" s="177"/>
      <c r="F96" s="177"/>
      <c r="G96" s="177"/>
      <c r="H96" s="179">
        <f t="shared" si="19"/>
        <v>0</v>
      </c>
      <c r="I96" s="178">
        <f t="shared" si="20"/>
        <v>0</v>
      </c>
    </row>
    <row r="97" spans="1:9">
      <c r="A97" s="175" t="s">
        <v>937</v>
      </c>
      <c r="B97" s="176" t="s">
        <v>938</v>
      </c>
      <c r="C97" s="151">
        <f t="shared" si="18"/>
        <v>0</v>
      </c>
      <c r="D97" s="177"/>
      <c r="E97" s="177"/>
      <c r="F97" s="177"/>
      <c r="G97" s="177"/>
      <c r="H97" s="179">
        <f t="shared" si="19"/>
        <v>0</v>
      </c>
      <c r="I97" s="178">
        <f t="shared" si="20"/>
        <v>0</v>
      </c>
    </row>
    <row r="98" spans="1:9">
      <c r="A98" s="175" t="s">
        <v>939</v>
      </c>
      <c r="B98" s="176" t="s">
        <v>5696</v>
      </c>
      <c r="C98" s="151">
        <f t="shared" si="18"/>
        <v>0</v>
      </c>
      <c r="D98" s="177"/>
      <c r="E98" s="177"/>
      <c r="F98" s="177"/>
      <c r="G98" s="177"/>
      <c r="H98" s="179">
        <f t="shared" si="19"/>
        <v>0</v>
      </c>
      <c r="I98" s="178">
        <f t="shared" si="20"/>
        <v>0</v>
      </c>
    </row>
    <row r="99" spans="1:9">
      <c r="A99" s="175" t="s">
        <v>941</v>
      </c>
      <c r="B99" s="176" t="s">
        <v>942</v>
      </c>
      <c r="C99" s="151">
        <f t="shared" si="18"/>
        <v>0</v>
      </c>
      <c r="D99" s="177"/>
      <c r="E99" s="177"/>
      <c r="F99" s="177"/>
      <c r="G99" s="177"/>
      <c r="H99" s="179">
        <f t="shared" si="19"/>
        <v>0</v>
      </c>
      <c r="I99" s="178">
        <f t="shared" si="20"/>
        <v>0</v>
      </c>
    </row>
    <row r="100" spans="1:9">
      <c r="A100" s="175" t="s">
        <v>943</v>
      </c>
      <c r="B100" s="176" t="s">
        <v>944</v>
      </c>
      <c r="C100" s="151">
        <f t="shared" si="18"/>
        <v>0</v>
      </c>
      <c r="D100" s="177"/>
      <c r="E100" s="177"/>
      <c r="F100" s="177"/>
      <c r="G100" s="177"/>
      <c r="H100" s="179">
        <f t="shared" si="19"/>
        <v>0</v>
      </c>
      <c r="I100" s="178">
        <f t="shared" si="20"/>
        <v>0</v>
      </c>
    </row>
    <row r="101" spans="1:9">
      <c r="A101" s="175" t="s">
        <v>945</v>
      </c>
      <c r="B101" s="176" t="s">
        <v>946</v>
      </c>
      <c r="C101" s="151">
        <f t="shared" si="18"/>
        <v>0</v>
      </c>
      <c r="D101" s="177"/>
      <c r="E101" s="177"/>
      <c r="F101" s="177"/>
      <c r="G101" s="177"/>
      <c r="H101" s="179">
        <f t="shared" si="19"/>
        <v>0</v>
      </c>
      <c r="I101" s="178">
        <f t="shared" si="20"/>
        <v>0</v>
      </c>
    </row>
    <row r="102" spans="1:9">
      <c r="A102" s="175" t="s">
        <v>947</v>
      </c>
      <c r="B102" s="176" t="s">
        <v>948</v>
      </c>
      <c r="C102" s="151">
        <f t="shared" si="18"/>
        <v>0</v>
      </c>
      <c r="D102" s="177"/>
      <c r="E102" s="177"/>
      <c r="F102" s="177"/>
      <c r="G102" s="177"/>
      <c r="H102" s="179">
        <f t="shared" si="19"/>
        <v>0</v>
      </c>
      <c r="I102" s="178">
        <f t="shared" si="20"/>
        <v>0</v>
      </c>
    </row>
    <row r="103" spans="1:9">
      <c r="A103" s="175" t="s">
        <v>949</v>
      </c>
      <c r="B103" s="176" t="s">
        <v>950</v>
      </c>
      <c r="C103" s="151">
        <f t="shared" si="18"/>
        <v>0</v>
      </c>
      <c r="D103" s="177"/>
      <c r="E103" s="177"/>
      <c r="F103" s="177"/>
      <c r="G103" s="177"/>
      <c r="H103" s="179">
        <f t="shared" si="19"/>
        <v>0</v>
      </c>
      <c r="I103" s="178">
        <f t="shared" si="20"/>
        <v>0</v>
      </c>
    </row>
    <row r="104" spans="1:9">
      <c r="A104" s="175" t="s">
        <v>951</v>
      </c>
      <c r="B104" s="176" t="s">
        <v>952</v>
      </c>
      <c r="C104" s="151">
        <f t="shared" si="18"/>
        <v>0</v>
      </c>
      <c r="D104" s="177"/>
      <c r="E104" s="177"/>
      <c r="F104" s="177"/>
      <c r="G104" s="177"/>
      <c r="H104" s="179">
        <f t="shared" si="19"/>
        <v>0</v>
      </c>
      <c r="I104" s="178">
        <f t="shared" si="20"/>
        <v>0</v>
      </c>
    </row>
    <row r="105" spans="1:9">
      <c r="A105" s="175" t="s">
        <v>953</v>
      </c>
      <c r="B105" s="176" t="s">
        <v>5898</v>
      </c>
      <c r="C105" s="151">
        <f t="shared" si="18"/>
        <v>0</v>
      </c>
      <c r="D105" s="177"/>
      <c r="E105" s="177"/>
      <c r="F105" s="177"/>
      <c r="G105" s="177"/>
      <c r="H105" s="179">
        <f t="shared" si="19"/>
        <v>0</v>
      </c>
      <c r="I105" s="178">
        <f t="shared" si="20"/>
        <v>0</v>
      </c>
    </row>
    <row r="106" spans="1:9">
      <c r="A106" s="180" t="s">
        <v>5697</v>
      </c>
      <c r="B106" s="158" t="s">
        <v>6091</v>
      </c>
      <c r="C106" s="151">
        <f t="shared" si="18"/>
        <v>0</v>
      </c>
      <c r="D106" s="177"/>
      <c r="E106" s="177"/>
      <c r="F106" s="177"/>
      <c r="G106" s="177"/>
      <c r="H106" s="179">
        <f t="shared" ref="H106" si="21">SUM(C106:G106)</f>
        <v>0</v>
      </c>
      <c r="I106" s="178">
        <f t="shared" si="20"/>
        <v>0</v>
      </c>
    </row>
    <row r="107" spans="1:9">
      <c r="A107" s="180" t="s">
        <v>6090</v>
      </c>
      <c r="B107" s="158" t="s">
        <v>5698</v>
      </c>
      <c r="C107" s="151">
        <f t="shared" si="18"/>
        <v>0</v>
      </c>
      <c r="D107" s="177"/>
      <c r="E107" s="177"/>
      <c r="F107" s="177"/>
      <c r="G107" s="177"/>
      <c r="H107" s="179">
        <f t="shared" si="19"/>
        <v>0</v>
      </c>
      <c r="I107" s="178">
        <f t="shared" si="20"/>
        <v>0</v>
      </c>
    </row>
    <row r="108" spans="1:9">
      <c r="A108" s="171" t="s">
        <v>960</v>
      </c>
      <c r="B108" s="172"/>
      <c r="C108" s="172"/>
      <c r="D108" s="172"/>
      <c r="E108" s="172"/>
      <c r="F108" s="172"/>
      <c r="G108" s="172"/>
      <c r="H108" s="173"/>
      <c r="I108" s="174"/>
    </row>
    <row r="109" spans="1:9">
      <c r="A109" s="175" t="s">
        <v>962</v>
      </c>
      <c r="B109" s="176" t="s">
        <v>963</v>
      </c>
      <c r="C109" s="151">
        <f>ROUND(SUMIF(Indice,$A109,Balance),)</f>
        <v>0</v>
      </c>
      <c r="D109" s="177"/>
      <c r="E109" s="177"/>
      <c r="F109" s="177"/>
      <c r="G109" s="177"/>
      <c r="H109" s="179">
        <f>SUM(C109:G109)</f>
        <v>0</v>
      </c>
      <c r="I109" s="178">
        <f t="shared" ref="I109:I117" si="22">ROUND(SUMIF(Indice,$A109,PartesRel),)</f>
        <v>0</v>
      </c>
    </row>
    <row r="110" spans="1:9">
      <c r="A110" s="175" t="s">
        <v>964</v>
      </c>
      <c r="B110" s="176" t="s">
        <v>965</v>
      </c>
      <c r="C110" s="151">
        <f>ROUND(SUMIF(Indice,$A110,Balance),)</f>
        <v>0</v>
      </c>
      <c r="D110" s="177"/>
      <c r="E110" s="177"/>
      <c r="F110" s="177"/>
      <c r="G110" s="177"/>
      <c r="H110" s="179">
        <f>SUM(C110:G110)</f>
        <v>0</v>
      </c>
      <c r="I110" s="178">
        <f t="shared" si="22"/>
        <v>0</v>
      </c>
    </row>
    <row r="111" spans="1:9">
      <c r="A111" s="175" t="s">
        <v>966</v>
      </c>
      <c r="B111" s="176" t="s">
        <v>967</v>
      </c>
      <c r="C111" s="151">
        <f>ROUND(SUMIF(Indice,$A111,Balance),)</f>
        <v>0</v>
      </c>
      <c r="D111" s="177"/>
      <c r="E111" s="177"/>
      <c r="F111" s="177"/>
      <c r="G111" s="177"/>
      <c r="H111" s="179">
        <f>SUM(C111:G111)</f>
        <v>0</v>
      </c>
      <c r="I111" s="178">
        <f t="shared" si="22"/>
        <v>0</v>
      </c>
    </row>
    <row r="112" spans="1:9">
      <c r="A112" s="175" t="s">
        <v>968</v>
      </c>
      <c r="B112" s="176" t="s">
        <v>969</v>
      </c>
      <c r="C112" s="151">
        <f>ROUND(SUMIF(Indice,$A112,Balance),)</f>
        <v>0</v>
      </c>
      <c r="D112" s="177"/>
      <c r="E112" s="177"/>
      <c r="F112" s="177"/>
      <c r="G112" s="177"/>
      <c r="H112" s="179">
        <f>SUM(C112:G112)</f>
        <v>0</v>
      </c>
      <c r="I112" s="178">
        <f t="shared" si="22"/>
        <v>0</v>
      </c>
    </row>
    <row r="113" spans="1:9">
      <c r="A113" s="175" t="s">
        <v>970</v>
      </c>
      <c r="B113" s="176" t="s">
        <v>5699</v>
      </c>
      <c r="C113" s="151">
        <f>ROUND(SUMIF(Indice,$A113,Balance),)</f>
        <v>0</v>
      </c>
      <c r="D113" s="177"/>
      <c r="E113" s="177"/>
      <c r="F113" s="177"/>
      <c r="G113" s="177"/>
      <c r="H113" s="179">
        <f>SUM(C113:G113)</f>
        <v>0</v>
      </c>
      <c r="I113" s="178">
        <f t="shared" si="22"/>
        <v>0</v>
      </c>
    </row>
    <row r="114" spans="1:9">
      <c r="A114" s="175" t="s">
        <v>972</v>
      </c>
      <c r="B114" s="176" t="s">
        <v>5700</v>
      </c>
      <c r="C114" s="151"/>
      <c r="D114" s="177"/>
      <c r="E114" s="177"/>
      <c r="F114" s="177"/>
      <c r="G114" s="177"/>
      <c r="H114" s="179"/>
      <c r="I114" s="178">
        <f t="shared" si="22"/>
        <v>0</v>
      </c>
    </row>
    <row r="115" spans="1:9">
      <c r="A115" s="180" t="s">
        <v>5701</v>
      </c>
      <c r="B115" s="158" t="s">
        <v>5702</v>
      </c>
      <c r="C115" s="151">
        <f>ROUND(SUMIF(Indice,$A115,Balance),)</f>
        <v>0</v>
      </c>
      <c r="D115" s="177"/>
      <c r="E115" s="177"/>
      <c r="F115" s="177"/>
      <c r="G115" s="177"/>
      <c r="H115" s="179">
        <f>SUM(C115:G115)</f>
        <v>0</v>
      </c>
      <c r="I115" s="178">
        <f t="shared" si="22"/>
        <v>0</v>
      </c>
    </row>
    <row r="116" spans="1:9">
      <c r="A116" s="180" t="s">
        <v>974</v>
      </c>
      <c r="B116" s="158" t="s">
        <v>975</v>
      </c>
      <c r="C116" s="151">
        <f>ROUND(SUMIF(Indice,$A116,Balance),)</f>
        <v>0</v>
      </c>
      <c r="D116" s="177"/>
      <c r="E116" s="177"/>
      <c r="F116" s="177"/>
      <c r="G116" s="177"/>
      <c r="H116" s="179">
        <f>SUM(C116:G116)</f>
        <v>0</v>
      </c>
      <c r="I116" s="178">
        <f t="shared" si="22"/>
        <v>0</v>
      </c>
    </row>
    <row r="117" spans="1:9">
      <c r="A117" s="175" t="s">
        <v>981</v>
      </c>
      <c r="B117" s="176" t="s">
        <v>982</v>
      </c>
      <c r="C117" s="151">
        <f>ROUND(SUMIF(Indice,$A117,Balance),)</f>
        <v>0</v>
      </c>
      <c r="D117" s="177"/>
      <c r="E117" s="177"/>
      <c r="F117" s="177"/>
      <c r="G117" s="177"/>
      <c r="H117" s="179">
        <f>SUM(C117:G117)</f>
        <v>0</v>
      </c>
      <c r="I117" s="178">
        <f t="shared" si="22"/>
        <v>0</v>
      </c>
    </row>
    <row r="118" spans="1:9">
      <c r="A118" s="171" t="s">
        <v>991</v>
      </c>
      <c r="B118" s="172"/>
      <c r="C118" s="172"/>
      <c r="D118" s="172"/>
      <c r="E118" s="172"/>
      <c r="F118" s="172"/>
      <c r="G118" s="172"/>
      <c r="H118" s="173"/>
      <c r="I118" s="174"/>
    </row>
    <row r="119" spans="1:9">
      <c r="A119" s="175" t="s">
        <v>993</v>
      </c>
      <c r="B119" s="176" t="s">
        <v>994</v>
      </c>
      <c r="C119" s="151">
        <f>ROUND(SUMIF(Indice,$A119,Balance),)</f>
        <v>0</v>
      </c>
      <c r="D119" s="177"/>
      <c r="E119" s="177"/>
      <c r="F119" s="177"/>
      <c r="G119" s="177"/>
      <c r="H119" s="179">
        <f>SUM(C119:G119)</f>
        <v>0</v>
      </c>
      <c r="I119" s="178">
        <f>ROUND(SUMIF(Indice,$A119,PartesRel),)</f>
        <v>0</v>
      </c>
    </row>
    <row r="120" spans="1:9">
      <c r="A120" s="175" t="s">
        <v>995</v>
      </c>
      <c r="B120" s="176" t="s">
        <v>996</v>
      </c>
      <c r="C120" s="151">
        <f>ROUND(SUMIF(Indice,$A120,Balance),)</f>
        <v>0</v>
      </c>
      <c r="D120" s="177"/>
      <c r="E120" s="177"/>
      <c r="F120" s="177"/>
      <c r="G120" s="177"/>
      <c r="H120" s="179">
        <f>SUM(C120:G120)</f>
        <v>0</v>
      </c>
      <c r="I120" s="178">
        <f>ROUND(SUMIF(Indice,$A120,PartesRel),)</f>
        <v>0</v>
      </c>
    </row>
    <row r="121" spans="1:9">
      <c r="A121" s="175" t="s">
        <v>997</v>
      </c>
      <c r="B121" s="176" t="s">
        <v>2625</v>
      </c>
      <c r="C121" s="151">
        <f>ROUND(SUMIF(Indice,$A121,Balance),)</f>
        <v>0</v>
      </c>
      <c r="D121" s="177"/>
      <c r="E121" s="177"/>
      <c r="F121" s="177"/>
      <c r="G121" s="177"/>
      <c r="H121" s="179">
        <f>SUM(C121:G121)</f>
        <v>0</v>
      </c>
      <c r="I121" s="178">
        <f>ROUND(SUMIF(Indice,$A121,PartesRel),)</f>
        <v>0</v>
      </c>
    </row>
    <row r="122" spans="1:9">
      <c r="A122" s="175" t="s">
        <v>1001</v>
      </c>
      <c r="B122" s="176" t="s">
        <v>1002</v>
      </c>
      <c r="C122" s="151">
        <f>ROUND(SUMIF(Indice,$A122,Balance),)</f>
        <v>0</v>
      </c>
      <c r="D122" s="177"/>
      <c r="E122" s="177"/>
      <c r="F122" s="177"/>
      <c r="G122" s="177"/>
      <c r="H122" s="179">
        <f>SUM(C122:G122)</f>
        <v>0</v>
      </c>
      <c r="I122" s="178">
        <f>ROUND(SUMIF(Indice,$A122,PartesRel),)</f>
        <v>0</v>
      </c>
    </row>
    <row r="123" spans="1:9">
      <c r="A123" s="171" t="s">
        <v>1005</v>
      </c>
      <c r="B123" s="172"/>
      <c r="C123" s="172"/>
      <c r="D123" s="172"/>
      <c r="E123" s="172"/>
      <c r="F123" s="172"/>
      <c r="G123" s="172"/>
      <c r="H123" s="173"/>
      <c r="I123" s="174"/>
    </row>
    <row r="124" spans="1:9" ht="15.75" customHeight="1">
      <c r="A124" s="175" t="s">
        <v>1007</v>
      </c>
      <c r="B124" s="176" t="s">
        <v>1005</v>
      </c>
      <c r="C124" s="151">
        <f>ROUND(SUMIF(Indice,$A124,Balance),)</f>
        <v>0</v>
      </c>
      <c r="D124" s="177"/>
      <c r="E124" s="177"/>
      <c r="F124" s="177"/>
      <c r="G124" s="177"/>
      <c r="H124" s="179">
        <f>SUM(C124:G124)</f>
        <v>0</v>
      </c>
      <c r="I124" s="178">
        <f>ROUND(SUMIF(Indice,$A124,PartesRel),)</f>
        <v>0</v>
      </c>
    </row>
    <row r="125" spans="1:9">
      <c r="A125" s="175" t="s">
        <v>1008</v>
      </c>
      <c r="B125" s="176" t="s">
        <v>1009</v>
      </c>
      <c r="C125" s="151">
        <f>ROUND(SUMIF(Indice,$A125,Balance),)</f>
        <v>0</v>
      </c>
      <c r="D125" s="177"/>
      <c r="E125" s="177"/>
      <c r="F125" s="177"/>
      <c r="G125" s="177"/>
      <c r="H125" s="179">
        <f>SUM(C125:G125)</f>
        <v>0</v>
      </c>
      <c r="I125" s="178">
        <f>ROUND(SUMIF(Indice,$A125,PartesRel),)</f>
        <v>0</v>
      </c>
    </row>
    <row r="126" spans="1:9">
      <c r="A126" s="171" t="s">
        <v>960</v>
      </c>
      <c r="B126" s="172"/>
      <c r="C126" s="172"/>
      <c r="D126" s="172"/>
      <c r="E126" s="172"/>
      <c r="F126" s="172"/>
      <c r="G126" s="172"/>
      <c r="H126" s="173"/>
      <c r="I126" s="174"/>
    </row>
    <row r="127" spans="1:9">
      <c r="A127" s="175" t="s">
        <v>1015</v>
      </c>
      <c r="B127" s="176" t="s">
        <v>1016</v>
      </c>
      <c r="C127" s="151">
        <f>ROUND(SUMIF(Indice,$A127,Balance),)</f>
        <v>0</v>
      </c>
      <c r="D127" s="177"/>
      <c r="E127" s="177"/>
      <c r="F127" s="177"/>
      <c r="G127" s="177"/>
      <c r="H127" s="179">
        <f>SUM(C127:G127)</f>
        <v>0</v>
      </c>
      <c r="I127" s="178">
        <f>ROUND(SUMIF(Indice,$A127,PartesRel),)</f>
        <v>0</v>
      </c>
    </row>
    <row r="128" spans="1:9">
      <c r="A128" s="175" t="s">
        <v>1017</v>
      </c>
      <c r="B128" s="176" t="s">
        <v>884</v>
      </c>
      <c r="C128" s="151">
        <f>ROUND(SUMIF(Indice,$A128,Balance),)</f>
        <v>0</v>
      </c>
      <c r="D128" s="177"/>
      <c r="E128" s="177"/>
      <c r="F128" s="177"/>
      <c r="G128" s="177"/>
      <c r="H128" s="179">
        <f>SUM(C128:G128)</f>
        <v>0</v>
      </c>
      <c r="I128" s="178">
        <f>ROUND(SUMIF(Indice,$A128,PartesRel),)</f>
        <v>0</v>
      </c>
    </row>
    <row r="129" spans="1:9">
      <c r="A129" s="175" t="s">
        <v>1018</v>
      </c>
      <c r="B129" s="176" t="s">
        <v>886</v>
      </c>
      <c r="C129" s="151">
        <f>ROUND(SUMIF(Indice,$A129,Balance),)</f>
        <v>0</v>
      </c>
      <c r="D129" s="177"/>
      <c r="E129" s="177"/>
      <c r="F129" s="177"/>
      <c r="G129" s="177"/>
      <c r="H129" s="179">
        <f>SUM(C129:G129)</f>
        <v>0</v>
      </c>
      <c r="I129" s="178">
        <f>ROUND(SUMIF(Indice,$A129,PartesRel),)</f>
        <v>0</v>
      </c>
    </row>
    <row r="130" spans="1:9">
      <c r="A130" s="175" t="s">
        <v>1019</v>
      </c>
      <c r="B130" s="176" t="s">
        <v>888</v>
      </c>
      <c r="C130" s="151">
        <f>ROUND(SUMIF(Indice,$A130,Balance),)</f>
        <v>0</v>
      </c>
      <c r="D130" s="177"/>
      <c r="E130" s="177"/>
      <c r="F130" s="177"/>
      <c r="G130" s="177"/>
      <c r="H130" s="179">
        <f>SUM(C130:G130)</f>
        <v>0</v>
      </c>
      <c r="I130" s="178">
        <f>ROUND(SUMIF(Indice,$A130,PartesRel),)</f>
        <v>0</v>
      </c>
    </row>
    <row r="131" spans="1:9">
      <c r="A131" s="180" t="s">
        <v>1020</v>
      </c>
      <c r="B131" s="158" t="s">
        <v>5698</v>
      </c>
      <c r="C131" s="151">
        <f>ROUND(SUMIF(Indice,$A131,Balance),)</f>
        <v>0</v>
      </c>
      <c r="D131" s="177"/>
      <c r="E131" s="177"/>
      <c r="F131" s="177"/>
      <c r="G131" s="177"/>
      <c r="H131" s="179">
        <f>SUM(C131:G131)</f>
        <v>0</v>
      </c>
      <c r="I131" s="178">
        <f>ROUND(SUMIF(Indice,$A131,PartesRel),)</f>
        <v>0</v>
      </c>
    </row>
    <row r="132" spans="1:9">
      <c r="A132" s="171" t="s">
        <v>1031</v>
      </c>
      <c r="B132" s="172"/>
      <c r="C132" s="172"/>
      <c r="D132" s="172"/>
      <c r="E132" s="172"/>
      <c r="F132" s="172"/>
      <c r="G132" s="172"/>
      <c r="H132" s="173"/>
      <c r="I132" s="174"/>
    </row>
    <row r="133" spans="1:9">
      <c r="A133" s="175" t="s">
        <v>1033</v>
      </c>
      <c r="B133" s="176" t="s">
        <v>1034</v>
      </c>
      <c r="C133" s="151">
        <f t="shared" ref="C133:C149" si="23">ROUND(SUMIF(Indice,$A133,Balance),)</f>
        <v>0</v>
      </c>
      <c r="D133" s="177"/>
      <c r="E133" s="177"/>
      <c r="F133" s="177"/>
      <c r="G133" s="177"/>
      <c r="H133" s="179">
        <f t="shared" ref="H133:H149" si="24">SUM(C133:G133)</f>
        <v>0</v>
      </c>
      <c r="I133" s="178">
        <f t="shared" ref="I133:I149" si="25">ROUND(SUMIF(Indice,$A133,PartesRel),)</f>
        <v>0</v>
      </c>
    </row>
    <row r="134" spans="1:9">
      <c r="A134" s="175" t="s">
        <v>1035</v>
      </c>
      <c r="B134" s="176" t="s">
        <v>5703</v>
      </c>
      <c r="C134" s="151">
        <f t="shared" si="23"/>
        <v>0</v>
      </c>
      <c r="D134" s="177"/>
      <c r="E134" s="177"/>
      <c r="F134" s="177"/>
      <c r="G134" s="177"/>
      <c r="H134" s="179">
        <f t="shared" si="24"/>
        <v>0</v>
      </c>
      <c r="I134" s="178">
        <f t="shared" si="25"/>
        <v>0</v>
      </c>
    </row>
    <row r="135" spans="1:9">
      <c r="A135" s="175" t="s">
        <v>1037</v>
      </c>
      <c r="B135" s="176" t="s">
        <v>1038</v>
      </c>
      <c r="C135" s="151">
        <f t="shared" si="23"/>
        <v>0</v>
      </c>
      <c r="D135" s="177"/>
      <c r="E135" s="177"/>
      <c r="F135" s="177"/>
      <c r="G135" s="177"/>
      <c r="H135" s="179">
        <f t="shared" si="24"/>
        <v>0</v>
      </c>
      <c r="I135" s="178">
        <f t="shared" si="25"/>
        <v>0</v>
      </c>
    </row>
    <row r="136" spans="1:9">
      <c r="A136" s="175" t="s">
        <v>1039</v>
      </c>
      <c r="B136" s="176" t="s">
        <v>1197</v>
      </c>
      <c r="C136" s="151">
        <f t="shared" si="23"/>
        <v>0</v>
      </c>
      <c r="D136" s="177"/>
      <c r="E136" s="177"/>
      <c r="F136" s="177"/>
      <c r="G136" s="177"/>
      <c r="H136" s="179">
        <f t="shared" si="24"/>
        <v>0</v>
      </c>
      <c r="I136" s="178">
        <f t="shared" si="25"/>
        <v>0</v>
      </c>
    </row>
    <row r="137" spans="1:9">
      <c r="A137" s="175" t="s">
        <v>1041</v>
      </c>
      <c r="B137" s="176" t="s">
        <v>1042</v>
      </c>
      <c r="C137" s="151">
        <f t="shared" si="23"/>
        <v>0</v>
      </c>
      <c r="D137" s="177"/>
      <c r="E137" s="177"/>
      <c r="F137" s="177"/>
      <c r="G137" s="177"/>
      <c r="H137" s="179">
        <f t="shared" si="24"/>
        <v>0</v>
      </c>
      <c r="I137" s="178">
        <f t="shared" si="25"/>
        <v>0</v>
      </c>
    </row>
    <row r="138" spans="1:9">
      <c r="A138" s="175" t="s">
        <v>1043</v>
      </c>
      <c r="B138" s="176" t="s">
        <v>1190</v>
      </c>
      <c r="C138" s="151">
        <f t="shared" si="23"/>
        <v>0</v>
      </c>
      <c r="D138" s="177"/>
      <c r="E138" s="177"/>
      <c r="F138" s="177"/>
      <c r="G138" s="177"/>
      <c r="H138" s="179">
        <f t="shared" si="24"/>
        <v>0</v>
      </c>
      <c r="I138" s="178">
        <f t="shared" si="25"/>
        <v>0</v>
      </c>
    </row>
    <row r="139" spans="1:9">
      <c r="A139" s="175" t="s">
        <v>1045</v>
      </c>
      <c r="B139" s="176" t="s">
        <v>1046</v>
      </c>
      <c r="C139" s="151">
        <f t="shared" si="23"/>
        <v>0</v>
      </c>
      <c r="D139" s="177"/>
      <c r="E139" s="177"/>
      <c r="F139" s="177"/>
      <c r="G139" s="177"/>
      <c r="H139" s="179">
        <f t="shared" si="24"/>
        <v>0</v>
      </c>
      <c r="I139" s="178">
        <f t="shared" si="25"/>
        <v>0</v>
      </c>
    </row>
    <row r="140" spans="1:9">
      <c r="A140" s="175" t="s">
        <v>1047</v>
      </c>
      <c r="B140" s="176" t="s">
        <v>1048</v>
      </c>
      <c r="C140" s="151">
        <f t="shared" si="23"/>
        <v>0</v>
      </c>
      <c r="D140" s="177"/>
      <c r="E140" s="177"/>
      <c r="F140" s="177"/>
      <c r="G140" s="177"/>
      <c r="H140" s="179">
        <f t="shared" si="24"/>
        <v>0</v>
      </c>
      <c r="I140" s="178">
        <f t="shared" si="25"/>
        <v>0</v>
      </c>
    </row>
    <row r="141" spans="1:9">
      <c r="A141" s="175" t="s">
        <v>1049</v>
      </c>
      <c r="B141" s="176" t="s">
        <v>1050</v>
      </c>
      <c r="C141" s="151">
        <f t="shared" si="23"/>
        <v>0</v>
      </c>
      <c r="D141" s="177"/>
      <c r="E141" s="177"/>
      <c r="F141" s="177"/>
      <c r="G141" s="177"/>
      <c r="H141" s="179">
        <f t="shared" si="24"/>
        <v>0</v>
      </c>
      <c r="I141" s="178">
        <f t="shared" si="25"/>
        <v>0</v>
      </c>
    </row>
    <row r="142" spans="1:9">
      <c r="A142" s="175" t="s">
        <v>1051</v>
      </c>
      <c r="B142" s="176" t="s">
        <v>1052</v>
      </c>
      <c r="C142" s="151">
        <f t="shared" si="23"/>
        <v>0</v>
      </c>
      <c r="D142" s="177"/>
      <c r="E142" s="177"/>
      <c r="F142" s="177"/>
      <c r="G142" s="177"/>
      <c r="H142" s="179">
        <f t="shared" si="24"/>
        <v>0</v>
      </c>
      <c r="I142" s="178">
        <f t="shared" si="25"/>
        <v>0</v>
      </c>
    </row>
    <row r="143" spans="1:9">
      <c r="A143" s="175" t="s">
        <v>1053</v>
      </c>
      <c r="B143" s="176" t="s">
        <v>1054</v>
      </c>
      <c r="C143" s="151">
        <f t="shared" si="23"/>
        <v>0</v>
      </c>
      <c r="D143" s="177"/>
      <c r="E143" s="177"/>
      <c r="F143" s="177"/>
      <c r="G143" s="177"/>
      <c r="H143" s="179">
        <f t="shared" si="24"/>
        <v>0</v>
      </c>
      <c r="I143" s="178">
        <f t="shared" si="25"/>
        <v>0</v>
      </c>
    </row>
    <row r="144" spans="1:9">
      <c r="A144" s="175" t="s">
        <v>1055</v>
      </c>
      <c r="B144" s="176" t="s">
        <v>1056</v>
      </c>
      <c r="C144" s="151">
        <f t="shared" si="23"/>
        <v>0</v>
      </c>
      <c r="D144" s="177"/>
      <c r="E144" s="177"/>
      <c r="F144" s="177"/>
      <c r="G144" s="177"/>
      <c r="H144" s="179">
        <f t="shared" si="24"/>
        <v>0</v>
      </c>
      <c r="I144" s="178">
        <f t="shared" si="25"/>
        <v>0</v>
      </c>
    </row>
    <row r="145" spans="1:9">
      <c r="A145" s="175" t="s">
        <v>1057</v>
      </c>
      <c r="B145" s="176" t="s">
        <v>1058</v>
      </c>
      <c r="C145" s="151">
        <f t="shared" si="23"/>
        <v>0</v>
      </c>
      <c r="D145" s="177"/>
      <c r="E145" s="177"/>
      <c r="F145" s="177"/>
      <c r="G145" s="177"/>
      <c r="H145" s="179">
        <f t="shared" si="24"/>
        <v>0</v>
      </c>
      <c r="I145" s="178">
        <f t="shared" si="25"/>
        <v>0</v>
      </c>
    </row>
    <row r="146" spans="1:9">
      <c r="A146" s="175" t="s">
        <v>1059</v>
      </c>
      <c r="B146" s="176" t="s">
        <v>1060</v>
      </c>
      <c r="C146" s="151">
        <f t="shared" si="23"/>
        <v>0</v>
      </c>
      <c r="D146" s="177"/>
      <c r="E146" s="177"/>
      <c r="F146" s="177"/>
      <c r="G146" s="177"/>
      <c r="H146" s="179">
        <f t="shared" si="24"/>
        <v>0</v>
      </c>
      <c r="I146" s="178">
        <f t="shared" si="25"/>
        <v>0</v>
      </c>
    </row>
    <row r="147" spans="1:9">
      <c r="A147" s="175" t="s">
        <v>1061</v>
      </c>
      <c r="B147" s="176" t="s">
        <v>1217</v>
      </c>
      <c r="C147" s="151">
        <f t="shared" si="23"/>
        <v>0</v>
      </c>
      <c r="D147" s="177"/>
      <c r="E147" s="177"/>
      <c r="F147" s="177"/>
      <c r="G147" s="177"/>
      <c r="H147" s="179">
        <f t="shared" si="24"/>
        <v>0</v>
      </c>
      <c r="I147" s="178">
        <f t="shared" si="25"/>
        <v>0</v>
      </c>
    </row>
    <row r="148" spans="1:9">
      <c r="A148" s="180" t="s">
        <v>5704</v>
      </c>
      <c r="B148" s="158" t="s">
        <v>5705</v>
      </c>
      <c r="C148" s="151">
        <f t="shared" si="23"/>
        <v>0</v>
      </c>
      <c r="D148" s="177"/>
      <c r="E148" s="177"/>
      <c r="F148" s="177"/>
      <c r="G148" s="177"/>
      <c r="H148" s="179">
        <f t="shared" si="24"/>
        <v>0</v>
      </c>
      <c r="I148" s="178">
        <f t="shared" si="25"/>
        <v>0</v>
      </c>
    </row>
    <row r="149" spans="1:9">
      <c r="A149" s="180" t="s">
        <v>5706</v>
      </c>
      <c r="B149" s="158" t="s">
        <v>5885</v>
      </c>
      <c r="C149" s="151">
        <f t="shared" si="23"/>
        <v>0</v>
      </c>
      <c r="D149" s="177"/>
      <c r="E149" s="177"/>
      <c r="F149" s="177"/>
      <c r="G149" s="177"/>
      <c r="H149" s="179">
        <f t="shared" si="24"/>
        <v>0</v>
      </c>
      <c r="I149" s="178">
        <f t="shared" si="25"/>
        <v>0</v>
      </c>
    </row>
    <row r="150" spans="1:9">
      <c r="A150" s="159" t="s">
        <v>5707</v>
      </c>
      <c r="B150" s="160"/>
      <c r="C150" s="161"/>
      <c r="D150" s="161"/>
      <c r="E150" s="161"/>
      <c r="F150" s="161"/>
      <c r="G150" s="161"/>
      <c r="H150" s="162"/>
      <c r="I150" s="163"/>
    </row>
    <row r="151" spans="1:9">
      <c r="A151" s="171" t="s">
        <v>5708</v>
      </c>
      <c r="B151" s="172"/>
      <c r="C151" s="172"/>
      <c r="D151" s="172"/>
      <c r="E151" s="172"/>
      <c r="F151" s="172"/>
      <c r="G151" s="172"/>
      <c r="H151" s="173"/>
      <c r="I151" s="174"/>
    </row>
    <row r="152" spans="1:9">
      <c r="A152" s="175" t="s">
        <v>1451</v>
      </c>
      <c r="B152" s="176" t="s">
        <v>1452</v>
      </c>
      <c r="C152" s="151">
        <f t="shared" ref="C152:C165" si="26">ROUND(SUMIF(Indice,$A152,Balance),)</f>
        <v>0</v>
      </c>
      <c r="D152" s="177"/>
      <c r="E152" s="177"/>
      <c r="F152" s="177"/>
      <c r="G152" s="177"/>
      <c r="H152" s="179">
        <f t="shared" ref="H152:H165" si="27">SUM(C152:G152)</f>
        <v>0</v>
      </c>
      <c r="I152" s="178">
        <f t="shared" ref="I152:I165" si="28">ROUND(SUMIF(Indice,$A152,PartesRel),)</f>
        <v>0</v>
      </c>
    </row>
    <row r="153" spans="1:9">
      <c r="A153" s="175" t="s">
        <v>1453</v>
      </c>
      <c r="B153" s="176" t="s">
        <v>5709</v>
      </c>
      <c r="C153" s="151">
        <f t="shared" si="26"/>
        <v>0</v>
      </c>
      <c r="D153" s="177"/>
      <c r="E153" s="177"/>
      <c r="F153" s="177"/>
      <c r="G153" s="177"/>
      <c r="H153" s="179">
        <f t="shared" si="27"/>
        <v>0</v>
      </c>
      <c r="I153" s="178">
        <f t="shared" si="28"/>
        <v>0</v>
      </c>
    </row>
    <row r="154" spans="1:9">
      <c r="A154" s="175" t="s">
        <v>1458</v>
      </c>
      <c r="B154" s="176" t="s">
        <v>5710</v>
      </c>
      <c r="C154" s="151">
        <f t="shared" si="26"/>
        <v>0</v>
      </c>
      <c r="D154" s="177"/>
      <c r="E154" s="177"/>
      <c r="F154" s="177"/>
      <c r="G154" s="177"/>
      <c r="H154" s="179">
        <f t="shared" si="27"/>
        <v>0</v>
      </c>
      <c r="I154" s="178">
        <f t="shared" si="28"/>
        <v>0</v>
      </c>
    </row>
    <row r="155" spans="1:9">
      <c r="A155" s="175" t="s">
        <v>1460</v>
      </c>
      <c r="B155" s="176" t="s">
        <v>5711</v>
      </c>
      <c r="C155" s="151">
        <f t="shared" si="26"/>
        <v>0</v>
      </c>
      <c r="D155" s="177"/>
      <c r="E155" s="177"/>
      <c r="F155" s="177"/>
      <c r="G155" s="177"/>
      <c r="H155" s="179">
        <f t="shared" si="27"/>
        <v>0</v>
      </c>
      <c r="I155" s="178">
        <f t="shared" si="28"/>
        <v>0</v>
      </c>
    </row>
    <row r="156" spans="1:9">
      <c r="A156" s="175" t="s">
        <v>1465</v>
      </c>
      <c r="B156" s="176" t="s">
        <v>1466</v>
      </c>
      <c r="C156" s="151">
        <f t="shared" si="26"/>
        <v>0</v>
      </c>
      <c r="D156" s="177"/>
      <c r="E156" s="177"/>
      <c r="F156" s="177"/>
      <c r="G156" s="177"/>
      <c r="H156" s="179">
        <f t="shared" si="27"/>
        <v>0</v>
      </c>
      <c r="I156" s="178">
        <f t="shared" si="28"/>
        <v>0</v>
      </c>
    </row>
    <row r="157" spans="1:9">
      <c r="A157" s="175" t="s">
        <v>1467</v>
      </c>
      <c r="B157" s="176" t="s">
        <v>1468</v>
      </c>
      <c r="C157" s="151">
        <f t="shared" si="26"/>
        <v>0</v>
      </c>
      <c r="D157" s="177"/>
      <c r="E157" s="177"/>
      <c r="F157" s="177"/>
      <c r="G157" s="177"/>
      <c r="H157" s="179">
        <f t="shared" si="27"/>
        <v>0</v>
      </c>
      <c r="I157" s="178">
        <f t="shared" si="28"/>
        <v>0</v>
      </c>
    </row>
    <row r="158" spans="1:9">
      <c r="A158" s="175" t="s">
        <v>1476</v>
      </c>
      <c r="B158" s="176" t="s">
        <v>1477</v>
      </c>
      <c r="C158" s="151">
        <f t="shared" si="26"/>
        <v>0</v>
      </c>
      <c r="D158" s="177"/>
      <c r="E158" s="177"/>
      <c r="F158" s="177"/>
      <c r="G158" s="177"/>
      <c r="H158" s="179">
        <f t="shared" si="27"/>
        <v>0</v>
      </c>
      <c r="I158" s="178">
        <f t="shared" si="28"/>
        <v>0</v>
      </c>
    </row>
    <row r="159" spans="1:9">
      <c r="A159" s="175" t="s">
        <v>1478</v>
      </c>
      <c r="B159" s="176" t="s">
        <v>1479</v>
      </c>
      <c r="C159" s="151">
        <f t="shared" si="26"/>
        <v>0</v>
      </c>
      <c r="D159" s="177"/>
      <c r="E159" s="177"/>
      <c r="F159" s="177"/>
      <c r="G159" s="177"/>
      <c r="H159" s="179">
        <f t="shared" si="27"/>
        <v>0</v>
      </c>
      <c r="I159" s="178">
        <f t="shared" si="28"/>
        <v>0</v>
      </c>
    </row>
    <row r="160" spans="1:9">
      <c r="A160" s="175" t="s">
        <v>1480</v>
      </c>
      <c r="B160" s="176" t="s">
        <v>1481</v>
      </c>
      <c r="C160" s="151">
        <f t="shared" si="26"/>
        <v>0</v>
      </c>
      <c r="D160" s="177"/>
      <c r="E160" s="177"/>
      <c r="F160" s="177"/>
      <c r="G160" s="177"/>
      <c r="H160" s="179">
        <f t="shared" si="27"/>
        <v>0</v>
      </c>
      <c r="I160" s="178">
        <f t="shared" si="28"/>
        <v>0</v>
      </c>
    </row>
    <row r="161" spans="1:9">
      <c r="A161" s="175" t="s">
        <v>1482</v>
      </c>
      <c r="B161" s="176" t="s">
        <v>1483</v>
      </c>
      <c r="C161" s="151">
        <f t="shared" si="26"/>
        <v>0</v>
      </c>
      <c r="D161" s="177"/>
      <c r="E161" s="177"/>
      <c r="F161" s="177"/>
      <c r="G161" s="177"/>
      <c r="H161" s="179">
        <f t="shared" si="27"/>
        <v>0</v>
      </c>
      <c r="I161" s="178">
        <f t="shared" si="28"/>
        <v>0</v>
      </c>
    </row>
    <row r="162" spans="1:9">
      <c r="A162" s="175" t="s">
        <v>1484</v>
      </c>
      <c r="B162" s="176" t="s">
        <v>1485</v>
      </c>
      <c r="C162" s="151">
        <f t="shared" si="26"/>
        <v>0</v>
      </c>
      <c r="D162" s="177"/>
      <c r="E162" s="177"/>
      <c r="F162" s="177"/>
      <c r="G162" s="177"/>
      <c r="H162" s="179">
        <f t="shared" si="27"/>
        <v>0</v>
      </c>
      <c r="I162" s="178">
        <f t="shared" si="28"/>
        <v>0</v>
      </c>
    </row>
    <row r="163" spans="1:9">
      <c r="A163" s="175" t="s">
        <v>1486</v>
      </c>
      <c r="B163" s="176" t="s">
        <v>1487</v>
      </c>
      <c r="C163" s="151">
        <f t="shared" si="26"/>
        <v>0</v>
      </c>
      <c r="D163" s="177"/>
      <c r="E163" s="177"/>
      <c r="F163" s="177"/>
      <c r="G163" s="177"/>
      <c r="H163" s="179">
        <f t="shared" si="27"/>
        <v>0</v>
      </c>
      <c r="I163" s="178">
        <f t="shared" si="28"/>
        <v>0</v>
      </c>
    </row>
    <row r="164" spans="1:9">
      <c r="A164" s="175" t="s">
        <v>1488</v>
      </c>
      <c r="B164" s="176" t="s">
        <v>1489</v>
      </c>
      <c r="C164" s="151">
        <f t="shared" si="26"/>
        <v>0</v>
      </c>
      <c r="D164" s="177"/>
      <c r="E164" s="177"/>
      <c r="F164" s="177"/>
      <c r="G164" s="177"/>
      <c r="H164" s="179">
        <f t="shared" si="27"/>
        <v>0</v>
      </c>
      <c r="I164" s="178">
        <f t="shared" si="28"/>
        <v>0</v>
      </c>
    </row>
    <row r="165" spans="1:9">
      <c r="A165" s="175" t="s">
        <v>1490</v>
      </c>
      <c r="B165" s="176" t="s">
        <v>1491</v>
      </c>
      <c r="C165" s="151">
        <f t="shared" si="26"/>
        <v>0</v>
      </c>
      <c r="D165" s="177"/>
      <c r="E165" s="177"/>
      <c r="F165" s="177"/>
      <c r="G165" s="177"/>
      <c r="H165" s="179">
        <f t="shared" si="27"/>
        <v>0</v>
      </c>
      <c r="I165" s="178">
        <f t="shared" si="28"/>
        <v>0</v>
      </c>
    </row>
    <row r="166" spans="1:9">
      <c r="A166" s="171" t="s">
        <v>1167</v>
      </c>
      <c r="B166" s="172"/>
      <c r="C166" s="172"/>
      <c r="D166" s="172"/>
      <c r="E166" s="172"/>
      <c r="F166" s="172"/>
      <c r="G166" s="172"/>
      <c r="H166" s="173"/>
      <c r="I166" s="174"/>
    </row>
    <row r="167" spans="1:9">
      <c r="A167" s="175" t="s">
        <v>1169</v>
      </c>
      <c r="B167" s="176" t="s">
        <v>933</v>
      </c>
      <c r="C167" s="151">
        <f t="shared" ref="C167:C172" si="29">ROUND(SUMIF(Indice,$A167,Balance),)</f>
        <v>0</v>
      </c>
      <c r="D167" s="177"/>
      <c r="E167" s="177"/>
      <c r="F167" s="177"/>
      <c r="G167" s="177"/>
      <c r="H167" s="179">
        <f t="shared" ref="H167:H172" si="30">SUM(C167:G167)</f>
        <v>0</v>
      </c>
      <c r="I167" s="178">
        <f t="shared" ref="I167:I172" si="31">ROUND(SUMIF(Indice,$A167,PartesRel),)</f>
        <v>0</v>
      </c>
    </row>
    <row r="168" spans="1:9">
      <c r="A168" s="175" t="s">
        <v>1170</v>
      </c>
      <c r="B168" s="176" t="s">
        <v>5857</v>
      </c>
      <c r="C168" s="151">
        <f t="shared" si="29"/>
        <v>0</v>
      </c>
      <c r="D168" s="177"/>
      <c r="E168" s="177"/>
      <c r="F168" s="177"/>
      <c r="G168" s="177"/>
      <c r="H168" s="179">
        <f t="shared" si="30"/>
        <v>0</v>
      </c>
      <c r="I168" s="178">
        <f t="shared" si="31"/>
        <v>0</v>
      </c>
    </row>
    <row r="169" spans="1:9">
      <c r="A169" s="175" t="s">
        <v>1172</v>
      </c>
      <c r="B169" s="176" t="s">
        <v>884</v>
      </c>
      <c r="C169" s="151">
        <f t="shared" si="29"/>
        <v>0</v>
      </c>
      <c r="D169" s="177"/>
      <c r="E169" s="177"/>
      <c r="F169" s="177"/>
      <c r="G169" s="177"/>
      <c r="H169" s="179">
        <f t="shared" si="30"/>
        <v>0</v>
      </c>
      <c r="I169" s="178">
        <f t="shared" si="31"/>
        <v>0</v>
      </c>
    </row>
    <row r="170" spans="1:9">
      <c r="A170" s="175" t="s">
        <v>1173</v>
      </c>
      <c r="B170" s="176" t="s">
        <v>888</v>
      </c>
      <c r="C170" s="151">
        <f t="shared" si="29"/>
        <v>0</v>
      </c>
      <c r="D170" s="177"/>
      <c r="E170" s="177"/>
      <c r="F170" s="177"/>
      <c r="G170" s="177"/>
      <c r="H170" s="179">
        <f t="shared" si="30"/>
        <v>0</v>
      </c>
      <c r="I170" s="178">
        <f t="shared" si="31"/>
        <v>0</v>
      </c>
    </row>
    <row r="171" spans="1:9">
      <c r="A171" s="180" t="s">
        <v>5712</v>
      </c>
      <c r="B171" s="158" t="s">
        <v>5857</v>
      </c>
      <c r="C171" s="151">
        <f t="shared" si="29"/>
        <v>0</v>
      </c>
      <c r="D171" s="177"/>
      <c r="E171" s="177"/>
      <c r="F171" s="177"/>
      <c r="G171" s="177"/>
      <c r="H171" s="179">
        <f t="shared" si="30"/>
        <v>0</v>
      </c>
      <c r="I171" s="178">
        <f t="shared" si="31"/>
        <v>0</v>
      </c>
    </row>
    <row r="172" spans="1:9">
      <c r="A172" s="180" t="s">
        <v>5713</v>
      </c>
      <c r="B172" s="158" t="s">
        <v>5714</v>
      </c>
      <c r="C172" s="151">
        <f t="shared" si="29"/>
        <v>0</v>
      </c>
      <c r="D172" s="177"/>
      <c r="E172" s="177"/>
      <c r="F172" s="177"/>
      <c r="G172" s="177"/>
      <c r="H172" s="179">
        <f t="shared" si="30"/>
        <v>0</v>
      </c>
      <c r="I172" s="178">
        <f t="shared" si="31"/>
        <v>0</v>
      </c>
    </row>
    <row r="173" spans="1:9">
      <c r="A173" s="159" t="s">
        <v>3484</v>
      </c>
      <c r="B173" s="160"/>
      <c r="C173" s="161"/>
      <c r="D173" s="161"/>
      <c r="E173" s="161"/>
      <c r="F173" s="161"/>
      <c r="G173" s="161"/>
      <c r="H173" s="162"/>
      <c r="I173" s="163"/>
    </row>
    <row r="174" spans="1:9">
      <c r="A174" s="171" t="s">
        <v>5715</v>
      </c>
      <c r="B174" s="172"/>
      <c r="C174" s="172"/>
      <c r="D174" s="172"/>
      <c r="E174" s="172"/>
      <c r="F174" s="172"/>
      <c r="G174" s="172"/>
      <c r="H174" s="173"/>
      <c r="I174" s="174"/>
    </row>
    <row r="175" spans="1:9">
      <c r="A175" s="175" t="s">
        <v>1525</v>
      </c>
      <c r="B175" s="176" t="s">
        <v>1526</v>
      </c>
      <c r="C175" s="151">
        <f t="shared" ref="C175:C193" si="32">ROUND(SUMIF(Indice,$A175,Balance),)</f>
        <v>0</v>
      </c>
      <c r="D175" s="177"/>
      <c r="E175" s="177"/>
      <c r="F175" s="177"/>
      <c r="G175" s="177"/>
      <c r="H175" s="179">
        <f t="shared" ref="H175:H193" si="33">SUM(C175:G175)</f>
        <v>0</v>
      </c>
      <c r="I175" s="178">
        <f t="shared" ref="I175:I185" si="34">ROUND(SUMIF(Indice,$A175,PartesRel),)</f>
        <v>0</v>
      </c>
    </row>
    <row r="176" spans="1:9">
      <c r="A176" s="175" t="s">
        <v>1528</v>
      </c>
      <c r="B176" s="176" t="s">
        <v>1529</v>
      </c>
      <c r="C176" s="151">
        <f t="shared" si="32"/>
        <v>0</v>
      </c>
      <c r="D176" s="177"/>
      <c r="E176" s="177"/>
      <c r="F176" s="177"/>
      <c r="G176" s="177"/>
      <c r="H176" s="179">
        <f t="shared" si="33"/>
        <v>0</v>
      </c>
      <c r="I176" s="178">
        <f t="shared" si="34"/>
        <v>0</v>
      </c>
    </row>
    <row r="177" spans="1:9">
      <c r="A177" s="175" t="s">
        <v>1533</v>
      </c>
      <c r="B177" s="176" t="s">
        <v>1534</v>
      </c>
      <c r="C177" s="151">
        <f t="shared" si="32"/>
        <v>0</v>
      </c>
      <c r="D177" s="177"/>
      <c r="E177" s="177"/>
      <c r="F177" s="177"/>
      <c r="G177" s="177"/>
      <c r="H177" s="179">
        <f t="shared" si="33"/>
        <v>0</v>
      </c>
      <c r="I177" s="178">
        <f t="shared" si="34"/>
        <v>0</v>
      </c>
    </row>
    <row r="178" spans="1:9">
      <c r="A178" s="175" t="s">
        <v>1550</v>
      </c>
      <c r="B178" s="176" t="s">
        <v>1551</v>
      </c>
      <c r="C178" s="151">
        <f t="shared" si="32"/>
        <v>0</v>
      </c>
      <c r="D178" s="177"/>
      <c r="E178" s="177"/>
      <c r="F178" s="177"/>
      <c r="G178" s="177"/>
      <c r="H178" s="179">
        <f t="shared" si="33"/>
        <v>0</v>
      </c>
      <c r="I178" s="178">
        <f t="shared" si="34"/>
        <v>0</v>
      </c>
    </row>
    <row r="179" spans="1:9">
      <c r="A179" s="175" t="s">
        <v>1552</v>
      </c>
      <c r="B179" s="176" t="s">
        <v>1553</v>
      </c>
      <c r="C179" s="151">
        <f t="shared" si="32"/>
        <v>0</v>
      </c>
      <c r="D179" s="177"/>
      <c r="E179" s="177"/>
      <c r="F179" s="177"/>
      <c r="G179" s="177"/>
      <c r="H179" s="179">
        <f t="shared" si="33"/>
        <v>0</v>
      </c>
      <c r="I179" s="178">
        <f t="shared" si="34"/>
        <v>0</v>
      </c>
    </row>
    <row r="180" spans="1:9">
      <c r="A180" s="175" t="s">
        <v>1557</v>
      </c>
      <c r="B180" s="176" t="s">
        <v>1558</v>
      </c>
      <c r="C180" s="151">
        <f t="shared" si="32"/>
        <v>0</v>
      </c>
      <c r="D180" s="177"/>
      <c r="E180" s="177"/>
      <c r="F180" s="177"/>
      <c r="G180" s="177"/>
      <c r="H180" s="179">
        <f t="shared" si="33"/>
        <v>0</v>
      </c>
      <c r="I180" s="178">
        <f t="shared" si="34"/>
        <v>0</v>
      </c>
    </row>
    <row r="181" spans="1:9">
      <c r="A181" s="175" t="s">
        <v>1565</v>
      </c>
      <c r="B181" s="176" t="s">
        <v>1566</v>
      </c>
      <c r="C181" s="151">
        <f t="shared" si="32"/>
        <v>0</v>
      </c>
      <c r="D181" s="177"/>
      <c r="E181" s="177"/>
      <c r="F181" s="177"/>
      <c r="G181" s="177"/>
      <c r="H181" s="179">
        <f t="shared" si="33"/>
        <v>0</v>
      </c>
      <c r="I181" s="178">
        <f t="shared" si="34"/>
        <v>0</v>
      </c>
    </row>
    <row r="182" spans="1:9">
      <c r="A182" s="175" t="s">
        <v>1567</v>
      </c>
      <c r="B182" s="176" t="s">
        <v>1568</v>
      </c>
      <c r="C182" s="151">
        <f t="shared" si="32"/>
        <v>0</v>
      </c>
      <c r="D182" s="177"/>
      <c r="E182" s="177"/>
      <c r="F182" s="177"/>
      <c r="G182" s="177"/>
      <c r="H182" s="179">
        <f t="shared" si="33"/>
        <v>0</v>
      </c>
      <c r="I182" s="178">
        <f t="shared" si="34"/>
        <v>0</v>
      </c>
    </row>
    <row r="183" spans="1:9">
      <c r="A183" s="175" t="s">
        <v>1572</v>
      </c>
      <c r="B183" s="176" t="s">
        <v>1573</v>
      </c>
      <c r="C183" s="151">
        <f t="shared" si="32"/>
        <v>0</v>
      </c>
      <c r="D183" s="177"/>
      <c r="E183" s="177"/>
      <c r="F183" s="177"/>
      <c r="G183" s="177"/>
      <c r="H183" s="179">
        <f t="shared" si="33"/>
        <v>0</v>
      </c>
      <c r="I183" s="178">
        <f t="shared" si="34"/>
        <v>0</v>
      </c>
    </row>
    <row r="184" spans="1:9">
      <c r="A184" s="175" t="s">
        <v>1574</v>
      </c>
      <c r="B184" s="176" t="s">
        <v>1575</v>
      </c>
      <c r="C184" s="151">
        <f t="shared" si="32"/>
        <v>0</v>
      </c>
      <c r="D184" s="177"/>
      <c r="E184" s="177"/>
      <c r="F184" s="177"/>
      <c r="G184" s="177"/>
      <c r="H184" s="179">
        <f t="shared" si="33"/>
        <v>0</v>
      </c>
      <c r="I184" s="178">
        <f t="shared" si="34"/>
        <v>0</v>
      </c>
    </row>
    <row r="185" spans="1:9">
      <c r="A185" s="180" t="s">
        <v>1540</v>
      </c>
      <c r="B185" s="158" t="s">
        <v>1541</v>
      </c>
      <c r="C185" s="151">
        <f t="shared" si="32"/>
        <v>0</v>
      </c>
      <c r="D185" s="177"/>
      <c r="E185" s="177"/>
      <c r="F185" s="177"/>
      <c r="G185" s="177"/>
      <c r="H185" s="179">
        <f t="shared" si="33"/>
        <v>0</v>
      </c>
      <c r="I185" s="178">
        <f t="shared" si="34"/>
        <v>0</v>
      </c>
    </row>
    <row r="186" spans="1:9">
      <c r="A186" s="180" t="s">
        <v>1579</v>
      </c>
      <c r="B186" s="158" t="s">
        <v>5884</v>
      </c>
      <c r="C186" s="151">
        <f t="shared" si="32"/>
        <v>0</v>
      </c>
      <c r="D186" s="177"/>
      <c r="E186" s="177"/>
      <c r="F186" s="177"/>
      <c r="G186" s="177"/>
      <c r="H186" s="179">
        <f t="shared" si="33"/>
        <v>0</v>
      </c>
      <c r="I186" s="178"/>
    </row>
    <row r="187" spans="1:9">
      <c r="A187" s="175" t="s">
        <v>1590</v>
      </c>
      <c r="B187" s="176" t="s">
        <v>1591</v>
      </c>
      <c r="C187" s="151">
        <f t="shared" si="32"/>
        <v>0</v>
      </c>
      <c r="D187" s="177"/>
      <c r="E187" s="177"/>
      <c r="F187" s="177"/>
      <c r="G187" s="177"/>
      <c r="H187" s="179">
        <f t="shared" si="33"/>
        <v>0</v>
      </c>
      <c r="I187" s="178">
        <f t="shared" ref="I187:I193" si="35">ROUND(SUMIF(Indice,$A187,PartesRel),)</f>
        <v>0</v>
      </c>
    </row>
    <row r="188" spans="1:9">
      <c r="A188" s="175" t="s">
        <v>1592</v>
      </c>
      <c r="B188" s="176" t="s">
        <v>1593</v>
      </c>
      <c r="C188" s="151">
        <f t="shared" si="32"/>
        <v>0</v>
      </c>
      <c r="D188" s="177"/>
      <c r="E188" s="177"/>
      <c r="F188" s="177"/>
      <c r="G188" s="177"/>
      <c r="H188" s="179">
        <f t="shared" si="33"/>
        <v>0</v>
      </c>
      <c r="I188" s="178">
        <f t="shared" si="35"/>
        <v>0</v>
      </c>
    </row>
    <row r="189" spans="1:9">
      <c r="A189" s="175" t="s">
        <v>1594</v>
      </c>
      <c r="B189" s="176" t="s">
        <v>1595</v>
      </c>
      <c r="C189" s="151">
        <f t="shared" si="32"/>
        <v>0</v>
      </c>
      <c r="D189" s="177"/>
      <c r="E189" s="177"/>
      <c r="F189" s="177"/>
      <c r="G189" s="177"/>
      <c r="H189" s="179">
        <f t="shared" si="33"/>
        <v>0</v>
      </c>
      <c r="I189" s="178">
        <f t="shared" si="35"/>
        <v>0</v>
      </c>
    </row>
    <row r="190" spans="1:9">
      <c r="A190" s="175" t="s">
        <v>1596</v>
      </c>
      <c r="B190" s="176" t="s">
        <v>1597</v>
      </c>
      <c r="C190" s="151">
        <f t="shared" si="32"/>
        <v>0</v>
      </c>
      <c r="D190" s="177"/>
      <c r="E190" s="177"/>
      <c r="F190" s="177"/>
      <c r="G190" s="177"/>
      <c r="H190" s="179">
        <f t="shared" si="33"/>
        <v>0</v>
      </c>
      <c r="I190" s="178">
        <f t="shared" si="35"/>
        <v>0</v>
      </c>
    </row>
    <row r="191" spans="1:9">
      <c r="A191" s="180" t="s">
        <v>5717</v>
      </c>
      <c r="B191" s="158" t="s">
        <v>5718</v>
      </c>
      <c r="C191" s="151">
        <f t="shared" si="32"/>
        <v>0</v>
      </c>
      <c r="D191" s="177"/>
      <c r="E191" s="177"/>
      <c r="F191" s="177"/>
      <c r="G191" s="177"/>
      <c r="H191" s="179">
        <f t="shared" si="33"/>
        <v>0</v>
      </c>
      <c r="I191" s="178">
        <f t="shared" si="35"/>
        <v>0</v>
      </c>
    </row>
    <row r="192" spans="1:9">
      <c r="A192" s="175" t="s">
        <v>1602</v>
      </c>
      <c r="B192" s="176" t="s">
        <v>5719</v>
      </c>
      <c r="C192" s="151">
        <f t="shared" si="32"/>
        <v>0</v>
      </c>
      <c r="D192" s="177"/>
      <c r="E192" s="177"/>
      <c r="F192" s="177"/>
      <c r="G192" s="177"/>
      <c r="H192" s="179">
        <f t="shared" si="33"/>
        <v>0</v>
      </c>
      <c r="I192" s="178">
        <f t="shared" si="35"/>
        <v>0</v>
      </c>
    </row>
    <row r="193" spans="1:9">
      <c r="A193" s="180" t="s">
        <v>5720</v>
      </c>
      <c r="B193" s="158" t="s">
        <v>5721</v>
      </c>
      <c r="C193" s="151">
        <f t="shared" si="32"/>
        <v>0</v>
      </c>
      <c r="D193" s="177"/>
      <c r="E193" s="177"/>
      <c r="F193" s="177"/>
      <c r="G193" s="177"/>
      <c r="H193" s="179">
        <f t="shared" si="33"/>
        <v>0</v>
      </c>
      <c r="I193" s="178">
        <f t="shared" si="35"/>
        <v>0</v>
      </c>
    </row>
    <row r="194" spans="1:9">
      <c r="A194" s="171" t="s">
        <v>5722</v>
      </c>
      <c r="B194" s="172"/>
      <c r="C194" s="172"/>
      <c r="D194" s="172"/>
      <c r="E194" s="172"/>
      <c r="F194" s="172"/>
      <c r="G194" s="172"/>
      <c r="H194" s="173"/>
      <c r="I194" s="174"/>
    </row>
    <row r="195" spans="1:9">
      <c r="A195" s="175" t="s">
        <v>1613</v>
      </c>
      <c r="B195" s="176" t="s">
        <v>1526</v>
      </c>
      <c r="C195" s="151">
        <f t="shared" ref="C195:C216" si="36">ROUND(SUMIF(Indice,$A195,Balance),)</f>
        <v>0</v>
      </c>
      <c r="D195" s="177"/>
      <c r="E195" s="177"/>
      <c r="F195" s="177"/>
      <c r="G195" s="177"/>
      <c r="H195" s="179">
        <f t="shared" ref="H195:H216" si="37">SUM(C195:G195)</f>
        <v>0</v>
      </c>
      <c r="I195" s="178">
        <f t="shared" ref="I195:I216" si="38">ROUND(SUMIF(Indice,$A195,PartesRel),)</f>
        <v>0</v>
      </c>
    </row>
    <row r="196" spans="1:9">
      <c r="A196" s="175" t="s">
        <v>1617</v>
      </c>
      <c r="B196" s="176" t="s">
        <v>1529</v>
      </c>
      <c r="C196" s="151">
        <f t="shared" si="36"/>
        <v>0</v>
      </c>
      <c r="D196" s="177"/>
      <c r="E196" s="177"/>
      <c r="F196" s="177"/>
      <c r="G196" s="177"/>
      <c r="H196" s="179">
        <f t="shared" si="37"/>
        <v>0</v>
      </c>
      <c r="I196" s="178">
        <f t="shared" si="38"/>
        <v>0</v>
      </c>
    </row>
    <row r="197" spans="1:9">
      <c r="A197" s="175" t="s">
        <v>1621</v>
      </c>
      <c r="B197" s="176" t="s">
        <v>1534</v>
      </c>
      <c r="C197" s="151">
        <f t="shared" si="36"/>
        <v>0</v>
      </c>
      <c r="D197" s="177"/>
      <c r="E197" s="177"/>
      <c r="F197" s="177"/>
      <c r="G197" s="177"/>
      <c r="H197" s="179">
        <f t="shared" si="37"/>
        <v>0</v>
      </c>
      <c r="I197" s="178">
        <f t="shared" si="38"/>
        <v>0</v>
      </c>
    </row>
    <row r="198" spans="1:9">
      <c r="A198" s="175" t="s">
        <v>1627</v>
      </c>
      <c r="B198" s="176" t="s">
        <v>1628</v>
      </c>
      <c r="C198" s="151">
        <f t="shared" si="36"/>
        <v>0</v>
      </c>
      <c r="D198" s="177"/>
      <c r="E198" s="177"/>
      <c r="F198" s="177"/>
      <c r="G198" s="177"/>
      <c r="H198" s="179">
        <f t="shared" si="37"/>
        <v>0</v>
      </c>
      <c r="I198" s="178">
        <f t="shared" si="38"/>
        <v>0</v>
      </c>
    </row>
    <row r="199" spans="1:9">
      <c r="A199" s="175" t="s">
        <v>1634</v>
      </c>
      <c r="B199" s="176" t="s">
        <v>1635</v>
      </c>
      <c r="C199" s="151">
        <f t="shared" si="36"/>
        <v>0</v>
      </c>
      <c r="D199" s="177"/>
      <c r="E199" s="177"/>
      <c r="F199" s="177"/>
      <c r="G199" s="177"/>
      <c r="H199" s="179">
        <f t="shared" si="37"/>
        <v>0</v>
      </c>
      <c r="I199" s="178">
        <f t="shared" si="38"/>
        <v>0</v>
      </c>
    </row>
    <row r="200" spans="1:9">
      <c r="A200" s="175" t="s">
        <v>1636</v>
      </c>
      <c r="B200" s="176" t="s">
        <v>1637</v>
      </c>
      <c r="C200" s="151">
        <f t="shared" si="36"/>
        <v>0</v>
      </c>
      <c r="D200" s="177"/>
      <c r="E200" s="177"/>
      <c r="F200" s="177"/>
      <c r="G200" s="177"/>
      <c r="H200" s="179">
        <f t="shared" si="37"/>
        <v>0</v>
      </c>
      <c r="I200" s="178">
        <f t="shared" si="38"/>
        <v>0</v>
      </c>
    </row>
    <row r="201" spans="1:9">
      <c r="A201" s="175" t="s">
        <v>1638</v>
      </c>
      <c r="B201" s="176" t="s">
        <v>1543</v>
      </c>
      <c r="C201" s="151">
        <f t="shared" si="36"/>
        <v>0</v>
      </c>
      <c r="D201" s="177"/>
      <c r="E201" s="177"/>
      <c r="F201" s="177"/>
      <c r="G201" s="177"/>
      <c r="H201" s="179">
        <f t="shared" si="37"/>
        <v>0</v>
      </c>
      <c r="I201" s="178">
        <f t="shared" si="38"/>
        <v>0</v>
      </c>
    </row>
    <row r="202" spans="1:9">
      <c r="A202" s="175" t="s">
        <v>1644</v>
      </c>
      <c r="B202" s="176" t="s">
        <v>1551</v>
      </c>
      <c r="C202" s="151">
        <f t="shared" si="36"/>
        <v>0</v>
      </c>
      <c r="D202" s="177"/>
      <c r="E202" s="177"/>
      <c r="F202" s="177"/>
      <c r="G202" s="177"/>
      <c r="H202" s="179">
        <f t="shared" si="37"/>
        <v>0</v>
      </c>
      <c r="I202" s="178">
        <f t="shared" si="38"/>
        <v>0</v>
      </c>
    </row>
    <row r="203" spans="1:9">
      <c r="A203" s="175" t="s">
        <v>1645</v>
      </c>
      <c r="B203" s="176" t="s">
        <v>1553</v>
      </c>
      <c r="C203" s="151">
        <f t="shared" si="36"/>
        <v>0</v>
      </c>
      <c r="D203" s="177"/>
      <c r="E203" s="177"/>
      <c r="F203" s="177"/>
      <c r="G203" s="177"/>
      <c r="H203" s="179">
        <f t="shared" si="37"/>
        <v>0</v>
      </c>
      <c r="I203" s="178">
        <f t="shared" si="38"/>
        <v>0</v>
      </c>
    </row>
    <row r="204" spans="1:9">
      <c r="A204" s="175" t="s">
        <v>1649</v>
      </c>
      <c r="B204" s="176" t="s">
        <v>1558</v>
      </c>
      <c r="C204" s="151">
        <f t="shared" si="36"/>
        <v>0</v>
      </c>
      <c r="D204" s="177"/>
      <c r="E204" s="177"/>
      <c r="F204" s="177"/>
      <c r="G204" s="177"/>
      <c r="H204" s="179">
        <f t="shared" si="37"/>
        <v>0</v>
      </c>
      <c r="I204" s="178">
        <f t="shared" si="38"/>
        <v>0</v>
      </c>
    </row>
    <row r="205" spans="1:9">
      <c r="A205" s="175" t="s">
        <v>1655</v>
      </c>
      <c r="B205" s="176" t="s">
        <v>1566</v>
      </c>
      <c r="C205" s="151">
        <f t="shared" si="36"/>
        <v>0</v>
      </c>
      <c r="D205" s="177"/>
      <c r="E205" s="177"/>
      <c r="F205" s="177"/>
      <c r="G205" s="177"/>
      <c r="H205" s="179">
        <f t="shared" si="37"/>
        <v>0</v>
      </c>
      <c r="I205" s="178">
        <f t="shared" si="38"/>
        <v>0</v>
      </c>
    </row>
    <row r="206" spans="1:9">
      <c r="A206" s="175" t="s">
        <v>1656</v>
      </c>
      <c r="B206" s="176" t="s">
        <v>1568</v>
      </c>
      <c r="C206" s="151">
        <f t="shared" si="36"/>
        <v>0</v>
      </c>
      <c r="D206" s="177"/>
      <c r="E206" s="177"/>
      <c r="F206" s="177"/>
      <c r="G206" s="177"/>
      <c r="H206" s="179">
        <f t="shared" si="37"/>
        <v>0</v>
      </c>
      <c r="I206" s="178">
        <f t="shared" si="38"/>
        <v>0</v>
      </c>
    </row>
    <row r="207" spans="1:9">
      <c r="A207" s="175" t="s">
        <v>1660</v>
      </c>
      <c r="B207" s="176" t="s">
        <v>1573</v>
      </c>
      <c r="C207" s="151">
        <f t="shared" si="36"/>
        <v>0</v>
      </c>
      <c r="D207" s="177"/>
      <c r="E207" s="177"/>
      <c r="F207" s="177"/>
      <c r="G207" s="177"/>
      <c r="H207" s="179">
        <f t="shared" si="37"/>
        <v>0</v>
      </c>
      <c r="I207" s="178">
        <f t="shared" si="38"/>
        <v>0</v>
      </c>
    </row>
    <row r="208" spans="1:9">
      <c r="A208" s="175" t="s">
        <v>1661</v>
      </c>
      <c r="B208" s="176" t="s">
        <v>1575</v>
      </c>
      <c r="C208" s="151">
        <f t="shared" si="36"/>
        <v>0</v>
      </c>
      <c r="D208" s="177"/>
      <c r="E208" s="177"/>
      <c r="F208" s="177"/>
      <c r="G208" s="177"/>
      <c r="H208" s="179">
        <f t="shared" si="37"/>
        <v>0</v>
      </c>
      <c r="I208" s="178">
        <f t="shared" si="38"/>
        <v>0</v>
      </c>
    </row>
    <row r="209" spans="1:9">
      <c r="A209" s="180" t="s">
        <v>5723</v>
      </c>
      <c r="B209" s="158" t="s">
        <v>5716</v>
      </c>
      <c r="C209" s="151">
        <f t="shared" si="36"/>
        <v>0</v>
      </c>
      <c r="D209" s="177"/>
      <c r="E209" s="177"/>
      <c r="F209" s="177"/>
      <c r="G209" s="177"/>
      <c r="H209" s="179">
        <f t="shared" si="37"/>
        <v>0</v>
      </c>
      <c r="I209" s="178">
        <f t="shared" si="38"/>
        <v>0</v>
      </c>
    </row>
    <row r="210" spans="1:9">
      <c r="A210" s="175" t="s">
        <v>1672</v>
      </c>
      <c r="B210" s="176" t="s">
        <v>1591</v>
      </c>
      <c r="C210" s="151">
        <f t="shared" si="36"/>
        <v>0</v>
      </c>
      <c r="D210" s="177"/>
      <c r="E210" s="177"/>
      <c r="F210" s="177"/>
      <c r="G210" s="177"/>
      <c r="H210" s="179">
        <f t="shared" si="37"/>
        <v>0</v>
      </c>
      <c r="I210" s="178">
        <f t="shared" si="38"/>
        <v>0</v>
      </c>
    </row>
    <row r="211" spans="1:9">
      <c r="A211" s="175" t="s">
        <v>1673</v>
      </c>
      <c r="B211" s="176" t="s">
        <v>1593</v>
      </c>
      <c r="C211" s="151">
        <f t="shared" si="36"/>
        <v>0</v>
      </c>
      <c r="D211" s="177"/>
      <c r="E211" s="177"/>
      <c r="F211" s="177"/>
      <c r="G211" s="177"/>
      <c r="H211" s="179">
        <f t="shared" si="37"/>
        <v>0</v>
      </c>
      <c r="I211" s="178">
        <f t="shared" si="38"/>
        <v>0</v>
      </c>
    </row>
    <row r="212" spans="1:9">
      <c r="A212" s="175" t="s">
        <v>1674</v>
      </c>
      <c r="B212" s="176" t="s">
        <v>1595</v>
      </c>
      <c r="C212" s="151">
        <f t="shared" si="36"/>
        <v>0</v>
      </c>
      <c r="D212" s="177"/>
      <c r="E212" s="177"/>
      <c r="F212" s="177"/>
      <c r="G212" s="177"/>
      <c r="H212" s="179">
        <f t="shared" si="37"/>
        <v>0</v>
      </c>
      <c r="I212" s="178">
        <f t="shared" si="38"/>
        <v>0</v>
      </c>
    </row>
    <row r="213" spans="1:9">
      <c r="A213" s="175" t="s">
        <v>1675</v>
      </c>
      <c r="B213" s="176" t="s">
        <v>1597</v>
      </c>
      <c r="C213" s="151">
        <f t="shared" si="36"/>
        <v>0</v>
      </c>
      <c r="D213" s="177"/>
      <c r="E213" s="177"/>
      <c r="F213" s="177"/>
      <c r="G213" s="177"/>
      <c r="H213" s="179">
        <f t="shared" si="37"/>
        <v>0</v>
      </c>
      <c r="I213" s="178">
        <f t="shared" si="38"/>
        <v>0</v>
      </c>
    </row>
    <row r="214" spans="1:9">
      <c r="A214" s="180" t="s">
        <v>5724</v>
      </c>
      <c r="B214" s="158" t="s">
        <v>5718</v>
      </c>
      <c r="C214" s="151">
        <f t="shared" si="36"/>
        <v>0</v>
      </c>
      <c r="D214" s="177"/>
      <c r="E214" s="177"/>
      <c r="F214" s="177"/>
      <c r="G214" s="177"/>
      <c r="H214" s="179">
        <f t="shared" si="37"/>
        <v>0</v>
      </c>
      <c r="I214" s="178">
        <f t="shared" si="38"/>
        <v>0</v>
      </c>
    </row>
    <row r="215" spans="1:9">
      <c r="A215" s="175" t="s">
        <v>1680</v>
      </c>
      <c r="B215" s="176" t="s">
        <v>1603</v>
      </c>
      <c r="C215" s="151">
        <f t="shared" si="36"/>
        <v>0</v>
      </c>
      <c r="D215" s="177"/>
      <c r="E215" s="177"/>
      <c r="F215" s="177"/>
      <c r="G215" s="177"/>
      <c r="H215" s="179">
        <f t="shared" si="37"/>
        <v>0</v>
      </c>
      <c r="I215" s="178">
        <f t="shared" si="38"/>
        <v>0</v>
      </c>
    </row>
    <row r="216" spans="1:9">
      <c r="A216" s="180" t="s">
        <v>5725</v>
      </c>
      <c r="B216" s="158" t="s">
        <v>1605</v>
      </c>
      <c r="C216" s="151">
        <f t="shared" si="36"/>
        <v>0</v>
      </c>
      <c r="D216" s="177"/>
      <c r="E216" s="177"/>
      <c r="F216" s="177"/>
      <c r="G216" s="177"/>
      <c r="H216" s="179">
        <f t="shared" si="37"/>
        <v>0</v>
      </c>
      <c r="I216" s="178">
        <f t="shared" si="38"/>
        <v>0</v>
      </c>
    </row>
    <row r="217" spans="1:9">
      <c r="A217" s="171" t="s">
        <v>5726</v>
      </c>
      <c r="B217" s="172"/>
      <c r="C217" s="172"/>
      <c r="D217" s="172"/>
      <c r="E217" s="172"/>
      <c r="F217" s="172"/>
      <c r="G217" s="172"/>
      <c r="H217" s="173"/>
      <c r="I217" s="174"/>
    </row>
    <row r="218" spans="1:9">
      <c r="A218" s="175" t="s">
        <v>1688</v>
      </c>
      <c r="B218" s="176" t="s">
        <v>1543</v>
      </c>
      <c r="C218" s="151">
        <f t="shared" ref="C218:C223" si="39">ROUND(SUMIF(Indice,$A218,Balance),)</f>
        <v>0</v>
      </c>
      <c r="D218" s="177"/>
      <c r="E218" s="177"/>
      <c r="F218" s="177"/>
      <c r="G218" s="177"/>
      <c r="H218" s="179">
        <f t="shared" ref="H218:H223" si="40">SUM(C218:G218)</f>
        <v>0</v>
      </c>
      <c r="I218" s="178">
        <f t="shared" ref="I218:I223" si="41">ROUND(SUMIF(Indice,$A218,PartesRel),)</f>
        <v>0</v>
      </c>
    </row>
    <row r="219" spans="1:9">
      <c r="A219" s="180" t="s">
        <v>5727</v>
      </c>
      <c r="B219" s="158" t="s">
        <v>5716</v>
      </c>
      <c r="C219" s="151">
        <f t="shared" si="39"/>
        <v>0</v>
      </c>
      <c r="D219" s="177"/>
      <c r="E219" s="177"/>
      <c r="F219" s="177"/>
      <c r="G219" s="177"/>
      <c r="H219" s="179">
        <f t="shared" si="40"/>
        <v>0</v>
      </c>
      <c r="I219" s="178">
        <f t="shared" si="41"/>
        <v>0</v>
      </c>
    </row>
    <row r="220" spans="1:9">
      <c r="A220" s="175" t="s">
        <v>1698</v>
      </c>
      <c r="B220" s="176" t="s">
        <v>1699</v>
      </c>
      <c r="C220" s="151">
        <f t="shared" si="39"/>
        <v>0</v>
      </c>
      <c r="D220" s="177"/>
      <c r="E220" s="177"/>
      <c r="F220" s="177"/>
      <c r="G220" s="177"/>
      <c r="H220" s="179">
        <f t="shared" si="40"/>
        <v>0</v>
      </c>
      <c r="I220" s="178">
        <f t="shared" si="41"/>
        <v>0</v>
      </c>
    </row>
    <row r="221" spans="1:9">
      <c r="A221" s="175" t="s">
        <v>1700</v>
      </c>
      <c r="B221" s="176" t="s">
        <v>1701</v>
      </c>
      <c r="C221" s="151">
        <f t="shared" si="39"/>
        <v>0</v>
      </c>
      <c r="D221" s="177"/>
      <c r="E221" s="177"/>
      <c r="F221" s="177"/>
      <c r="G221" s="177"/>
      <c r="H221" s="179">
        <f t="shared" si="40"/>
        <v>0</v>
      </c>
      <c r="I221" s="178">
        <f t="shared" si="41"/>
        <v>0</v>
      </c>
    </row>
    <row r="222" spans="1:9">
      <c r="A222" s="175" t="s">
        <v>1705</v>
      </c>
      <c r="B222" s="176" t="s">
        <v>1706</v>
      </c>
      <c r="C222" s="151">
        <f t="shared" si="39"/>
        <v>0</v>
      </c>
      <c r="D222" s="177"/>
      <c r="E222" s="177"/>
      <c r="F222" s="177"/>
      <c r="G222" s="177"/>
      <c r="H222" s="179">
        <f t="shared" si="40"/>
        <v>0</v>
      </c>
      <c r="I222" s="178">
        <f t="shared" si="41"/>
        <v>0</v>
      </c>
    </row>
    <row r="223" spans="1:9">
      <c r="A223" s="180" t="s">
        <v>5728</v>
      </c>
      <c r="B223" s="158" t="s">
        <v>5721</v>
      </c>
      <c r="C223" s="151">
        <f t="shared" si="39"/>
        <v>0</v>
      </c>
      <c r="D223" s="177"/>
      <c r="E223" s="177"/>
      <c r="F223" s="177"/>
      <c r="G223" s="177"/>
      <c r="H223" s="179">
        <f t="shared" si="40"/>
        <v>0</v>
      </c>
      <c r="I223" s="178">
        <f t="shared" si="41"/>
        <v>0</v>
      </c>
    </row>
    <row r="224" spans="1:9">
      <c r="A224" s="171" t="s">
        <v>1117</v>
      </c>
      <c r="B224" s="172"/>
      <c r="C224" s="172"/>
      <c r="D224" s="172"/>
      <c r="E224" s="172"/>
      <c r="F224" s="172"/>
      <c r="G224" s="172"/>
      <c r="H224" s="173"/>
      <c r="I224" s="174"/>
    </row>
    <row r="225" spans="1:9">
      <c r="A225" s="175" t="s">
        <v>1492</v>
      </c>
      <c r="B225" s="176" t="s">
        <v>1493</v>
      </c>
      <c r="C225" s="151">
        <f t="shared" ref="C225:C232" si="42">ROUND(SUMIF(Indice,$A225,Balance),)</f>
        <v>0</v>
      </c>
      <c r="D225" s="177"/>
      <c r="E225" s="177"/>
      <c r="F225" s="177"/>
      <c r="G225" s="177"/>
      <c r="H225" s="179">
        <f t="shared" ref="H225:H232" si="43">SUM(C225:G225)</f>
        <v>0</v>
      </c>
      <c r="I225" s="178">
        <f t="shared" ref="I225:I232" si="44">ROUND(SUMIF(Indice,$A225,PartesRel),)</f>
        <v>0</v>
      </c>
    </row>
    <row r="226" spans="1:9">
      <c r="A226" s="175" t="s">
        <v>1494</v>
      </c>
      <c r="B226" s="176" t="s">
        <v>5729</v>
      </c>
      <c r="C226" s="151">
        <f t="shared" si="42"/>
        <v>0</v>
      </c>
      <c r="D226" s="177"/>
      <c r="E226" s="177"/>
      <c r="F226" s="177"/>
      <c r="G226" s="177"/>
      <c r="H226" s="179">
        <f t="shared" si="43"/>
        <v>0</v>
      </c>
      <c r="I226" s="178">
        <f t="shared" si="44"/>
        <v>0</v>
      </c>
    </row>
    <row r="227" spans="1:9">
      <c r="A227" s="175" t="s">
        <v>1496</v>
      </c>
      <c r="B227" s="176" t="s">
        <v>1497</v>
      </c>
      <c r="C227" s="151">
        <f t="shared" si="42"/>
        <v>0</v>
      </c>
      <c r="D227" s="177"/>
      <c r="E227" s="177"/>
      <c r="F227" s="177"/>
      <c r="G227" s="177"/>
      <c r="H227" s="179">
        <f t="shared" si="43"/>
        <v>0</v>
      </c>
      <c r="I227" s="178">
        <f t="shared" si="44"/>
        <v>0</v>
      </c>
    </row>
    <row r="228" spans="1:9">
      <c r="A228" s="175" t="s">
        <v>1498</v>
      </c>
      <c r="B228" s="176" t="s">
        <v>1499</v>
      </c>
      <c r="C228" s="151">
        <f t="shared" si="42"/>
        <v>0</v>
      </c>
      <c r="D228" s="177"/>
      <c r="E228" s="177"/>
      <c r="F228" s="177"/>
      <c r="G228" s="177"/>
      <c r="H228" s="179">
        <f t="shared" si="43"/>
        <v>0</v>
      </c>
      <c r="I228" s="178">
        <f t="shared" si="44"/>
        <v>0</v>
      </c>
    </row>
    <row r="229" spans="1:9">
      <c r="A229" s="175" t="s">
        <v>1500</v>
      </c>
      <c r="B229" s="176" t="s">
        <v>1501</v>
      </c>
      <c r="C229" s="151">
        <f t="shared" si="42"/>
        <v>0</v>
      </c>
      <c r="D229" s="177"/>
      <c r="E229" s="177"/>
      <c r="F229" s="177"/>
      <c r="G229" s="177"/>
      <c r="H229" s="179">
        <f t="shared" si="43"/>
        <v>0</v>
      </c>
      <c r="I229" s="178">
        <f t="shared" si="44"/>
        <v>0</v>
      </c>
    </row>
    <row r="230" spans="1:9">
      <c r="A230" s="175" t="s">
        <v>1502</v>
      </c>
      <c r="B230" s="176" t="s">
        <v>1503</v>
      </c>
      <c r="C230" s="151">
        <f t="shared" si="42"/>
        <v>0</v>
      </c>
      <c r="D230" s="177"/>
      <c r="E230" s="177"/>
      <c r="F230" s="177"/>
      <c r="G230" s="177"/>
      <c r="H230" s="179">
        <f t="shared" si="43"/>
        <v>0</v>
      </c>
      <c r="I230" s="178">
        <f t="shared" si="44"/>
        <v>0</v>
      </c>
    </row>
    <row r="231" spans="1:9">
      <c r="A231" s="180" t="s">
        <v>5730</v>
      </c>
      <c r="B231" s="158" t="s">
        <v>1117</v>
      </c>
      <c r="C231" s="151">
        <f t="shared" si="42"/>
        <v>0</v>
      </c>
      <c r="D231" s="177"/>
      <c r="E231" s="177"/>
      <c r="F231" s="177"/>
      <c r="G231" s="177"/>
      <c r="H231" s="179">
        <f t="shared" si="43"/>
        <v>0</v>
      </c>
      <c r="I231" s="178">
        <f t="shared" si="44"/>
        <v>0</v>
      </c>
    </row>
    <row r="232" spans="1:9">
      <c r="A232" s="180" t="s">
        <v>5731</v>
      </c>
      <c r="B232" s="158" t="s">
        <v>5732</v>
      </c>
      <c r="C232" s="151">
        <f t="shared" si="42"/>
        <v>0</v>
      </c>
      <c r="D232" s="177"/>
      <c r="E232" s="177"/>
      <c r="F232" s="177"/>
      <c r="G232" s="177"/>
      <c r="H232" s="179">
        <f t="shared" si="43"/>
        <v>0</v>
      </c>
      <c r="I232" s="178">
        <f t="shared" si="44"/>
        <v>0</v>
      </c>
    </row>
    <row r="233" spans="1:9">
      <c r="A233" s="171" t="s">
        <v>1119</v>
      </c>
      <c r="B233" s="172"/>
      <c r="C233" s="172"/>
      <c r="D233" s="172"/>
      <c r="E233" s="172"/>
      <c r="F233" s="172"/>
      <c r="G233" s="172"/>
      <c r="H233" s="173"/>
      <c r="I233" s="174"/>
    </row>
    <row r="234" spans="1:9">
      <c r="A234" s="175" t="s">
        <v>1891</v>
      </c>
      <c r="B234" s="176" t="s">
        <v>1892</v>
      </c>
      <c r="C234" s="151">
        <f t="shared" ref="C234:C246" si="45">ROUND(SUMIF(Indice,$A234,Balance),)</f>
        <v>0</v>
      </c>
      <c r="D234" s="177"/>
      <c r="E234" s="177"/>
      <c r="F234" s="177"/>
      <c r="G234" s="177"/>
      <c r="H234" s="179">
        <f t="shared" ref="H234:H246" si="46">SUM(C234:G234)</f>
        <v>0</v>
      </c>
      <c r="I234" s="178">
        <f t="shared" ref="I234:I246" si="47">ROUND(SUMIF(Indice,$A234,PartesRel),)</f>
        <v>0</v>
      </c>
    </row>
    <row r="235" spans="1:9">
      <c r="A235" s="175" t="s">
        <v>1893</v>
      </c>
      <c r="B235" s="176" t="s">
        <v>1894</v>
      </c>
      <c r="C235" s="151">
        <f t="shared" si="45"/>
        <v>0</v>
      </c>
      <c r="D235" s="177"/>
      <c r="E235" s="177"/>
      <c r="F235" s="177"/>
      <c r="G235" s="177"/>
      <c r="H235" s="179">
        <f t="shared" si="46"/>
        <v>0</v>
      </c>
      <c r="I235" s="178">
        <f t="shared" si="47"/>
        <v>0</v>
      </c>
    </row>
    <row r="236" spans="1:9">
      <c r="A236" s="175" t="s">
        <v>1895</v>
      </c>
      <c r="B236" s="176" t="s">
        <v>1896</v>
      </c>
      <c r="C236" s="151">
        <f t="shared" si="45"/>
        <v>0</v>
      </c>
      <c r="D236" s="177"/>
      <c r="E236" s="177"/>
      <c r="F236" s="177"/>
      <c r="G236" s="177"/>
      <c r="H236" s="179">
        <f t="shared" si="46"/>
        <v>0</v>
      </c>
      <c r="I236" s="178">
        <f t="shared" si="47"/>
        <v>0</v>
      </c>
    </row>
    <row r="237" spans="1:9">
      <c r="A237" s="175" t="s">
        <v>1897</v>
      </c>
      <c r="B237" s="176" t="s">
        <v>1898</v>
      </c>
      <c r="C237" s="151">
        <f t="shared" si="45"/>
        <v>0</v>
      </c>
      <c r="D237" s="177"/>
      <c r="E237" s="177"/>
      <c r="F237" s="177"/>
      <c r="G237" s="177"/>
      <c r="H237" s="179">
        <f t="shared" si="46"/>
        <v>0</v>
      </c>
      <c r="I237" s="178">
        <f t="shared" si="47"/>
        <v>0</v>
      </c>
    </row>
    <row r="238" spans="1:9">
      <c r="A238" s="175" t="s">
        <v>1899</v>
      </c>
      <c r="B238" s="176" t="s">
        <v>1900</v>
      </c>
      <c r="C238" s="151">
        <f t="shared" si="45"/>
        <v>0</v>
      </c>
      <c r="D238" s="177"/>
      <c r="E238" s="177"/>
      <c r="F238" s="177"/>
      <c r="G238" s="177"/>
      <c r="H238" s="179">
        <f t="shared" si="46"/>
        <v>0</v>
      </c>
      <c r="I238" s="178">
        <f t="shared" si="47"/>
        <v>0</v>
      </c>
    </row>
    <row r="239" spans="1:9">
      <c r="A239" s="175" t="s">
        <v>1901</v>
      </c>
      <c r="B239" s="176" t="s">
        <v>1902</v>
      </c>
      <c r="C239" s="151">
        <f t="shared" si="45"/>
        <v>0</v>
      </c>
      <c r="D239" s="177"/>
      <c r="E239" s="177"/>
      <c r="F239" s="177"/>
      <c r="G239" s="177"/>
      <c r="H239" s="179">
        <f t="shared" si="46"/>
        <v>0</v>
      </c>
      <c r="I239" s="178">
        <f t="shared" si="47"/>
        <v>0</v>
      </c>
    </row>
    <row r="240" spans="1:9">
      <c r="A240" s="175" t="s">
        <v>1903</v>
      </c>
      <c r="B240" s="176" t="s">
        <v>1904</v>
      </c>
      <c r="C240" s="151">
        <f t="shared" si="45"/>
        <v>0</v>
      </c>
      <c r="D240" s="177"/>
      <c r="E240" s="177"/>
      <c r="F240" s="177"/>
      <c r="G240" s="177"/>
      <c r="H240" s="179">
        <f t="shared" si="46"/>
        <v>0</v>
      </c>
      <c r="I240" s="178">
        <f t="shared" si="47"/>
        <v>0</v>
      </c>
    </row>
    <row r="241" spans="1:9">
      <c r="A241" s="175" t="s">
        <v>1905</v>
      </c>
      <c r="B241" s="176" t="s">
        <v>1906</v>
      </c>
      <c r="C241" s="151">
        <f t="shared" si="45"/>
        <v>0</v>
      </c>
      <c r="D241" s="177"/>
      <c r="E241" s="177"/>
      <c r="F241" s="177"/>
      <c r="G241" s="177"/>
      <c r="H241" s="179">
        <f t="shared" si="46"/>
        <v>0</v>
      </c>
      <c r="I241" s="178">
        <f t="shared" si="47"/>
        <v>0</v>
      </c>
    </row>
    <row r="242" spans="1:9">
      <c r="A242" s="175" t="s">
        <v>1907</v>
      </c>
      <c r="B242" s="176" t="s">
        <v>886</v>
      </c>
      <c r="C242" s="151">
        <f t="shared" si="45"/>
        <v>0</v>
      </c>
      <c r="D242" s="177"/>
      <c r="E242" s="177"/>
      <c r="F242" s="177"/>
      <c r="G242" s="177"/>
      <c r="H242" s="179">
        <f t="shared" si="46"/>
        <v>0</v>
      </c>
      <c r="I242" s="178">
        <f t="shared" si="47"/>
        <v>0</v>
      </c>
    </row>
    <row r="243" spans="1:9">
      <c r="A243" s="175" t="s">
        <v>1908</v>
      </c>
      <c r="B243" s="176" t="s">
        <v>1264</v>
      </c>
      <c r="C243" s="151">
        <f t="shared" si="45"/>
        <v>0</v>
      </c>
      <c r="D243" s="177"/>
      <c r="E243" s="177"/>
      <c r="F243" s="177"/>
      <c r="G243" s="177"/>
      <c r="H243" s="179">
        <f t="shared" si="46"/>
        <v>0</v>
      </c>
      <c r="I243" s="178">
        <f t="shared" si="47"/>
        <v>0</v>
      </c>
    </row>
    <row r="244" spans="1:9">
      <c r="A244" s="180" t="s">
        <v>5733</v>
      </c>
      <c r="B244" s="158" t="s">
        <v>5732</v>
      </c>
      <c r="C244" s="151">
        <f t="shared" si="45"/>
        <v>0</v>
      </c>
      <c r="D244" s="177"/>
      <c r="E244" s="177"/>
      <c r="F244" s="177"/>
      <c r="G244" s="177"/>
      <c r="H244" s="179">
        <f t="shared" si="46"/>
        <v>0</v>
      </c>
      <c r="I244" s="178">
        <f t="shared" si="47"/>
        <v>0</v>
      </c>
    </row>
    <row r="245" spans="1:9">
      <c r="A245" s="180" t="s">
        <v>5734</v>
      </c>
      <c r="B245" s="158" t="s">
        <v>5735</v>
      </c>
      <c r="C245" s="151">
        <f t="shared" si="45"/>
        <v>0</v>
      </c>
      <c r="D245" s="177"/>
      <c r="E245" s="177"/>
      <c r="F245" s="177"/>
      <c r="G245" s="177"/>
      <c r="H245" s="179">
        <f t="shared" si="46"/>
        <v>0</v>
      </c>
      <c r="I245" s="178">
        <f t="shared" si="47"/>
        <v>0</v>
      </c>
    </row>
    <row r="246" spans="1:9">
      <c r="A246" s="175" t="s">
        <v>1909</v>
      </c>
      <c r="B246" s="176" t="s">
        <v>1883</v>
      </c>
      <c r="C246" s="151">
        <f t="shared" si="45"/>
        <v>0</v>
      </c>
      <c r="D246" s="177"/>
      <c r="E246" s="177"/>
      <c r="F246" s="177"/>
      <c r="G246" s="177"/>
      <c r="H246" s="179">
        <f t="shared" si="46"/>
        <v>0</v>
      </c>
      <c r="I246" s="178">
        <f t="shared" si="47"/>
        <v>0</v>
      </c>
    </row>
    <row r="247" spans="1:9">
      <c r="A247" s="164" t="s">
        <v>1125</v>
      </c>
      <c r="B247" s="160"/>
      <c r="C247" s="161"/>
      <c r="D247" s="161"/>
      <c r="E247" s="161"/>
      <c r="F247" s="161"/>
      <c r="G247" s="161"/>
      <c r="H247" s="162"/>
      <c r="I247" s="163"/>
    </row>
    <row r="248" spans="1:9">
      <c r="A248" s="171" t="s">
        <v>5736</v>
      </c>
      <c r="B248" s="172"/>
      <c r="C248" s="172"/>
      <c r="D248" s="172"/>
      <c r="E248" s="172"/>
      <c r="F248" s="172"/>
      <c r="G248" s="172"/>
      <c r="H248" s="173"/>
      <c r="I248" s="174"/>
    </row>
    <row r="249" spans="1:9">
      <c r="A249" s="175" t="s">
        <v>1922</v>
      </c>
      <c r="B249" s="176" t="s">
        <v>1923</v>
      </c>
      <c r="C249" s="151">
        <f>ROUND(SUMIF(Indice,$A249,Balance),)</f>
        <v>0</v>
      </c>
      <c r="D249" s="177"/>
      <c r="E249" s="177"/>
      <c r="F249" s="177"/>
      <c r="G249" s="177"/>
      <c r="H249" s="179">
        <f>SUM(C249:G249)</f>
        <v>0</v>
      </c>
      <c r="I249" s="178">
        <f>ROUND(SUMIF(Indice,$A249,PartesRel),)</f>
        <v>0</v>
      </c>
    </row>
    <row r="250" spans="1:9">
      <c r="A250" s="175" t="s">
        <v>1924</v>
      </c>
      <c r="B250" s="176" t="s">
        <v>1925</v>
      </c>
      <c r="C250" s="151">
        <f>ROUND(SUMIF(Indice,$A250,Balance),)</f>
        <v>0</v>
      </c>
      <c r="D250" s="177"/>
      <c r="E250" s="177"/>
      <c r="F250" s="177"/>
      <c r="G250" s="177"/>
      <c r="H250" s="179">
        <f>SUM(C250:G250)</f>
        <v>0</v>
      </c>
      <c r="I250" s="178">
        <f>ROUND(SUMIF(Indice,$A250,PartesRel),)</f>
        <v>0</v>
      </c>
    </row>
    <row r="251" spans="1:9">
      <c r="A251" s="175" t="s">
        <v>1926</v>
      </c>
      <c r="B251" s="176" t="s">
        <v>1927</v>
      </c>
      <c r="C251" s="151">
        <f>ROUND(SUMIF(Indice,$A251,Balance),)</f>
        <v>0</v>
      </c>
      <c r="D251" s="177"/>
      <c r="E251" s="177"/>
      <c r="F251" s="177"/>
      <c r="G251" s="177"/>
      <c r="H251" s="179">
        <f>SUM(C251:G251)</f>
        <v>0</v>
      </c>
      <c r="I251" s="178">
        <f>ROUND(SUMIF(Indice,$A251,PartesRel),)</f>
        <v>0</v>
      </c>
    </row>
    <row r="252" spans="1:9">
      <c r="A252" s="171" t="s">
        <v>5737</v>
      </c>
      <c r="B252" s="172"/>
      <c r="C252" s="172"/>
      <c r="D252" s="172"/>
      <c r="E252" s="172"/>
      <c r="F252" s="172"/>
      <c r="G252" s="172"/>
      <c r="H252" s="173"/>
      <c r="I252" s="174"/>
    </row>
    <row r="253" spans="1:9">
      <c r="A253" s="175" t="s">
        <v>1932</v>
      </c>
      <c r="B253" s="176" t="s">
        <v>1923</v>
      </c>
      <c r="C253" s="151">
        <f>ROUND(SUMIF(Indice,$A253,Balance),)</f>
        <v>0</v>
      </c>
      <c r="D253" s="177"/>
      <c r="E253" s="177"/>
      <c r="F253" s="177"/>
      <c r="G253" s="177"/>
      <c r="H253" s="179">
        <f>SUM(C253:G253)</f>
        <v>0</v>
      </c>
      <c r="I253" s="178">
        <f>ROUND(SUMIF(Indice,$A253,PartesRel),)</f>
        <v>0</v>
      </c>
    </row>
    <row r="254" spans="1:9">
      <c r="A254" s="175" t="s">
        <v>1933</v>
      </c>
      <c r="B254" s="176" t="s">
        <v>1925</v>
      </c>
      <c r="C254" s="151">
        <f>ROUND(SUMIF(Indice,$A254,Balance),)</f>
        <v>0</v>
      </c>
      <c r="D254" s="177"/>
      <c r="E254" s="177"/>
      <c r="F254" s="177"/>
      <c r="G254" s="177"/>
      <c r="H254" s="179">
        <f>SUM(C254:G254)</f>
        <v>0</v>
      </c>
      <c r="I254" s="178">
        <f>ROUND(SUMIF(Indice,$A254,PartesRel),)</f>
        <v>0</v>
      </c>
    </row>
    <row r="255" spans="1:9">
      <c r="A255" s="175" t="s">
        <v>1934</v>
      </c>
      <c r="B255" s="176" t="s">
        <v>1927</v>
      </c>
      <c r="C255" s="151">
        <f>ROUND(SUMIF(Indice,$A255,Balance),)</f>
        <v>0</v>
      </c>
      <c r="D255" s="177"/>
      <c r="E255" s="177"/>
      <c r="F255" s="177"/>
      <c r="G255" s="177"/>
      <c r="H255" s="179">
        <f>SUM(C255:G255)</f>
        <v>0</v>
      </c>
      <c r="I255" s="178">
        <f>ROUND(SUMIF(Indice,$A255,PartesRel),)</f>
        <v>0</v>
      </c>
    </row>
    <row r="256" spans="1:9">
      <c r="A256" s="175" t="s">
        <v>1935</v>
      </c>
      <c r="B256" s="176" t="s">
        <v>1883</v>
      </c>
      <c r="C256" s="151">
        <f>ROUND(SUMIF(Indice,$A256,Balance),)</f>
        <v>0</v>
      </c>
      <c r="D256" s="177"/>
      <c r="E256" s="177"/>
      <c r="F256" s="177"/>
      <c r="G256" s="177"/>
      <c r="H256" s="179">
        <f>SUM(C256:G256)</f>
        <v>0</v>
      </c>
      <c r="I256" s="178">
        <f>ROUND(SUMIF(Indice,$A256,PartesRel),)</f>
        <v>0</v>
      </c>
    </row>
    <row r="257" spans="1:9">
      <c r="A257" s="171" t="s">
        <v>5738</v>
      </c>
      <c r="B257" s="172"/>
      <c r="C257" s="172"/>
      <c r="D257" s="172"/>
      <c r="E257" s="172"/>
      <c r="F257" s="172"/>
      <c r="G257" s="172"/>
      <c r="H257" s="173"/>
      <c r="I257" s="174"/>
    </row>
    <row r="258" spans="1:9">
      <c r="A258" s="175" t="s">
        <v>1943</v>
      </c>
      <c r="B258" s="176" t="s">
        <v>1923</v>
      </c>
      <c r="C258" s="151">
        <f>ROUND(SUMIF(Indice,$A258,Balance),)</f>
        <v>0</v>
      </c>
      <c r="D258" s="177"/>
      <c r="E258" s="177"/>
      <c r="F258" s="177"/>
      <c r="G258" s="177"/>
      <c r="H258" s="179">
        <f>SUM(C258:G258)</f>
        <v>0</v>
      </c>
      <c r="I258" s="178">
        <f>ROUND(SUMIF(Indice,$A258,PartesRel),)</f>
        <v>0</v>
      </c>
    </row>
    <row r="259" spans="1:9">
      <c r="A259" s="175" t="s">
        <v>1944</v>
      </c>
      <c r="B259" s="176" t="s">
        <v>1925</v>
      </c>
      <c r="C259" s="151">
        <f>ROUND(SUMIF(Indice,$A259,Balance),)</f>
        <v>0</v>
      </c>
      <c r="D259" s="177"/>
      <c r="E259" s="177"/>
      <c r="F259" s="177"/>
      <c r="G259" s="177"/>
      <c r="H259" s="179">
        <f>SUM(C259:G259)</f>
        <v>0</v>
      </c>
      <c r="I259" s="178">
        <f>ROUND(SUMIF(Indice,$A259,PartesRel),)</f>
        <v>0</v>
      </c>
    </row>
    <row r="260" spans="1:9">
      <c r="A260" s="175" t="s">
        <v>1945</v>
      </c>
      <c r="B260" s="176" t="s">
        <v>1927</v>
      </c>
      <c r="C260" s="151">
        <f>ROUND(SUMIF(Indice,$A260,Balance),)</f>
        <v>0</v>
      </c>
      <c r="D260" s="177"/>
      <c r="E260" s="177"/>
      <c r="F260" s="177"/>
      <c r="G260" s="177"/>
      <c r="H260" s="179">
        <f>SUM(C260:G260)</f>
        <v>0</v>
      </c>
      <c r="I260" s="178">
        <f>ROUND(SUMIF(Indice,$A260,PartesRel),)</f>
        <v>0</v>
      </c>
    </row>
    <row r="261" spans="1:9">
      <c r="A261" s="171" t="s">
        <v>5739</v>
      </c>
      <c r="B261" s="172"/>
      <c r="C261" s="172"/>
      <c r="D261" s="172"/>
      <c r="E261" s="172"/>
      <c r="F261" s="172"/>
      <c r="G261" s="172"/>
      <c r="H261" s="173"/>
      <c r="I261" s="174"/>
    </row>
    <row r="262" spans="1:9">
      <c r="A262" s="175" t="s">
        <v>1949</v>
      </c>
      <c r="B262" s="176" t="s">
        <v>1923</v>
      </c>
      <c r="C262" s="151">
        <f>ROUND(SUMIF(Indice,$A262,Balance),)</f>
        <v>0</v>
      </c>
      <c r="D262" s="177"/>
      <c r="E262" s="177"/>
      <c r="F262" s="177"/>
      <c r="G262" s="177"/>
      <c r="H262" s="179">
        <f>SUM(C262:G262)</f>
        <v>0</v>
      </c>
      <c r="I262" s="178">
        <f>ROUND(SUMIF(Indice,$A262,PartesRel),)</f>
        <v>0</v>
      </c>
    </row>
    <row r="263" spans="1:9">
      <c r="A263" s="175" t="s">
        <v>1950</v>
      </c>
      <c r="B263" s="176" t="s">
        <v>1925</v>
      </c>
      <c r="C263" s="151">
        <f>ROUND(SUMIF(Indice,$A263,Balance),)</f>
        <v>0</v>
      </c>
      <c r="D263" s="177"/>
      <c r="E263" s="177"/>
      <c r="F263" s="177"/>
      <c r="G263" s="177"/>
      <c r="H263" s="179">
        <f>SUM(C263:G263)</f>
        <v>0</v>
      </c>
      <c r="I263" s="178">
        <f>ROUND(SUMIF(Indice,$A263,PartesRel),)</f>
        <v>0</v>
      </c>
    </row>
    <row r="264" spans="1:9">
      <c r="A264" s="175" t="s">
        <v>1951</v>
      </c>
      <c r="B264" s="176" t="s">
        <v>1927</v>
      </c>
      <c r="C264" s="151">
        <f>ROUND(SUMIF(Indice,$A264,Balance),)</f>
        <v>0</v>
      </c>
      <c r="D264" s="177"/>
      <c r="E264" s="177"/>
      <c r="F264" s="177"/>
      <c r="G264" s="177"/>
      <c r="H264" s="179">
        <f>SUM(C264:G264)</f>
        <v>0</v>
      </c>
      <c r="I264" s="178">
        <f>ROUND(SUMIF(Indice,$A264,PartesRel),)</f>
        <v>0</v>
      </c>
    </row>
    <row r="265" spans="1:9">
      <c r="A265" s="175" t="s">
        <v>1952</v>
      </c>
      <c r="B265" s="176" t="s">
        <v>1883</v>
      </c>
      <c r="C265" s="151">
        <f>ROUND(SUMIF(Indice,$A265,Balance),)</f>
        <v>0</v>
      </c>
      <c r="D265" s="177"/>
      <c r="E265" s="177"/>
      <c r="F265" s="177"/>
      <c r="G265" s="177"/>
      <c r="H265" s="179">
        <f>SUM(C265:G265)</f>
        <v>0</v>
      </c>
      <c r="I265" s="178">
        <f>ROUND(SUMIF(Indice,$A265,PartesRel),)</f>
        <v>0</v>
      </c>
    </row>
    <row r="266" spans="1:9">
      <c r="A266" s="171" t="s">
        <v>1957</v>
      </c>
      <c r="B266" s="172"/>
      <c r="C266" s="172"/>
      <c r="D266" s="172"/>
      <c r="E266" s="172"/>
      <c r="F266" s="172"/>
      <c r="G266" s="172"/>
      <c r="H266" s="173"/>
      <c r="I266" s="174"/>
    </row>
    <row r="267" spans="1:9">
      <c r="A267" s="175" t="s">
        <v>1959</v>
      </c>
      <c r="B267" s="176" t="s">
        <v>1134</v>
      </c>
      <c r="C267" s="151">
        <f>ROUND(SUMIF(Indice,$A267,Balance),)</f>
        <v>0</v>
      </c>
      <c r="D267" s="177"/>
      <c r="E267" s="177"/>
      <c r="F267" s="177"/>
      <c r="G267" s="177"/>
      <c r="H267" s="179">
        <f>SUM(C267:G267)</f>
        <v>0</v>
      </c>
      <c r="I267" s="178">
        <f>ROUND(SUMIF(Indice,$A267,PartesRel),)</f>
        <v>0</v>
      </c>
    </row>
    <row r="268" spans="1:9">
      <c r="A268" s="175" t="s">
        <v>1960</v>
      </c>
      <c r="B268" s="176" t="s">
        <v>1883</v>
      </c>
      <c r="C268" s="151">
        <f>ROUND(SUMIF(Indice,$A268,Balance),)</f>
        <v>0</v>
      </c>
      <c r="D268" s="177"/>
      <c r="E268" s="177"/>
      <c r="F268" s="177"/>
      <c r="G268" s="177"/>
      <c r="H268" s="179">
        <f>SUM(C268:G268)</f>
        <v>0</v>
      </c>
      <c r="I268" s="178">
        <f>ROUND(SUMIF(Indice,$A268,PartesRel),)</f>
        <v>0</v>
      </c>
    </row>
    <row r="269" spans="1:9">
      <c r="A269" s="175" t="s">
        <v>1961</v>
      </c>
      <c r="B269" s="176" t="s">
        <v>1132</v>
      </c>
      <c r="C269" s="151">
        <f>ROUND(SUMIF(Indice,$A269,Balance),)</f>
        <v>0</v>
      </c>
      <c r="D269" s="177"/>
      <c r="E269" s="177"/>
      <c r="F269" s="177"/>
      <c r="G269" s="177"/>
      <c r="H269" s="179">
        <f>SUM(C269:G269)</f>
        <v>0</v>
      </c>
      <c r="I269" s="178">
        <f>ROUND(SUMIF(Indice,$A269,PartesRel),)</f>
        <v>0</v>
      </c>
    </row>
    <row r="270" spans="1:9">
      <c r="A270" s="175" t="s">
        <v>1962</v>
      </c>
      <c r="B270" s="176" t="s">
        <v>1883</v>
      </c>
      <c r="C270" s="151">
        <f>ROUND(SUMIF(Indice,$A270,Balance),)</f>
        <v>0</v>
      </c>
      <c r="D270" s="177"/>
      <c r="E270" s="177"/>
      <c r="F270" s="177"/>
      <c r="G270" s="177"/>
      <c r="H270" s="179">
        <f>SUM(C270:G270)</f>
        <v>0</v>
      </c>
      <c r="I270" s="178">
        <f>ROUND(SUMIF(Indice,$A270,PartesRel),)</f>
        <v>0</v>
      </c>
    </row>
    <row r="271" spans="1:9">
      <c r="A271" s="171" t="s">
        <v>1979</v>
      </c>
      <c r="B271" s="172"/>
      <c r="C271" s="172"/>
      <c r="D271" s="172"/>
      <c r="E271" s="172"/>
      <c r="F271" s="172"/>
      <c r="G271" s="172"/>
      <c r="H271" s="173"/>
      <c r="I271" s="174"/>
    </row>
    <row r="272" spans="1:9">
      <c r="A272" s="180" t="s">
        <v>5740</v>
      </c>
      <c r="B272" s="158" t="s">
        <v>5741</v>
      </c>
      <c r="C272" s="151">
        <f>ROUND(SUMIF(Indice,$A272,Balance),)</f>
        <v>0</v>
      </c>
      <c r="D272" s="177"/>
      <c r="E272" s="177"/>
      <c r="F272" s="177"/>
      <c r="G272" s="177"/>
      <c r="H272" s="179">
        <f>SUM(C272:G272)</f>
        <v>0</v>
      </c>
      <c r="I272" s="178">
        <f>ROUND(SUMIF(Indice,$A272,PartesRel),)</f>
        <v>0</v>
      </c>
    </row>
    <row r="273" spans="1:9">
      <c r="A273" s="175" t="s">
        <v>1983</v>
      </c>
      <c r="B273" s="176" t="s">
        <v>1883</v>
      </c>
      <c r="C273" s="151">
        <f>ROUND(SUMIF(Indice,$A273,Balance),)</f>
        <v>0</v>
      </c>
      <c r="D273" s="177"/>
      <c r="E273" s="177"/>
      <c r="F273" s="177"/>
      <c r="G273" s="177"/>
      <c r="H273" s="179">
        <f>SUM(C273:G273)</f>
        <v>0</v>
      </c>
      <c r="I273" s="178">
        <f>ROUND(SUMIF(Indice,$A273,PartesRel),)</f>
        <v>0</v>
      </c>
    </row>
    <row r="274" spans="1:9">
      <c r="A274" s="180" t="s">
        <v>5742</v>
      </c>
      <c r="B274" s="158" t="s">
        <v>5743</v>
      </c>
      <c r="C274" s="151">
        <f>ROUND(SUMIF(Indice,$A274,Balance),)</f>
        <v>0</v>
      </c>
      <c r="D274" s="177"/>
      <c r="E274" s="177"/>
      <c r="F274" s="177"/>
      <c r="G274" s="177"/>
      <c r="H274" s="179">
        <f>SUM(C274:G274)</f>
        <v>0</v>
      </c>
      <c r="I274" s="178">
        <f>ROUND(SUMIF(Indice,$A274,PartesRel),)</f>
        <v>0</v>
      </c>
    </row>
    <row r="275" spans="1:9">
      <c r="A275" s="175" t="s">
        <v>1986</v>
      </c>
      <c r="B275" s="176" t="s">
        <v>1883</v>
      </c>
      <c r="C275" s="151">
        <f>ROUND(SUMIF(Indice,$A275,Balance),)</f>
        <v>0</v>
      </c>
      <c r="D275" s="177"/>
      <c r="E275" s="177"/>
      <c r="F275" s="177"/>
      <c r="G275" s="177"/>
      <c r="H275" s="179">
        <f>SUM(C275:G275)</f>
        <v>0</v>
      </c>
      <c r="I275" s="178">
        <f>ROUND(SUMIF(Indice,$A275,PartesRel),)</f>
        <v>0</v>
      </c>
    </row>
    <row r="276" spans="1:9">
      <c r="A276" s="171" t="s">
        <v>1967</v>
      </c>
      <c r="B276" s="172"/>
      <c r="C276" s="172"/>
      <c r="D276" s="172"/>
      <c r="E276" s="172"/>
      <c r="F276" s="172"/>
      <c r="G276" s="172"/>
      <c r="H276" s="173"/>
      <c r="I276" s="174"/>
    </row>
    <row r="277" spans="1:9">
      <c r="A277" s="175" t="s">
        <v>1969</v>
      </c>
      <c r="B277" s="176" t="s">
        <v>1136</v>
      </c>
      <c r="C277" s="151">
        <f t="shared" ref="C277:C282" si="48">ROUND(SUMIF(Indice,$A277,Balance),)</f>
        <v>0</v>
      </c>
      <c r="D277" s="177"/>
      <c r="E277" s="177"/>
      <c r="F277" s="177"/>
      <c r="G277" s="177"/>
      <c r="H277" s="179">
        <f t="shared" ref="H277:H282" si="49">SUM(C277:G277)</f>
        <v>0</v>
      </c>
      <c r="I277" s="178">
        <f t="shared" ref="I277:I282" si="50">ROUND(SUMIF(Indice,$A277,PartesRel),)</f>
        <v>0</v>
      </c>
    </row>
    <row r="278" spans="1:9">
      <c r="A278" s="175" t="s">
        <v>1970</v>
      </c>
      <c r="B278" s="176" t="s">
        <v>1883</v>
      </c>
      <c r="C278" s="151">
        <f t="shared" si="48"/>
        <v>0</v>
      </c>
      <c r="D278" s="177"/>
      <c r="E278" s="177"/>
      <c r="F278" s="177"/>
      <c r="G278" s="177"/>
      <c r="H278" s="179">
        <f t="shared" si="49"/>
        <v>0</v>
      </c>
      <c r="I278" s="178">
        <f t="shared" si="50"/>
        <v>0</v>
      </c>
    </row>
    <row r="279" spans="1:9">
      <c r="A279" s="175" t="s">
        <v>1971</v>
      </c>
      <c r="B279" s="176" t="s">
        <v>1138</v>
      </c>
      <c r="C279" s="151">
        <f t="shared" si="48"/>
        <v>0</v>
      </c>
      <c r="D279" s="177"/>
      <c r="E279" s="177"/>
      <c r="F279" s="177"/>
      <c r="G279" s="177"/>
      <c r="H279" s="179">
        <f t="shared" si="49"/>
        <v>0</v>
      </c>
      <c r="I279" s="178">
        <f t="shared" si="50"/>
        <v>0</v>
      </c>
    </row>
    <row r="280" spans="1:9">
      <c r="A280" s="175" t="s">
        <v>1972</v>
      </c>
      <c r="B280" s="176" t="s">
        <v>1883</v>
      </c>
      <c r="C280" s="151">
        <f t="shared" si="48"/>
        <v>0</v>
      </c>
      <c r="D280" s="177"/>
      <c r="E280" s="177"/>
      <c r="F280" s="177"/>
      <c r="G280" s="177"/>
      <c r="H280" s="179">
        <f t="shared" si="49"/>
        <v>0</v>
      </c>
      <c r="I280" s="178">
        <f t="shared" si="50"/>
        <v>0</v>
      </c>
    </row>
    <row r="281" spans="1:9">
      <c r="A281" s="175" t="s">
        <v>1973</v>
      </c>
      <c r="B281" s="176" t="s">
        <v>1140</v>
      </c>
      <c r="C281" s="151">
        <f t="shared" si="48"/>
        <v>0</v>
      </c>
      <c r="D281" s="177"/>
      <c r="E281" s="177"/>
      <c r="F281" s="177"/>
      <c r="G281" s="177"/>
      <c r="H281" s="179">
        <f t="shared" si="49"/>
        <v>0</v>
      </c>
      <c r="I281" s="178">
        <f t="shared" si="50"/>
        <v>0</v>
      </c>
    </row>
    <row r="282" spans="1:9">
      <c r="A282" s="175" t="s">
        <v>1974</v>
      </c>
      <c r="B282" s="176" t="s">
        <v>1883</v>
      </c>
      <c r="C282" s="151">
        <f t="shared" si="48"/>
        <v>0</v>
      </c>
      <c r="D282" s="177"/>
      <c r="E282" s="177"/>
      <c r="F282" s="177"/>
      <c r="G282" s="177"/>
      <c r="H282" s="179">
        <f t="shared" si="49"/>
        <v>0</v>
      </c>
      <c r="I282" s="178">
        <f t="shared" si="50"/>
        <v>0</v>
      </c>
    </row>
    <row r="283" spans="1:9">
      <c r="A283" s="159" t="s">
        <v>3485</v>
      </c>
      <c r="B283" s="160"/>
      <c r="C283" s="161"/>
      <c r="D283" s="161"/>
      <c r="E283" s="161"/>
      <c r="F283" s="161"/>
      <c r="G283" s="161"/>
      <c r="H283" s="162"/>
      <c r="I283" s="163"/>
    </row>
    <row r="284" spans="1:9">
      <c r="A284" s="171" t="s">
        <v>1715</v>
      </c>
      <c r="B284" s="172"/>
      <c r="C284" s="172"/>
      <c r="D284" s="172"/>
      <c r="E284" s="172"/>
      <c r="F284" s="172"/>
      <c r="G284" s="172"/>
      <c r="H284" s="173"/>
      <c r="I284" s="174"/>
    </row>
    <row r="285" spans="1:9">
      <c r="A285" s="175" t="s">
        <v>1717</v>
      </c>
      <c r="B285" s="176" t="s">
        <v>1718</v>
      </c>
      <c r="C285" s="151"/>
      <c r="D285" s="151">
        <f t="shared" ref="D285:D292" si="51">ROUND(SUMIF(Indice,$A285,Fab),)</f>
        <v>0</v>
      </c>
      <c r="E285" s="151">
        <f t="shared" ref="E285:E292" si="52">ROUND(SUMIF(Indice,$A285,Vta),)</f>
        <v>0</v>
      </c>
      <c r="F285" s="151">
        <f t="shared" ref="F285:F292" si="53">ROUND(SUMIF(Indice,$A285,Admon),)</f>
        <v>0</v>
      </c>
      <c r="G285" s="151">
        <f t="shared" ref="G285:G292" si="54">ROUND(SUMIF(Indice,$A285,Gral),)</f>
        <v>0</v>
      </c>
      <c r="H285" s="368">
        <f t="shared" ref="H285:H292" si="55">SUM(C285:G285)</f>
        <v>0</v>
      </c>
      <c r="I285" s="178">
        <f t="shared" ref="I285:I292" si="56">ROUND(SUMIF(Indice,$A285,PartesRel),)</f>
        <v>0</v>
      </c>
    </row>
    <row r="286" spans="1:9">
      <c r="A286" s="175" t="s">
        <v>1719</v>
      </c>
      <c r="B286" s="176" t="s">
        <v>1720</v>
      </c>
      <c r="C286" s="151"/>
      <c r="D286" s="151">
        <f t="shared" si="51"/>
        <v>0</v>
      </c>
      <c r="E286" s="151">
        <f t="shared" si="52"/>
        <v>0</v>
      </c>
      <c r="F286" s="151">
        <f t="shared" si="53"/>
        <v>0</v>
      </c>
      <c r="G286" s="151">
        <f t="shared" si="54"/>
        <v>0</v>
      </c>
      <c r="H286" s="368">
        <f t="shared" si="55"/>
        <v>0</v>
      </c>
      <c r="I286" s="178">
        <f t="shared" si="56"/>
        <v>0</v>
      </c>
    </row>
    <row r="287" spans="1:9">
      <c r="A287" s="175" t="s">
        <v>1721</v>
      </c>
      <c r="B287" s="176" t="s">
        <v>1722</v>
      </c>
      <c r="C287" s="151"/>
      <c r="D287" s="151">
        <f t="shared" si="51"/>
        <v>0</v>
      </c>
      <c r="E287" s="151">
        <f t="shared" si="52"/>
        <v>0</v>
      </c>
      <c r="F287" s="151">
        <f t="shared" si="53"/>
        <v>0</v>
      </c>
      <c r="G287" s="151">
        <f t="shared" si="54"/>
        <v>0</v>
      </c>
      <c r="H287" s="368">
        <f t="shared" si="55"/>
        <v>0</v>
      </c>
      <c r="I287" s="178">
        <f t="shared" si="56"/>
        <v>0</v>
      </c>
    </row>
    <row r="288" spans="1:9">
      <c r="A288" s="175" t="s">
        <v>1723</v>
      </c>
      <c r="B288" s="176" t="s">
        <v>1724</v>
      </c>
      <c r="C288" s="151"/>
      <c r="D288" s="151">
        <f t="shared" si="51"/>
        <v>0</v>
      </c>
      <c r="E288" s="151">
        <f t="shared" si="52"/>
        <v>0</v>
      </c>
      <c r="F288" s="151">
        <f t="shared" si="53"/>
        <v>0</v>
      </c>
      <c r="G288" s="151">
        <f t="shared" si="54"/>
        <v>0</v>
      </c>
      <c r="H288" s="368">
        <f t="shared" si="55"/>
        <v>0</v>
      </c>
      <c r="I288" s="178">
        <f t="shared" si="56"/>
        <v>0</v>
      </c>
    </row>
    <row r="289" spans="1:9">
      <c r="A289" s="175" t="s">
        <v>1725</v>
      </c>
      <c r="B289" s="176" t="s">
        <v>1726</v>
      </c>
      <c r="C289" s="151"/>
      <c r="D289" s="151">
        <f t="shared" si="51"/>
        <v>0</v>
      </c>
      <c r="E289" s="151">
        <f t="shared" si="52"/>
        <v>0</v>
      </c>
      <c r="F289" s="151">
        <f t="shared" si="53"/>
        <v>0</v>
      </c>
      <c r="G289" s="151">
        <f t="shared" si="54"/>
        <v>0</v>
      </c>
      <c r="H289" s="368">
        <f t="shared" si="55"/>
        <v>0</v>
      </c>
      <c r="I289" s="178">
        <f t="shared" si="56"/>
        <v>0</v>
      </c>
    </row>
    <row r="290" spans="1:9">
      <c r="A290" s="175" t="s">
        <v>1727</v>
      </c>
      <c r="B290" s="176" t="s">
        <v>1728</v>
      </c>
      <c r="C290" s="151"/>
      <c r="D290" s="151">
        <f t="shared" si="51"/>
        <v>0</v>
      </c>
      <c r="E290" s="151">
        <f t="shared" si="52"/>
        <v>0</v>
      </c>
      <c r="F290" s="151">
        <f t="shared" si="53"/>
        <v>0</v>
      </c>
      <c r="G290" s="151">
        <f t="shared" si="54"/>
        <v>0</v>
      </c>
      <c r="H290" s="368">
        <f t="shared" si="55"/>
        <v>0</v>
      </c>
      <c r="I290" s="178">
        <f t="shared" si="56"/>
        <v>0</v>
      </c>
    </row>
    <row r="291" spans="1:9">
      <c r="A291" s="175" t="s">
        <v>1729</v>
      </c>
      <c r="B291" s="176" t="s">
        <v>1730</v>
      </c>
      <c r="C291" s="151"/>
      <c r="D291" s="151">
        <f t="shared" si="51"/>
        <v>0</v>
      </c>
      <c r="E291" s="151">
        <f t="shared" si="52"/>
        <v>0</v>
      </c>
      <c r="F291" s="151">
        <f t="shared" si="53"/>
        <v>0</v>
      </c>
      <c r="G291" s="151">
        <f t="shared" si="54"/>
        <v>0</v>
      </c>
      <c r="H291" s="179">
        <f t="shared" si="55"/>
        <v>0</v>
      </c>
      <c r="I291" s="178">
        <f t="shared" si="56"/>
        <v>0</v>
      </c>
    </row>
    <row r="292" spans="1:9">
      <c r="A292" s="180" t="s">
        <v>1731</v>
      </c>
      <c r="B292" s="158" t="s">
        <v>6025</v>
      </c>
      <c r="C292" s="151"/>
      <c r="D292" s="151">
        <f t="shared" si="51"/>
        <v>0</v>
      </c>
      <c r="E292" s="151">
        <f t="shared" si="52"/>
        <v>0</v>
      </c>
      <c r="F292" s="151">
        <f t="shared" si="53"/>
        <v>0</v>
      </c>
      <c r="G292" s="151">
        <f t="shared" si="54"/>
        <v>0</v>
      </c>
      <c r="H292" s="179">
        <f t="shared" si="55"/>
        <v>0</v>
      </c>
      <c r="I292" s="178">
        <f t="shared" si="56"/>
        <v>0</v>
      </c>
    </row>
    <row r="293" spans="1:9">
      <c r="A293" s="171" t="s">
        <v>5744</v>
      </c>
      <c r="B293" s="172"/>
      <c r="C293" s="172"/>
      <c r="D293" s="172"/>
      <c r="E293" s="172"/>
      <c r="F293" s="172"/>
      <c r="G293" s="172"/>
      <c r="H293" s="173"/>
      <c r="I293" s="174"/>
    </row>
    <row r="294" spans="1:9">
      <c r="A294" s="175" t="s">
        <v>1740</v>
      </c>
      <c r="B294" s="176" t="s">
        <v>1741</v>
      </c>
      <c r="C294" s="151"/>
      <c r="D294" s="151">
        <f>ROUND(SUMIF(Indice,$A294,Fab),)</f>
        <v>0</v>
      </c>
      <c r="E294" s="151">
        <f>ROUND(SUMIF(Indice,$A294,Vta),)</f>
        <v>0</v>
      </c>
      <c r="F294" s="151">
        <f>ROUND(SUMIF(Indice,$A294,Admon),)</f>
        <v>0</v>
      </c>
      <c r="G294" s="151">
        <f>ROUND(SUMIF(Indice,$A294,Gral),)</f>
        <v>0</v>
      </c>
      <c r="H294" s="179">
        <f>SUM(C294:G294)</f>
        <v>0</v>
      </c>
      <c r="I294" s="178">
        <f>ROUND(SUMIF(Indice,$A294,PartesRel),)</f>
        <v>0</v>
      </c>
    </row>
    <row r="295" spans="1:9">
      <c r="A295" s="175" t="s">
        <v>1742</v>
      </c>
      <c r="B295" s="176" t="s">
        <v>1743</v>
      </c>
      <c r="C295" s="151"/>
      <c r="D295" s="151">
        <f>ROUND(SUMIF(Indice,$A295,Fab),)</f>
        <v>0</v>
      </c>
      <c r="E295" s="151">
        <f>ROUND(SUMIF(Indice,$A295,Vta),)</f>
        <v>0</v>
      </c>
      <c r="F295" s="151">
        <f>ROUND(SUMIF(Indice,$A295,Admon),)</f>
        <v>0</v>
      </c>
      <c r="G295" s="151">
        <f>ROUND(SUMIF(Indice,$A295,Gral),)</f>
        <v>0</v>
      </c>
      <c r="H295" s="179">
        <f>SUM(C295:G295)</f>
        <v>0</v>
      </c>
      <c r="I295" s="178">
        <f>ROUND(SUMIF(Indice,$A295,PartesRel),)</f>
        <v>0</v>
      </c>
    </row>
    <row r="296" spans="1:9">
      <c r="A296" s="175" t="s">
        <v>1744</v>
      </c>
      <c r="B296" s="176" t="s">
        <v>1745</v>
      </c>
      <c r="C296" s="151"/>
      <c r="D296" s="151">
        <f>ROUND(SUMIF(Indice,$A296,Fab),)</f>
        <v>0</v>
      </c>
      <c r="E296" s="151">
        <f>ROUND(SUMIF(Indice,$A296,Vta),)</f>
        <v>0</v>
      </c>
      <c r="F296" s="151">
        <f>ROUND(SUMIF(Indice,$A296,Admon),)</f>
        <v>0</v>
      </c>
      <c r="G296" s="151">
        <f>ROUND(SUMIF(Indice,$A296,Gral),)</f>
        <v>0</v>
      </c>
      <c r="H296" s="368">
        <f>SUM(C296:G296)</f>
        <v>0</v>
      </c>
      <c r="I296" s="178">
        <f>ROUND(SUMIF(Indice,$A296,PartesRel),)</f>
        <v>0</v>
      </c>
    </row>
    <row r="297" spans="1:9">
      <c r="A297" s="175" t="s">
        <v>1746</v>
      </c>
      <c r="B297" s="176" t="s">
        <v>1747</v>
      </c>
      <c r="C297" s="151"/>
      <c r="D297" s="151">
        <f>ROUND(SUMIF(Indice,$A297,Fab),)</f>
        <v>0</v>
      </c>
      <c r="E297" s="151">
        <f>ROUND(SUMIF(Indice,$A297,Vta),)</f>
        <v>0</v>
      </c>
      <c r="F297" s="151">
        <f>ROUND(SUMIF(Indice,$A297,Admon),)</f>
        <v>0</v>
      </c>
      <c r="G297" s="151">
        <f>ROUND(SUMIF(Indice,$A297,Gral),)</f>
        <v>0</v>
      </c>
      <c r="H297" s="179">
        <f>SUM(C297:G297)</f>
        <v>0</v>
      </c>
      <c r="I297" s="178">
        <f>ROUND(SUMIF(Indice,$A297,PartesRel),)</f>
        <v>0</v>
      </c>
    </row>
    <row r="298" spans="1:9">
      <c r="A298" s="180" t="s">
        <v>5745</v>
      </c>
      <c r="B298" s="158" t="s">
        <v>5746</v>
      </c>
      <c r="C298" s="151"/>
      <c r="D298" s="151">
        <f>ROUND(SUMIF(Indice,$A298,Fab),)</f>
        <v>0</v>
      </c>
      <c r="E298" s="151">
        <f>ROUND(SUMIF(Indice,$A298,Vta),)</f>
        <v>0</v>
      </c>
      <c r="F298" s="151">
        <f>ROUND(SUMIF(Indice,$A298,Admon),)</f>
        <v>0</v>
      </c>
      <c r="G298" s="151">
        <f>ROUND(SUMIF(Indice,$A298,Gral),)</f>
        <v>0</v>
      </c>
      <c r="H298" s="179">
        <f>SUM(C298:G298)</f>
        <v>0</v>
      </c>
      <c r="I298" s="178">
        <f>ROUND(SUMIF(Indice,$A298,PartesRel),)</f>
        <v>0</v>
      </c>
    </row>
    <row r="299" spans="1:9">
      <c r="A299" s="171" t="s">
        <v>1755</v>
      </c>
      <c r="B299" s="172"/>
      <c r="C299" s="172"/>
      <c r="D299" s="172"/>
      <c r="E299" s="172"/>
      <c r="F299" s="172"/>
      <c r="G299" s="172"/>
      <c r="H299" s="173"/>
      <c r="I299" s="174"/>
    </row>
    <row r="300" spans="1:9">
      <c r="A300" s="175" t="s">
        <v>1757</v>
      </c>
      <c r="B300" s="176" t="s">
        <v>1758</v>
      </c>
      <c r="C300" s="151"/>
      <c r="D300" s="151">
        <f>ROUND(SUMIF(Indice,$A300,Fab),)</f>
        <v>0</v>
      </c>
      <c r="E300" s="151">
        <f>ROUND(SUMIF(Indice,$A300,Vta),)</f>
        <v>0</v>
      </c>
      <c r="F300" s="151">
        <f>ROUND(SUMIF(Indice,$A300,Admon),)</f>
        <v>0</v>
      </c>
      <c r="G300" s="151">
        <f>ROUND(SUMIF(Indice,$A300,Gral),)</f>
        <v>0</v>
      </c>
      <c r="H300" s="368">
        <f>SUM(C300:G300)</f>
        <v>0</v>
      </c>
      <c r="I300" s="178">
        <f>ROUND(SUMIF(Indice,$A300,PartesRel),)</f>
        <v>0</v>
      </c>
    </row>
    <row r="301" spans="1:9">
      <c r="A301" s="175" t="s">
        <v>1759</v>
      </c>
      <c r="B301" s="176" t="s">
        <v>950</v>
      </c>
      <c r="C301" s="151"/>
      <c r="D301" s="151">
        <f>ROUND(SUMIF(Indice,$A301,Fab),)</f>
        <v>0</v>
      </c>
      <c r="E301" s="151">
        <f>ROUND(SUMIF(Indice,$A301,Vta),)</f>
        <v>0</v>
      </c>
      <c r="F301" s="151">
        <f>ROUND(SUMIF(Indice,$A301,Admon),)</f>
        <v>0</v>
      </c>
      <c r="G301" s="151">
        <f>ROUND(SUMIF(Indice,$A301,Gral),)</f>
        <v>0</v>
      </c>
      <c r="H301" s="368">
        <f>SUM(C301:G301)</f>
        <v>0</v>
      </c>
      <c r="I301" s="178">
        <f>ROUND(SUMIF(Indice,$A301,PartesRel),)</f>
        <v>0</v>
      </c>
    </row>
    <row r="302" spans="1:9">
      <c r="A302" s="175" t="s">
        <v>1760</v>
      </c>
      <c r="B302" s="176" t="s">
        <v>1761</v>
      </c>
      <c r="C302" s="151"/>
      <c r="D302" s="151">
        <f>ROUND(SUMIF(Indice,$A302,Fab),)</f>
        <v>0</v>
      </c>
      <c r="E302" s="151">
        <f>ROUND(SUMIF(Indice,$A302,Vta),)</f>
        <v>0</v>
      </c>
      <c r="F302" s="151">
        <f>ROUND(SUMIF(Indice,$A302,Admon),)</f>
        <v>0</v>
      </c>
      <c r="G302" s="151">
        <f>ROUND(SUMIF(Indice,$A302,Gral),)</f>
        <v>0</v>
      </c>
      <c r="H302" s="368">
        <f>SUM(C302:G302)</f>
        <v>0</v>
      </c>
      <c r="I302" s="178">
        <f>ROUND(SUMIF(Indice,$A302,PartesRel),)</f>
        <v>0</v>
      </c>
    </row>
    <row r="303" spans="1:9">
      <c r="A303" s="175" t="s">
        <v>1762</v>
      </c>
      <c r="B303" s="176" t="s">
        <v>1763</v>
      </c>
      <c r="C303" s="151"/>
      <c r="D303" s="151">
        <f>ROUND(SUMIF(Indice,$A303,Fab),)</f>
        <v>0</v>
      </c>
      <c r="E303" s="151">
        <f>ROUND(SUMIF(Indice,$A303,Vta),)</f>
        <v>0</v>
      </c>
      <c r="F303" s="151">
        <f>ROUND(SUMIF(Indice,$A303,Admon),)</f>
        <v>0</v>
      </c>
      <c r="G303" s="151">
        <f>ROUND(SUMIF(Indice,$A303,Gral),)</f>
        <v>0</v>
      </c>
      <c r="H303" s="368">
        <f>SUM(C303:G303)</f>
        <v>0</v>
      </c>
      <c r="I303" s="178">
        <f>ROUND(SUMIF(Indice,$A303,PartesRel),)</f>
        <v>0</v>
      </c>
    </row>
    <row r="304" spans="1:9">
      <c r="A304" s="180" t="s">
        <v>5747</v>
      </c>
      <c r="B304" s="158" t="s">
        <v>5748</v>
      </c>
      <c r="C304" s="151"/>
      <c r="D304" s="151">
        <f>ROUND(SUMIF(Indice,$A304,Fab),)</f>
        <v>0</v>
      </c>
      <c r="E304" s="151">
        <f>ROUND(SUMIF(Indice,$A304,Vta),)</f>
        <v>0</v>
      </c>
      <c r="F304" s="151">
        <f>ROUND(SUMIF(Indice,$A304,Admon),)</f>
        <v>0</v>
      </c>
      <c r="G304" s="151">
        <f>ROUND(SUMIF(Indice,$A304,Gral),)</f>
        <v>0</v>
      </c>
      <c r="H304" s="179">
        <f>SUM(C304:G304)</f>
        <v>0</v>
      </c>
      <c r="I304" s="178">
        <f>ROUND(SUMIF(Indice,$A304,PartesRel),)</f>
        <v>0</v>
      </c>
    </row>
    <row r="305" spans="1:9">
      <c r="A305" s="171" t="s">
        <v>1771</v>
      </c>
      <c r="B305" s="172"/>
      <c r="C305" s="172"/>
      <c r="D305" s="172"/>
      <c r="E305" s="172"/>
      <c r="F305" s="172"/>
      <c r="G305" s="172"/>
      <c r="H305" s="173"/>
      <c r="I305" s="174"/>
    </row>
    <row r="306" spans="1:9">
      <c r="A306" s="175" t="s">
        <v>1773</v>
      </c>
      <c r="B306" s="176" t="s">
        <v>1774</v>
      </c>
      <c r="C306" s="151"/>
      <c r="D306" s="151">
        <f>ROUND(SUMIF(Indice,$A306,Fab),)</f>
        <v>0</v>
      </c>
      <c r="E306" s="151">
        <f>ROUND(SUMIF(Indice,$A306,Vta),)</f>
        <v>0</v>
      </c>
      <c r="F306" s="151">
        <f>ROUND(SUMIF(Indice,$A306,Admon),)</f>
        <v>0</v>
      </c>
      <c r="G306" s="151">
        <f>ROUND(SUMIF(Indice,$A306,Gral),)</f>
        <v>0</v>
      </c>
      <c r="H306" s="368">
        <f>SUM(C306:G306)</f>
        <v>0</v>
      </c>
      <c r="I306" s="178">
        <f>ROUND(SUMIF(Indice,$A306,PartesRel),)</f>
        <v>0</v>
      </c>
    </row>
    <row r="307" spans="1:9">
      <c r="A307" s="175" t="s">
        <v>1775</v>
      </c>
      <c r="B307" s="176" t="s">
        <v>1776</v>
      </c>
      <c r="C307" s="151"/>
      <c r="D307" s="151">
        <f>ROUND(SUMIF(Indice,$A307,Fab),)</f>
        <v>0</v>
      </c>
      <c r="E307" s="151">
        <f>ROUND(SUMIF(Indice,$A307,Vta),)</f>
        <v>0</v>
      </c>
      <c r="F307" s="151">
        <f>ROUND(SUMIF(Indice,$A307,Admon),)</f>
        <v>0</v>
      </c>
      <c r="G307" s="151">
        <f>ROUND(SUMIF(Indice,$A307,Gral),)</f>
        <v>0</v>
      </c>
      <c r="H307" s="179">
        <f>SUM(C307:G307)</f>
        <v>0</v>
      </c>
      <c r="I307" s="178">
        <f>ROUND(SUMIF(Indice,$A307,PartesRel),)</f>
        <v>0</v>
      </c>
    </row>
    <row r="308" spans="1:9">
      <c r="A308" s="175" t="s">
        <v>1777</v>
      </c>
      <c r="B308" s="176" t="s">
        <v>1778</v>
      </c>
      <c r="C308" s="151"/>
      <c r="D308" s="151">
        <f>ROUND(SUMIF(Indice,$A308,Fab),)</f>
        <v>0</v>
      </c>
      <c r="E308" s="151">
        <f>ROUND(SUMIF(Indice,$A308,Vta),)</f>
        <v>0</v>
      </c>
      <c r="F308" s="151">
        <f>ROUND(SUMIF(Indice,$A308,Admon),)</f>
        <v>0</v>
      </c>
      <c r="G308" s="151">
        <f>ROUND(SUMIF(Indice,$A308,Gral),)</f>
        <v>0</v>
      </c>
      <c r="H308" s="179">
        <f>SUM(C308:G308)</f>
        <v>0</v>
      </c>
      <c r="I308" s="178">
        <f>ROUND(SUMIF(Indice,$A308,PartesRel),)</f>
        <v>0</v>
      </c>
    </row>
    <row r="309" spans="1:9">
      <c r="A309" s="175" t="s">
        <v>1781</v>
      </c>
      <c r="B309" s="176" t="s">
        <v>1782</v>
      </c>
      <c r="C309" s="151"/>
      <c r="D309" s="151">
        <f>ROUND(SUMIF(Indice,$A309,Fab),)</f>
        <v>0</v>
      </c>
      <c r="E309" s="151">
        <f>ROUND(SUMIF(Indice,$A309,Vta),)</f>
        <v>0</v>
      </c>
      <c r="F309" s="151">
        <f>ROUND(SUMIF(Indice,$A309,Admon),)</f>
        <v>0</v>
      </c>
      <c r="G309" s="151">
        <f>ROUND(SUMIF(Indice,$A309,Gral),)</f>
        <v>0</v>
      </c>
      <c r="H309" s="179">
        <f>SUM(C309:G309)</f>
        <v>0</v>
      </c>
      <c r="I309" s="178">
        <f>ROUND(SUMIF(Indice,$A309,PartesRel),)</f>
        <v>0</v>
      </c>
    </row>
    <row r="310" spans="1:9">
      <c r="A310" s="171" t="s">
        <v>1788</v>
      </c>
      <c r="B310" s="172"/>
      <c r="C310" s="172"/>
      <c r="D310" s="172"/>
      <c r="E310" s="172"/>
      <c r="F310" s="172"/>
      <c r="G310" s="172"/>
      <c r="H310" s="173"/>
      <c r="I310" s="174"/>
    </row>
    <row r="311" spans="1:9">
      <c r="A311" s="175" t="s">
        <v>1790</v>
      </c>
      <c r="B311" s="176" t="s">
        <v>1774</v>
      </c>
      <c r="C311" s="151"/>
      <c r="D311" s="151">
        <f>ROUND(SUMIF(Indice,$A311,Fab),)</f>
        <v>0</v>
      </c>
      <c r="E311" s="151">
        <f>ROUND(SUMIF(Indice,$A311,Vta),)</f>
        <v>0</v>
      </c>
      <c r="F311" s="151">
        <f>ROUND(SUMIF(Indice,$A311,Admon),)</f>
        <v>0</v>
      </c>
      <c r="G311" s="151">
        <f>ROUND(SUMIF(Indice,$A311,Gral),)</f>
        <v>0</v>
      </c>
      <c r="H311" s="179">
        <f>SUM(C311:G311)</f>
        <v>0</v>
      </c>
      <c r="I311" s="178">
        <f>ROUND(SUMIF(Indice,$A311,PartesRel),)</f>
        <v>0</v>
      </c>
    </row>
    <row r="312" spans="1:9">
      <c r="A312" s="175" t="s">
        <v>1791</v>
      </c>
      <c r="B312" s="176" t="s">
        <v>1776</v>
      </c>
      <c r="C312" s="151"/>
      <c r="D312" s="151">
        <f>ROUND(SUMIF(Indice,$A312,Fab),)</f>
        <v>0</v>
      </c>
      <c r="E312" s="151">
        <f>ROUND(SUMIF(Indice,$A312,Vta),)</f>
        <v>0</v>
      </c>
      <c r="F312" s="151">
        <f>ROUND(SUMIF(Indice,$A312,Admon),)</f>
        <v>0</v>
      </c>
      <c r="G312" s="151">
        <f>ROUND(SUMIF(Indice,$A312,Gral),)</f>
        <v>0</v>
      </c>
      <c r="H312" s="368">
        <f>SUM(C312:G312)</f>
        <v>0</v>
      </c>
      <c r="I312" s="178">
        <f>ROUND(SUMIF(Indice,$A312,PartesRel),)</f>
        <v>0</v>
      </c>
    </row>
    <row r="313" spans="1:9">
      <c r="A313" s="175" t="s">
        <v>1792</v>
      </c>
      <c r="B313" s="176" t="s">
        <v>1778</v>
      </c>
      <c r="C313" s="151"/>
      <c r="D313" s="151">
        <f>ROUND(SUMIF(Indice,$A313,Fab),)</f>
        <v>0</v>
      </c>
      <c r="E313" s="151">
        <f>ROUND(SUMIF(Indice,$A313,Vta),)</f>
        <v>0</v>
      </c>
      <c r="F313" s="151">
        <f>ROUND(SUMIF(Indice,$A313,Admon),)</f>
        <v>0</v>
      </c>
      <c r="G313" s="151">
        <f>ROUND(SUMIF(Indice,$A313,Gral),)</f>
        <v>0</v>
      </c>
      <c r="H313" s="179">
        <f>SUM(C313:G313)</f>
        <v>0</v>
      </c>
      <c r="I313" s="178">
        <f>ROUND(SUMIF(Indice,$A313,PartesRel),)</f>
        <v>0</v>
      </c>
    </row>
    <row r="314" spans="1:9">
      <c r="A314" s="171" t="s">
        <v>1262</v>
      </c>
      <c r="B314" s="172"/>
      <c r="C314" s="172"/>
      <c r="D314" s="172"/>
      <c r="E314" s="172"/>
      <c r="F314" s="172"/>
      <c r="G314" s="172"/>
      <c r="H314" s="173"/>
      <c r="I314" s="174"/>
    </row>
    <row r="315" spans="1:9">
      <c r="A315" s="175" t="s">
        <v>1799</v>
      </c>
      <c r="B315" s="176" t="s">
        <v>1800</v>
      </c>
      <c r="C315" s="151"/>
      <c r="D315" s="151">
        <f>ROUND(SUMIF(Indice,$A315,Fab),)</f>
        <v>0</v>
      </c>
      <c r="E315" s="151">
        <f>ROUND(SUMIF(Indice,$A315,Vta),)</f>
        <v>0</v>
      </c>
      <c r="F315" s="151">
        <f>ROUND(SUMIF(Indice,$A315,Admon),)</f>
        <v>0</v>
      </c>
      <c r="G315" s="151">
        <f>ROUND(SUMIF(Indice,$A315,Gral),)</f>
        <v>0</v>
      </c>
      <c r="H315" s="368">
        <f>SUM(C315:G315)</f>
        <v>0</v>
      </c>
      <c r="I315" s="178">
        <f>ROUND(SUMIF(Indice,$A315,PartesRel),)</f>
        <v>0</v>
      </c>
    </row>
    <row r="316" spans="1:9">
      <c r="A316" s="175" t="s">
        <v>1805</v>
      </c>
      <c r="B316" s="176" t="s">
        <v>871</v>
      </c>
      <c r="C316" s="151"/>
      <c r="D316" s="151">
        <f>ROUND(SUMIF(Indice,$A316,Fab),)</f>
        <v>0</v>
      </c>
      <c r="E316" s="151">
        <f>ROUND(SUMIF(Indice,$A316,Vta),)</f>
        <v>0</v>
      </c>
      <c r="F316" s="151">
        <f>ROUND(SUMIF(Indice,$A316,Admon),)</f>
        <v>0</v>
      </c>
      <c r="G316" s="151">
        <f>ROUND(SUMIF(Indice,$A316,Gral),)</f>
        <v>0</v>
      </c>
      <c r="H316" s="368">
        <f>SUM(C316:G316)</f>
        <v>0</v>
      </c>
      <c r="I316" s="178">
        <f>ROUND(SUMIF(Indice,$A316,PartesRel),)</f>
        <v>0</v>
      </c>
    </row>
    <row r="317" spans="1:9">
      <c r="A317" s="171" t="s">
        <v>1119</v>
      </c>
      <c r="B317" s="172"/>
      <c r="C317" s="172"/>
      <c r="D317" s="172"/>
      <c r="E317" s="172"/>
      <c r="F317" s="172"/>
      <c r="G317" s="172"/>
      <c r="H317" s="173"/>
      <c r="I317" s="174"/>
    </row>
    <row r="318" spans="1:9">
      <c r="A318" s="175" t="s">
        <v>1812</v>
      </c>
      <c r="B318" s="176" t="s">
        <v>1813</v>
      </c>
      <c r="C318" s="151"/>
      <c r="D318" s="151">
        <f t="shared" ref="D318:D361" si="57">ROUND(SUMIF(Indice,$A318,Fab),)</f>
        <v>0</v>
      </c>
      <c r="E318" s="151">
        <f t="shared" ref="E318:E361" si="58">ROUND(SUMIF(Indice,$A318,Vta),)</f>
        <v>0</v>
      </c>
      <c r="F318" s="151">
        <f t="shared" ref="F318:F361" si="59">ROUND(SUMIF(Indice,$A318,Admon),)</f>
        <v>0</v>
      </c>
      <c r="G318" s="151">
        <f t="shared" ref="G318:G361" si="60">ROUND(SUMIF(Indice,$A318,Gral),)</f>
        <v>0</v>
      </c>
      <c r="H318" s="179">
        <f t="shared" ref="H318:H361" si="61">SUM(C318:G318)</f>
        <v>0</v>
      </c>
      <c r="I318" s="178">
        <f t="shared" ref="I318:I361" si="62">ROUND(SUMIF(Indice,$A318,PartesRel),)</f>
        <v>0</v>
      </c>
    </row>
    <row r="319" spans="1:9">
      <c r="A319" s="175" t="s">
        <v>1814</v>
      </c>
      <c r="B319" s="176" t="s">
        <v>1815</v>
      </c>
      <c r="C319" s="151"/>
      <c r="D319" s="151">
        <f t="shared" si="57"/>
        <v>0</v>
      </c>
      <c r="E319" s="151">
        <f t="shared" si="58"/>
        <v>0</v>
      </c>
      <c r="F319" s="151">
        <f t="shared" si="59"/>
        <v>0</v>
      </c>
      <c r="G319" s="151">
        <f t="shared" si="60"/>
        <v>0</v>
      </c>
      <c r="H319" s="179">
        <f t="shared" si="61"/>
        <v>0</v>
      </c>
      <c r="I319" s="178">
        <f t="shared" si="62"/>
        <v>0</v>
      </c>
    </row>
    <row r="320" spans="1:9">
      <c r="A320" s="175" t="s">
        <v>1816</v>
      </c>
      <c r="B320" s="176" t="s">
        <v>1817</v>
      </c>
      <c r="C320" s="151"/>
      <c r="D320" s="151">
        <f t="shared" si="57"/>
        <v>0</v>
      </c>
      <c r="E320" s="151">
        <f t="shared" si="58"/>
        <v>0</v>
      </c>
      <c r="F320" s="151">
        <f t="shared" si="59"/>
        <v>0</v>
      </c>
      <c r="G320" s="151">
        <f t="shared" si="60"/>
        <v>0</v>
      </c>
      <c r="H320" s="179">
        <f t="shared" si="61"/>
        <v>0</v>
      </c>
      <c r="I320" s="178">
        <f t="shared" si="62"/>
        <v>0</v>
      </c>
    </row>
    <row r="321" spans="1:9">
      <c r="A321" s="175" t="s">
        <v>1818</v>
      </c>
      <c r="B321" s="176" t="s">
        <v>1819</v>
      </c>
      <c r="C321" s="151"/>
      <c r="D321" s="151">
        <f t="shared" si="57"/>
        <v>0</v>
      </c>
      <c r="E321" s="151">
        <f t="shared" si="58"/>
        <v>0</v>
      </c>
      <c r="F321" s="151">
        <f t="shared" si="59"/>
        <v>0</v>
      </c>
      <c r="G321" s="151">
        <f t="shared" si="60"/>
        <v>0</v>
      </c>
      <c r="H321" s="368">
        <f t="shared" si="61"/>
        <v>0</v>
      </c>
      <c r="I321" s="178">
        <f t="shared" si="62"/>
        <v>0</v>
      </c>
    </row>
    <row r="322" spans="1:9">
      <c r="A322" s="175" t="s">
        <v>1820</v>
      </c>
      <c r="B322" s="176" t="s">
        <v>1821</v>
      </c>
      <c r="C322" s="151"/>
      <c r="D322" s="151">
        <f t="shared" si="57"/>
        <v>0</v>
      </c>
      <c r="E322" s="151">
        <f t="shared" si="58"/>
        <v>0</v>
      </c>
      <c r="F322" s="151">
        <f t="shared" si="59"/>
        <v>0</v>
      </c>
      <c r="G322" s="151">
        <f t="shared" si="60"/>
        <v>0</v>
      </c>
      <c r="H322" s="179">
        <f t="shared" si="61"/>
        <v>0</v>
      </c>
      <c r="I322" s="178">
        <f t="shared" si="62"/>
        <v>0</v>
      </c>
    </row>
    <row r="323" spans="1:9">
      <c r="A323" s="175" t="s">
        <v>1822</v>
      </c>
      <c r="B323" s="176" t="s">
        <v>1823</v>
      </c>
      <c r="C323" s="151"/>
      <c r="D323" s="151">
        <f t="shared" si="57"/>
        <v>0</v>
      </c>
      <c r="E323" s="151">
        <f t="shared" si="58"/>
        <v>0</v>
      </c>
      <c r="F323" s="151">
        <f t="shared" si="59"/>
        <v>0</v>
      </c>
      <c r="G323" s="151">
        <f t="shared" si="60"/>
        <v>0</v>
      </c>
      <c r="H323" s="368">
        <f t="shared" si="61"/>
        <v>0</v>
      </c>
      <c r="I323" s="178">
        <f t="shared" si="62"/>
        <v>0</v>
      </c>
    </row>
    <row r="324" spans="1:9">
      <c r="A324" s="175" t="s">
        <v>1824</v>
      </c>
      <c r="B324" s="176" t="s">
        <v>1825</v>
      </c>
      <c r="C324" s="151"/>
      <c r="D324" s="151">
        <f t="shared" si="57"/>
        <v>0</v>
      </c>
      <c r="E324" s="151">
        <f t="shared" si="58"/>
        <v>0</v>
      </c>
      <c r="F324" s="151">
        <f t="shared" si="59"/>
        <v>0</v>
      </c>
      <c r="G324" s="151">
        <f t="shared" si="60"/>
        <v>0</v>
      </c>
      <c r="H324" s="179">
        <f t="shared" si="61"/>
        <v>0</v>
      </c>
      <c r="I324" s="178">
        <f t="shared" si="62"/>
        <v>0</v>
      </c>
    </row>
    <row r="325" spans="1:9">
      <c r="A325" s="175" t="s">
        <v>1826</v>
      </c>
      <c r="B325" s="176" t="s">
        <v>1827</v>
      </c>
      <c r="C325" s="151"/>
      <c r="D325" s="151">
        <f t="shared" si="57"/>
        <v>0</v>
      </c>
      <c r="E325" s="151">
        <f t="shared" si="58"/>
        <v>0</v>
      </c>
      <c r="F325" s="151">
        <f t="shared" si="59"/>
        <v>0</v>
      </c>
      <c r="G325" s="151">
        <f t="shared" si="60"/>
        <v>0</v>
      </c>
      <c r="H325" s="368">
        <f t="shared" si="61"/>
        <v>0</v>
      </c>
      <c r="I325" s="178">
        <f t="shared" si="62"/>
        <v>0</v>
      </c>
    </row>
    <row r="326" spans="1:9">
      <c r="A326" s="175" t="s">
        <v>1828</v>
      </c>
      <c r="B326" s="176" t="s">
        <v>1829</v>
      </c>
      <c r="C326" s="151"/>
      <c r="D326" s="151">
        <f t="shared" si="57"/>
        <v>0</v>
      </c>
      <c r="E326" s="151">
        <f t="shared" si="58"/>
        <v>0</v>
      </c>
      <c r="F326" s="151">
        <f t="shared" si="59"/>
        <v>0</v>
      </c>
      <c r="G326" s="151">
        <f t="shared" si="60"/>
        <v>0</v>
      </c>
      <c r="H326" s="368">
        <f t="shared" si="61"/>
        <v>0</v>
      </c>
      <c r="I326" s="178">
        <f t="shared" si="62"/>
        <v>0</v>
      </c>
    </row>
    <row r="327" spans="1:9">
      <c r="A327" s="175" t="s">
        <v>1830</v>
      </c>
      <c r="B327" s="176" t="s">
        <v>1831</v>
      </c>
      <c r="C327" s="151"/>
      <c r="D327" s="151">
        <f t="shared" si="57"/>
        <v>0</v>
      </c>
      <c r="E327" s="151">
        <f t="shared" si="58"/>
        <v>0</v>
      </c>
      <c r="F327" s="151">
        <f t="shared" si="59"/>
        <v>0</v>
      </c>
      <c r="G327" s="151">
        <f t="shared" si="60"/>
        <v>0</v>
      </c>
      <c r="H327" s="368">
        <f t="shared" si="61"/>
        <v>0</v>
      </c>
      <c r="I327" s="178">
        <f t="shared" si="62"/>
        <v>0</v>
      </c>
    </row>
    <row r="328" spans="1:9">
      <c r="A328" s="175" t="s">
        <v>1832</v>
      </c>
      <c r="B328" s="176" t="s">
        <v>1833</v>
      </c>
      <c r="C328" s="151"/>
      <c r="D328" s="151">
        <f t="shared" si="57"/>
        <v>0</v>
      </c>
      <c r="E328" s="151">
        <f t="shared" si="58"/>
        <v>0</v>
      </c>
      <c r="F328" s="151">
        <f t="shared" si="59"/>
        <v>0</v>
      </c>
      <c r="G328" s="151">
        <f t="shared" si="60"/>
        <v>0</v>
      </c>
      <c r="H328" s="179">
        <f t="shared" si="61"/>
        <v>0</v>
      </c>
      <c r="I328" s="178">
        <f t="shared" si="62"/>
        <v>0</v>
      </c>
    </row>
    <row r="329" spans="1:9">
      <c r="A329" s="175" t="s">
        <v>1834</v>
      </c>
      <c r="B329" s="176" t="s">
        <v>1835</v>
      </c>
      <c r="C329" s="151"/>
      <c r="D329" s="151">
        <f t="shared" si="57"/>
        <v>0</v>
      </c>
      <c r="E329" s="151">
        <f t="shared" si="58"/>
        <v>0</v>
      </c>
      <c r="F329" s="151">
        <f t="shared" si="59"/>
        <v>0</v>
      </c>
      <c r="G329" s="151">
        <f t="shared" si="60"/>
        <v>0</v>
      </c>
      <c r="H329" s="368">
        <f t="shared" si="61"/>
        <v>0</v>
      </c>
      <c r="I329" s="178">
        <f t="shared" si="62"/>
        <v>0</v>
      </c>
    </row>
    <row r="330" spans="1:9">
      <c r="A330" s="175" t="s">
        <v>1836</v>
      </c>
      <c r="B330" s="176" t="s">
        <v>1837</v>
      </c>
      <c r="C330" s="151"/>
      <c r="D330" s="151">
        <f t="shared" si="57"/>
        <v>0</v>
      </c>
      <c r="E330" s="151">
        <f t="shared" si="58"/>
        <v>0</v>
      </c>
      <c r="F330" s="151">
        <f t="shared" si="59"/>
        <v>0</v>
      </c>
      <c r="G330" s="151">
        <f t="shared" si="60"/>
        <v>0</v>
      </c>
      <c r="H330" s="368">
        <f t="shared" si="61"/>
        <v>0</v>
      </c>
      <c r="I330" s="178">
        <f t="shared" si="62"/>
        <v>0</v>
      </c>
    </row>
    <row r="331" spans="1:9">
      <c r="A331" s="175" t="s">
        <v>1838</v>
      </c>
      <c r="B331" s="176" t="s">
        <v>1839</v>
      </c>
      <c r="C331" s="151"/>
      <c r="D331" s="151">
        <f t="shared" si="57"/>
        <v>0</v>
      </c>
      <c r="E331" s="151">
        <f t="shared" si="58"/>
        <v>0</v>
      </c>
      <c r="F331" s="151">
        <f t="shared" si="59"/>
        <v>0</v>
      </c>
      <c r="G331" s="151">
        <f t="shared" si="60"/>
        <v>0</v>
      </c>
      <c r="H331" s="368">
        <f t="shared" si="61"/>
        <v>0</v>
      </c>
      <c r="I331" s="178">
        <f t="shared" si="62"/>
        <v>0</v>
      </c>
    </row>
    <row r="332" spans="1:9">
      <c r="A332" s="175" t="s">
        <v>1840</v>
      </c>
      <c r="B332" s="176" t="s">
        <v>1841</v>
      </c>
      <c r="C332" s="151"/>
      <c r="D332" s="151">
        <f t="shared" si="57"/>
        <v>0</v>
      </c>
      <c r="E332" s="151">
        <f t="shared" si="58"/>
        <v>0</v>
      </c>
      <c r="F332" s="151">
        <f t="shared" si="59"/>
        <v>0</v>
      </c>
      <c r="G332" s="151">
        <f t="shared" si="60"/>
        <v>0</v>
      </c>
      <c r="H332" s="368">
        <f t="shared" si="61"/>
        <v>0</v>
      </c>
      <c r="I332" s="178">
        <f t="shared" si="62"/>
        <v>0</v>
      </c>
    </row>
    <row r="333" spans="1:9">
      <c r="A333" s="175" t="s">
        <v>1842</v>
      </c>
      <c r="B333" s="176" t="s">
        <v>1843</v>
      </c>
      <c r="C333" s="151"/>
      <c r="D333" s="151">
        <f t="shared" si="57"/>
        <v>0</v>
      </c>
      <c r="E333" s="151">
        <f t="shared" si="58"/>
        <v>0</v>
      </c>
      <c r="F333" s="151">
        <f t="shared" si="59"/>
        <v>0</v>
      </c>
      <c r="G333" s="151">
        <f t="shared" si="60"/>
        <v>0</v>
      </c>
      <c r="H333" s="179">
        <f t="shared" si="61"/>
        <v>0</v>
      </c>
      <c r="I333" s="178">
        <f t="shared" si="62"/>
        <v>0</v>
      </c>
    </row>
    <row r="334" spans="1:9">
      <c r="A334" s="175" t="s">
        <v>1844</v>
      </c>
      <c r="B334" s="176" t="s">
        <v>1845</v>
      </c>
      <c r="C334" s="151"/>
      <c r="D334" s="151">
        <f t="shared" si="57"/>
        <v>0</v>
      </c>
      <c r="E334" s="151">
        <f t="shared" si="58"/>
        <v>0</v>
      </c>
      <c r="F334" s="151">
        <f t="shared" si="59"/>
        <v>0</v>
      </c>
      <c r="G334" s="151">
        <f t="shared" si="60"/>
        <v>0</v>
      </c>
      <c r="H334" s="368">
        <f t="shared" si="61"/>
        <v>0</v>
      </c>
      <c r="I334" s="178">
        <f t="shared" si="62"/>
        <v>0</v>
      </c>
    </row>
    <row r="335" spans="1:9">
      <c r="A335" s="175" t="s">
        <v>1846</v>
      </c>
      <c r="B335" s="176" t="s">
        <v>1847</v>
      </c>
      <c r="C335" s="151"/>
      <c r="D335" s="151">
        <f t="shared" si="57"/>
        <v>0</v>
      </c>
      <c r="E335" s="151">
        <f t="shared" si="58"/>
        <v>0</v>
      </c>
      <c r="F335" s="151">
        <f t="shared" si="59"/>
        <v>0</v>
      </c>
      <c r="G335" s="151">
        <f t="shared" si="60"/>
        <v>0</v>
      </c>
      <c r="H335" s="368">
        <f t="shared" si="61"/>
        <v>0</v>
      </c>
      <c r="I335" s="178">
        <f t="shared" si="62"/>
        <v>0</v>
      </c>
    </row>
    <row r="336" spans="1:9">
      <c r="A336" s="175" t="s">
        <v>1848</v>
      </c>
      <c r="B336" s="176" t="s">
        <v>1849</v>
      </c>
      <c r="C336" s="151"/>
      <c r="D336" s="151">
        <f t="shared" si="57"/>
        <v>0</v>
      </c>
      <c r="E336" s="151">
        <f t="shared" si="58"/>
        <v>0</v>
      </c>
      <c r="F336" s="151">
        <f t="shared" si="59"/>
        <v>0</v>
      </c>
      <c r="G336" s="151">
        <f t="shared" si="60"/>
        <v>0</v>
      </c>
      <c r="H336" s="179">
        <f t="shared" si="61"/>
        <v>0</v>
      </c>
      <c r="I336" s="178">
        <f t="shared" si="62"/>
        <v>0</v>
      </c>
    </row>
    <row r="337" spans="1:9">
      <c r="A337" s="175" t="s">
        <v>1850</v>
      </c>
      <c r="B337" s="176" t="s">
        <v>1851</v>
      </c>
      <c r="C337" s="151"/>
      <c r="D337" s="151">
        <f t="shared" si="57"/>
        <v>0</v>
      </c>
      <c r="E337" s="151">
        <f t="shared" si="58"/>
        <v>0</v>
      </c>
      <c r="F337" s="151">
        <f t="shared" si="59"/>
        <v>0</v>
      </c>
      <c r="G337" s="151">
        <f t="shared" si="60"/>
        <v>0</v>
      </c>
      <c r="H337" s="179">
        <f t="shared" si="61"/>
        <v>0</v>
      </c>
      <c r="I337" s="178">
        <f t="shared" si="62"/>
        <v>0</v>
      </c>
    </row>
    <row r="338" spans="1:9">
      <c r="A338" s="175" t="s">
        <v>1852</v>
      </c>
      <c r="B338" s="176" t="s">
        <v>1489</v>
      </c>
      <c r="C338" s="151"/>
      <c r="D338" s="151">
        <f t="shared" si="57"/>
        <v>0</v>
      </c>
      <c r="E338" s="151">
        <f t="shared" si="58"/>
        <v>0</v>
      </c>
      <c r="F338" s="151">
        <f t="shared" si="59"/>
        <v>0</v>
      </c>
      <c r="G338" s="151">
        <f t="shared" si="60"/>
        <v>0</v>
      </c>
      <c r="H338" s="179">
        <f t="shared" si="61"/>
        <v>0</v>
      </c>
      <c r="I338" s="178">
        <f t="shared" si="62"/>
        <v>0</v>
      </c>
    </row>
    <row r="339" spans="1:9">
      <c r="A339" s="175" t="s">
        <v>1853</v>
      </c>
      <c r="B339" s="176" t="s">
        <v>1854</v>
      </c>
      <c r="C339" s="151"/>
      <c r="D339" s="151">
        <f t="shared" si="57"/>
        <v>0</v>
      </c>
      <c r="E339" s="151">
        <f t="shared" si="58"/>
        <v>0</v>
      </c>
      <c r="F339" s="151">
        <f t="shared" si="59"/>
        <v>0</v>
      </c>
      <c r="G339" s="151">
        <f t="shared" si="60"/>
        <v>0</v>
      </c>
      <c r="H339" s="368">
        <f t="shared" si="61"/>
        <v>0</v>
      </c>
      <c r="I339" s="178">
        <f t="shared" si="62"/>
        <v>0</v>
      </c>
    </row>
    <row r="340" spans="1:9">
      <c r="A340" s="175" t="s">
        <v>1855</v>
      </c>
      <c r="B340" s="176" t="s">
        <v>1856</v>
      </c>
      <c r="C340" s="151"/>
      <c r="D340" s="151">
        <f t="shared" si="57"/>
        <v>0</v>
      </c>
      <c r="E340" s="151">
        <f t="shared" si="58"/>
        <v>0</v>
      </c>
      <c r="F340" s="151">
        <f t="shared" si="59"/>
        <v>0</v>
      </c>
      <c r="G340" s="151">
        <f t="shared" si="60"/>
        <v>0</v>
      </c>
      <c r="H340" s="179">
        <f t="shared" si="61"/>
        <v>0</v>
      </c>
      <c r="I340" s="178">
        <f t="shared" si="62"/>
        <v>0</v>
      </c>
    </row>
    <row r="341" spans="1:9">
      <c r="A341" s="175" t="s">
        <v>1857</v>
      </c>
      <c r="B341" s="176" t="s">
        <v>1858</v>
      </c>
      <c r="C341" s="151"/>
      <c r="D341" s="151">
        <f t="shared" si="57"/>
        <v>0</v>
      </c>
      <c r="E341" s="151">
        <f t="shared" si="58"/>
        <v>0</v>
      </c>
      <c r="F341" s="151">
        <f t="shared" si="59"/>
        <v>0</v>
      </c>
      <c r="G341" s="151">
        <f t="shared" si="60"/>
        <v>0</v>
      </c>
      <c r="H341" s="179">
        <f t="shared" si="61"/>
        <v>0</v>
      </c>
      <c r="I341" s="178">
        <f t="shared" si="62"/>
        <v>0</v>
      </c>
    </row>
    <row r="342" spans="1:9">
      <c r="A342" s="175" t="s">
        <v>1859</v>
      </c>
      <c r="B342" s="176" t="s">
        <v>1860</v>
      </c>
      <c r="C342" s="151"/>
      <c r="D342" s="151">
        <f t="shared" si="57"/>
        <v>0</v>
      </c>
      <c r="E342" s="151">
        <f t="shared" si="58"/>
        <v>0</v>
      </c>
      <c r="F342" s="151">
        <f t="shared" si="59"/>
        <v>0</v>
      </c>
      <c r="G342" s="151">
        <f t="shared" si="60"/>
        <v>0</v>
      </c>
      <c r="H342" s="179">
        <f t="shared" si="61"/>
        <v>0</v>
      </c>
      <c r="I342" s="178">
        <f t="shared" si="62"/>
        <v>0</v>
      </c>
    </row>
    <row r="343" spans="1:9">
      <c r="A343" s="175" t="s">
        <v>1861</v>
      </c>
      <c r="B343" s="176" t="s">
        <v>5749</v>
      </c>
      <c r="C343" s="151"/>
      <c r="D343" s="151">
        <f t="shared" si="57"/>
        <v>0</v>
      </c>
      <c r="E343" s="151">
        <f t="shared" si="58"/>
        <v>0</v>
      </c>
      <c r="F343" s="151">
        <f t="shared" si="59"/>
        <v>0</v>
      </c>
      <c r="G343" s="151">
        <f t="shared" si="60"/>
        <v>0</v>
      </c>
      <c r="H343" s="179">
        <f t="shared" si="61"/>
        <v>0</v>
      </c>
      <c r="I343" s="178">
        <f t="shared" si="62"/>
        <v>0</v>
      </c>
    </row>
    <row r="344" spans="1:9">
      <c r="A344" s="175" t="s">
        <v>1863</v>
      </c>
      <c r="B344" s="176" t="s">
        <v>1864</v>
      </c>
      <c r="C344" s="151"/>
      <c r="D344" s="151">
        <f t="shared" si="57"/>
        <v>0</v>
      </c>
      <c r="E344" s="151">
        <f t="shared" si="58"/>
        <v>0</v>
      </c>
      <c r="F344" s="151">
        <f t="shared" si="59"/>
        <v>0</v>
      </c>
      <c r="G344" s="151">
        <f t="shared" si="60"/>
        <v>0</v>
      </c>
      <c r="H344" s="179">
        <f t="shared" si="61"/>
        <v>0</v>
      </c>
      <c r="I344" s="178">
        <f t="shared" si="62"/>
        <v>0</v>
      </c>
    </row>
    <row r="345" spans="1:9">
      <c r="A345" s="175" t="s">
        <v>1865</v>
      </c>
      <c r="B345" s="176" t="s">
        <v>5750</v>
      </c>
      <c r="C345" s="151"/>
      <c r="D345" s="151">
        <f t="shared" si="57"/>
        <v>0</v>
      </c>
      <c r="E345" s="151">
        <f t="shared" si="58"/>
        <v>0</v>
      </c>
      <c r="F345" s="151">
        <f t="shared" si="59"/>
        <v>0</v>
      </c>
      <c r="G345" s="151">
        <f t="shared" si="60"/>
        <v>0</v>
      </c>
      <c r="H345" s="179">
        <f t="shared" si="61"/>
        <v>0</v>
      </c>
      <c r="I345" s="178">
        <f t="shared" si="62"/>
        <v>0</v>
      </c>
    </row>
    <row r="346" spans="1:9">
      <c r="A346" s="175" t="s">
        <v>1867</v>
      </c>
      <c r="B346" s="176" t="s">
        <v>5751</v>
      </c>
      <c r="C346" s="151"/>
      <c r="D346" s="151">
        <f t="shared" si="57"/>
        <v>0</v>
      </c>
      <c r="E346" s="151">
        <f t="shared" si="58"/>
        <v>0</v>
      </c>
      <c r="F346" s="151">
        <f t="shared" si="59"/>
        <v>0</v>
      </c>
      <c r="G346" s="151">
        <f t="shared" si="60"/>
        <v>0</v>
      </c>
      <c r="H346" s="179">
        <f t="shared" si="61"/>
        <v>0</v>
      </c>
      <c r="I346" s="178">
        <f t="shared" si="62"/>
        <v>0</v>
      </c>
    </row>
    <row r="347" spans="1:9">
      <c r="A347" s="175" t="s">
        <v>1869</v>
      </c>
      <c r="B347" s="176" t="s">
        <v>1870</v>
      </c>
      <c r="C347" s="151"/>
      <c r="D347" s="151">
        <f t="shared" si="57"/>
        <v>0</v>
      </c>
      <c r="E347" s="151">
        <f t="shared" si="58"/>
        <v>0</v>
      </c>
      <c r="F347" s="151">
        <f t="shared" si="59"/>
        <v>0</v>
      </c>
      <c r="G347" s="151">
        <f t="shared" si="60"/>
        <v>0</v>
      </c>
      <c r="H347" s="368">
        <f t="shared" si="61"/>
        <v>0</v>
      </c>
      <c r="I347" s="178">
        <f t="shared" si="62"/>
        <v>0</v>
      </c>
    </row>
    <row r="348" spans="1:9">
      <c r="A348" s="175" t="s">
        <v>1871</v>
      </c>
      <c r="B348" s="176" t="s">
        <v>869</v>
      </c>
      <c r="C348" s="151"/>
      <c r="D348" s="151">
        <f t="shared" si="57"/>
        <v>0</v>
      </c>
      <c r="E348" s="151">
        <f t="shared" si="58"/>
        <v>0</v>
      </c>
      <c r="F348" s="151">
        <f t="shared" si="59"/>
        <v>0</v>
      </c>
      <c r="G348" s="151">
        <f t="shared" si="60"/>
        <v>0</v>
      </c>
      <c r="H348" s="179">
        <f t="shared" si="61"/>
        <v>0</v>
      </c>
      <c r="I348" s="178">
        <f t="shared" si="62"/>
        <v>0</v>
      </c>
    </row>
    <row r="349" spans="1:9">
      <c r="A349" s="175" t="s">
        <v>1872</v>
      </c>
      <c r="B349" s="176" t="s">
        <v>1873</v>
      </c>
      <c r="C349" s="151"/>
      <c r="D349" s="151">
        <f t="shared" si="57"/>
        <v>0</v>
      </c>
      <c r="E349" s="151">
        <f t="shared" si="58"/>
        <v>0</v>
      </c>
      <c r="F349" s="151">
        <f t="shared" si="59"/>
        <v>0</v>
      </c>
      <c r="G349" s="151">
        <f t="shared" si="60"/>
        <v>0</v>
      </c>
      <c r="H349" s="179">
        <f t="shared" si="61"/>
        <v>0</v>
      </c>
      <c r="I349" s="178">
        <f t="shared" si="62"/>
        <v>0</v>
      </c>
    </row>
    <row r="350" spans="1:9">
      <c r="A350" s="175" t="s">
        <v>1874</v>
      </c>
      <c r="B350" s="176" t="s">
        <v>1875</v>
      </c>
      <c r="C350" s="151"/>
      <c r="D350" s="151">
        <f t="shared" si="57"/>
        <v>0</v>
      </c>
      <c r="E350" s="151">
        <f t="shared" si="58"/>
        <v>0</v>
      </c>
      <c r="F350" s="151">
        <f t="shared" si="59"/>
        <v>0</v>
      </c>
      <c r="G350" s="151">
        <f t="shared" si="60"/>
        <v>0</v>
      </c>
      <c r="H350" s="179">
        <f t="shared" si="61"/>
        <v>0</v>
      </c>
      <c r="I350" s="178">
        <f t="shared" si="62"/>
        <v>0</v>
      </c>
    </row>
    <row r="351" spans="1:9">
      <c r="A351" s="175" t="s">
        <v>1876</v>
      </c>
      <c r="B351" s="176" t="s">
        <v>1877</v>
      </c>
      <c r="C351" s="151"/>
      <c r="D351" s="151">
        <f t="shared" si="57"/>
        <v>0</v>
      </c>
      <c r="E351" s="151">
        <f t="shared" si="58"/>
        <v>0</v>
      </c>
      <c r="F351" s="151">
        <f t="shared" si="59"/>
        <v>0</v>
      </c>
      <c r="G351" s="151">
        <f t="shared" si="60"/>
        <v>0</v>
      </c>
      <c r="H351" s="179">
        <f t="shared" si="61"/>
        <v>0</v>
      </c>
      <c r="I351" s="178">
        <f t="shared" si="62"/>
        <v>0</v>
      </c>
    </row>
    <row r="352" spans="1:9">
      <c r="A352" s="180" t="s">
        <v>5752</v>
      </c>
      <c r="B352" s="158" t="s">
        <v>5861</v>
      </c>
      <c r="C352" s="151"/>
      <c r="D352" s="151">
        <f t="shared" si="57"/>
        <v>0</v>
      </c>
      <c r="E352" s="151">
        <f t="shared" si="58"/>
        <v>0</v>
      </c>
      <c r="F352" s="151">
        <f t="shared" si="59"/>
        <v>0</v>
      </c>
      <c r="G352" s="151">
        <f t="shared" si="60"/>
        <v>0</v>
      </c>
      <c r="H352" s="179">
        <f t="shared" si="61"/>
        <v>0</v>
      </c>
      <c r="I352" s="178">
        <f t="shared" si="62"/>
        <v>0</v>
      </c>
    </row>
    <row r="353" spans="1:9">
      <c r="A353" s="180" t="s">
        <v>5753</v>
      </c>
      <c r="B353" s="158" t="s">
        <v>6092</v>
      </c>
      <c r="C353" s="151"/>
      <c r="D353" s="151">
        <f t="shared" si="57"/>
        <v>0</v>
      </c>
      <c r="E353" s="151">
        <f t="shared" si="58"/>
        <v>0</v>
      </c>
      <c r="F353" s="151">
        <f t="shared" si="59"/>
        <v>0</v>
      </c>
      <c r="G353" s="151">
        <f t="shared" si="60"/>
        <v>0</v>
      </c>
      <c r="H353" s="179">
        <f t="shared" si="61"/>
        <v>0</v>
      </c>
      <c r="I353" s="178">
        <f t="shared" si="62"/>
        <v>0</v>
      </c>
    </row>
    <row r="354" spans="1:9">
      <c r="A354" s="180" t="s">
        <v>5754</v>
      </c>
      <c r="B354" s="158" t="s">
        <v>5882</v>
      </c>
      <c r="C354" s="151"/>
      <c r="D354" s="151">
        <f t="shared" si="57"/>
        <v>0</v>
      </c>
      <c r="E354" s="151">
        <f t="shared" si="58"/>
        <v>0</v>
      </c>
      <c r="F354" s="151">
        <f t="shared" si="59"/>
        <v>0</v>
      </c>
      <c r="G354" s="151">
        <f t="shared" si="60"/>
        <v>0</v>
      </c>
      <c r="H354" s="179">
        <f t="shared" si="61"/>
        <v>0</v>
      </c>
      <c r="I354" s="178">
        <f t="shared" si="62"/>
        <v>0</v>
      </c>
    </row>
    <row r="355" spans="1:9">
      <c r="A355" s="180" t="s">
        <v>5755</v>
      </c>
      <c r="B355" s="158" t="s">
        <v>5881</v>
      </c>
      <c r="C355" s="151"/>
      <c r="D355" s="151">
        <f t="shared" si="57"/>
        <v>0</v>
      </c>
      <c r="E355" s="151">
        <f t="shared" si="58"/>
        <v>0</v>
      </c>
      <c r="F355" s="151">
        <f t="shared" si="59"/>
        <v>0</v>
      </c>
      <c r="G355" s="151">
        <f t="shared" si="60"/>
        <v>0</v>
      </c>
      <c r="H355" s="179">
        <f t="shared" si="61"/>
        <v>0</v>
      </c>
      <c r="I355" s="178">
        <f t="shared" si="62"/>
        <v>0</v>
      </c>
    </row>
    <row r="356" spans="1:9">
      <c r="A356" s="180" t="s">
        <v>5756</v>
      </c>
      <c r="B356" s="158" t="s">
        <v>5883</v>
      </c>
      <c r="C356" s="151"/>
      <c r="D356" s="151">
        <f t="shared" si="57"/>
        <v>0</v>
      </c>
      <c r="E356" s="151">
        <f t="shared" si="58"/>
        <v>0</v>
      </c>
      <c r="F356" s="151">
        <f t="shared" si="59"/>
        <v>0</v>
      </c>
      <c r="G356" s="151">
        <f t="shared" si="60"/>
        <v>0</v>
      </c>
      <c r="H356" s="179">
        <f t="shared" si="61"/>
        <v>0</v>
      </c>
      <c r="I356" s="178">
        <f t="shared" si="62"/>
        <v>0</v>
      </c>
    </row>
    <row r="357" spans="1:9">
      <c r="A357" s="180" t="s">
        <v>5757</v>
      </c>
      <c r="B357" s="158" t="s">
        <v>5889</v>
      </c>
      <c r="C357" s="151"/>
      <c r="D357" s="151">
        <f t="shared" si="57"/>
        <v>0</v>
      </c>
      <c r="E357" s="151">
        <f t="shared" si="58"/>
        <v>0</v>
      </c>
      <c r="F357" s="151">
        <f t="shared" si="59"/>
        <v>0</v>
      </c>
      <c r="G357" s="151">
        <f t="shared" si="60"/>
        <v>0</v>
      </c>
      <c r="H357" s="179">
        <f t="shared" si="61"/>
        <v>0</v>
      </c>
      <c r="I357" s="178">
        <f t="shared" si="62"/>
        <v>0</v>
      </c>
    </row>
    <row r="358" spans="1:9">
      <c r="A358" s="180" t="s">
        <v>5860</v>
      </c>
      <c r="B358" s="158" t="s">
        <v>5890</v>
      </c>
      <c r="C358" s="151"/>
      <c r="D358" s="151">
        <f t="shared" si="57"/>
        <v>0</v>
      </c>
      <c r="E358" s="151">
        <f t="shared" si="58"/>
        <v>0</v>
      </c>
      <c r="F358" s="151">
        <f t="shared" si="59"/>
        <v>0</v>
      </c>
      <c r="G358" s="151">
        <f t="shared" si="60"/>
        <v>0</v>
      </c>
      <c r="H358" s="179">
        <f t="shared" si="61"/>
        <v>0</v>
      </c>
      <c r="I358" s="178">
        <f t="shared" si="62"/>
        <v>0</v>
      </c>
    </row>
    <row r="359" spans="1:9">
      <c r="A359" s="180" t="s">
        <v>5863</v>
      </c>
      <c r="B359" s="158"/>
      <c r="C359" s="151"/>
      <c r="D359" s="151">
        <f t="shared" si="57"/>
        <v>0</v>
      </c>
      <c r="E359" s="151">
        <f t="shared" si="58"/>
        <v>0</v>
      </c>
      <c r="F359" s="151">
        <f t="shared" si="59"/>
        <v>0</v>
      </c>
      <c r="G359" s="151">
        <f t="shared" si="60"/>
        <v>0</v>
      </c>
      <c r="H359" s="179">
        <f t="shared" si="61"/>
        <v>0</v>
      </c>
      <c r="I359" s="178">
        <f t="shared" si="62"/>
        <v>0</v>
      </c>
    </row>
    <row r="360" spans="1:9">
      <c r="A360" s="180" t="s">
        <v>5864</v>
      </c>
      <c r="B360" s="158"/>
      <c r="C360" s="151"/>
      <c r="D360" s="151">
        <f t="shared" si="57"/>
        <v>0</v>
      </c>
      <c r="E360" s="151">
        <f t="shared" si="58"/>
        <v>0</v>
      </c>
      <c r="F360" s="151">
        <f t="shared" si="59"/>
        <v>0</v>
      </c>
      <c r="G360" s="151">
        <f t="shared" si="60"/>
        <v>0</v>
      </c>
      <c r="H360" s="179">
        <f t="shared" si="61"/>
        <v>0</v>
      </c>
      <c r="I360" s="178">
        <f t="shared" si="62"/>
        <v>0</v>
      </c>
    </row>
    <row r="361" spans="1:9">
      <c r="A361" s="175" t="s">
        <v>1882</v>
      </c>
      <c r="B361" s="176" t="s">
        <v>1883</v>
      </c>
      <c r="C361" s="151"/>
      <c r="D361" s="151">
        <f t="shared" si="57"/>
        <v>0</v>
      </c>
      <c r="E361" s="151">
        <f t="shared" si="58"/>
        <v>0</v>
      </c>
      <c r="F361" s="151">
        <f t="shared" si="59"/>
        <v>0</v>
      </c>
      <c r="G361" s="151">
        <f t="shared" si="60"/>
        <v>0</v>
      </c>
      <c r="H361" s="179">
        <f t="shared" si="61"/>
        <v>0</v>
      </c>
      <c r="I361" s="178">
        <f t="shared" si="62"/>
        <v>0</v>
      </c>
    </row>
    <row r="362" spans="1:9">
      <c r="A362" s="175">
        <v>0</v>
      </c>
      <c r="B362" s="176"/>
      <c r="C362" s="151"/>
      <c r="D362" s="151"/>
      <c r="E362" s="151"/>
      <c r="F362" s="151"/>
      <c r="G362" s="151"/>
      <c r="H362" s="179"/>
      <c r="I362" s="178"/>
    </row>
    <row r="363" spans="1:9">
      <c r="A363" s="165"/>
      <c r="B363" s="209" t="s">
        <v>5758</v>
      </c>
      <c r="C363" s="179">
        <f t="shared" ref="C363:I363" si="63">SUM(C5:C362)</f>
        <v>0</v>
      </c>
      <c r="D363" s="179">
        <f t="shared" si="63"/>
        <v>0</v>
      </c>
      <c r="E363" s="179">
        <f t="shared" si="63"/>
        <v>0</v>
      </c>
      <c r="F363" s="179">
        <f t="shared" si="63"/>
        <v>0</v>
      </c>
      <c r="G363" s="179">
        <f t="shared" si="63"/>
        <v>0</v>
      </c>
      <c r="H363" s="179">
        <f t="shared" si="63"/>
        <v>0</v>
      </c>
      <c r="I363" s="179">
        <f t="shared" si="63"/>
        <v>0</v>
      </c>
    </row>
  </sheetData>
  <autoFilter ref="A3:I363" xr:uid="{00000000-0009-0000-0000-000006000000}"/>
  <mergeCells count="9">
    <mergeCell ref="G3:G4"/>
    <mergeCell ref="H3:H4"/>
    <mergeCell ref="I3:I4"/>
    <mergeCell ref="A3:A4"/>
    <mergeCell ref="B3:B4"/>
    <mergeCell ref="C3:C4"/>
    <mergeCell ref="D3:D4"/>
    <mergeCell ref="E3:E4"/>
    <mergeCell ref="F3:F4"/>
  </mergeCells>
  <conditionalFormatting sqref="D5:G283">
    <cfRule type="cellIs" dxfId="13" priority="1" stopIfTrue="1" operator="notEqual">
      <formula>0</formula>
    </cfRule>
  </conditionalFormatting>
  <conditionalFormatting sqref="H1:H2">
    <cfRule type="expression" dxfId="12" priority="136" stopIfTrue="1">
      <formula>$H$2&lt;&gt;0</formula>
    </cfRule>
  </conditionalFormatting>
  <pageMargins left="0.70866141732283472" right="0.70866141732283472" top="0.74803149606299213" bottom="0.74803149606299213" header="0.31496062992125984" footer="0.31496062992125984"/>
  <pageSetup scale="56" fitToHeight="0" orientation="portrait" r:id="rId1"/>
  <headerFooter>
    <oddHeader>&amp;CAutomotriz Zumpango, S.A. de C.V.
Ht Dictamen 2017</oddHeader>
  </headerFooter>
  <ignoredErrors>
    <ignoredError sqref="A361:A362 A83:A91 A7:A12 A35:A52 A187:A248 A108:A115 A14:A15 A54:A81 A17:A18 A93:A101 A120:A130 A286:A291 A20:A31 A250:A284 A117:A118 A132:A184 A293:A357 A103:A105"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39997558519241921"/>
    <pageSetUpPr fitToPage="1"/>
  </sheetPr>
  <dimension ref="A1:E68"/>
  <sheetViews>
    <sheetView showGridLines="0" showRowColHeaders="0" topLeftCell="A7" workbookViewId="0">
      <selection activeCell="C26" sqref="C26"/>
    </sheetView>
  </sheetViews>
  <sheetFormatPr baseColWidth="10" defaultRowHeight="14.5"/>
  <cols>
    <col min="1" max="1" width="15.08984375" customWidth="1"/>
    <col min="2" max="2" width="47" customWidth="1"/>
    <col min="3" max="3" width="13.54296875" customWidth="1"/>
    <col min="4" max="4" width="13.453125" customWidth="1"/>
    <col min="5" max="6" width="14.54296875" customWidth="1"/>
    <col min="7" max="7" width="15.6328125" customWidth="1"/>
  </cols>
  <sheetData>
    <row r="1" spans="1:3">
      <c r="A1" s="207" t="s">
        <v>5771</v>
      </c>
    </row>
    <row r="3" spans="1:3">
      <c r="A3" s="186" t="s">
        <v>1</v>
      </c>
      <c r="B3" s="186" t="s">
        <v>5760</v>
      </c>
      <c r="C3" s="186" t="s">
        <v>5761</v>
      </c>
    </row>
    <row r="5" spans="1:3">
      <c r="A5" s="189" t="s">
        <v>1800</v>
      </c>
      <c r="B5" s="190"/>
      <c r="C5" s="190"/>
    </row>
    <row r="6" spans="1:3">
      <c r="A6" s="175" t="s">
        <v>1799</v>
      </c>
      <c r="B6" s="198" t="s">
        <v>5762</v>
      </c>
      <c r="C6" s="199">
        <f>VLOOKUP(A6,ResBal,8,FALSE)</f>
        <v>0</v>
      </c>
    </row>
    <row r="7" spans="1:3">
      <c r="A7" s="200" t="s">
        <v>1805</v>
      </c>
      <c r="B7" s="198" t="s">
        <v>5763</v>
      </c>
      <c r="C7" s="199">
        <f>VLOOKUP(A7,ResBal,8,FALSE)</f>
        <v>0</v>
      </c>
    </row>
    <row r="8" spans="1:3">
      <c r="A8" s="191"/>
      <c r="B8" s="192" t="s">
        <v>5764</v>
      </c>
      <c r="C8" s="193">
        <f>C6+C7</f>
        <v>0</v>
      </c>
    </row>
    <row r="9" spans="1:3">
      <c r="A9" s="200" t="s">
        <v>1261</v>
      </c>
      <c r="B9" s="201" t="s">
        <v>1262</v>
      </c>
      <c r="C9" s="199">
        <f>'ANEXO 4'!C15</f>
        <v>0</v>
      </c>
    </row>
    <row r="10" spans="1:3">
      <c r="A10" s="202" t="s">
        <v>3032</v>
      </c>
      <c r="B10" s="203" t="s">
        <v>5765</v>
      </c>
      <c r="C10" s="199" t="e">
        <f>#REF!</f>
        <v>#REF!</v>
      </c>
    </row>
    <row r="11" spans="1:3">
      <c r="A11" s="202" t="s">
        <v>3033</v>
      </c>
      <c r="B11" s="203" t="s">
        <v>5766</v>
      </c>
      <c r="C11" s="199" t="e">
        <f>#REF!</f>
        <v>#REF!</v>
      </c>
    </row>
    <row r="12" spans="1:3">
      <c r="A12" s="191"/>
      <c r="B12" s="192" t="s">
        <v>5764</v>
      </c>
      <c r="C12" s="193" t="e">
        <f>C10+C11</f>
        <v>#REF!</v>
      </c>
    </row>
    <row r="13" spans="1:3">
      <c r="A13" s="191"/>
      <c r="B13" s="192" t="s">
        <v>1991</v>
      </c>
      <c r="C13" s="193" t="e">
        <f>+C8-C12</f>
        <v>#REF!</v>
      </c>
    </row>
    <row r="14" spans="1:3">
      <c r="A14" s="187"/>
      <c r="B14" s="157"/>
      <c r="C14" s="188"/>
    </row>
    <row r="15" spans="1:3">
      <c r="A15" s="194" t="s">
        <v>5695</v>
      </c>
      <c r="B15" s="190"/>
      <c r="C15" s="190"/>
    </row>
    <row r="16" spans="1:3">
      <c r="A16" s="205" t="s">
        <v>956</v>
      </c>
      <c r="B16" s="203" t="s">
        <v>5767</v>
      </c>
      <c r="C16" s="204">
        <f>'ANEXO 1'!C170</f>
        <v>0</v>
      </c>
    </row>
    <row r="17" spans="1:4">
      <c r="A17" s="205" t="s">
        <v>3031</v>
      </c>
      <c r="B17" s="203" t="s">
        <v>6045</v>
      </c>
      <c r="C17" s="204">
        <f>'ANEXO - 10'!C227</f>
        <v>0</v>
      </c>
    </row>
    <row r="18" spans="1:4">
      <c r="A18" s="195"/>
      <c r="B18" s="196" t="s">
        <v>1991</v>
      </c>
      <c r="C18" s="197">
        <f>C17-C16</f>
        <v>0</v>
      </c>
    </row>
    <row r="19" spans="1:4">
      <c r="A19" s="187"/>
      <c r="B19" s="157"/>
      <c r="C19" s="188"/>
    </row>
    <row r="20" spans="1:4">
      <c r="A20" s="194" t="s">
        <v>5768</v>
      </c>
      <c r="B20" s="190"/>
      <c r="C20" s="190"/>
    </row>
    <row r="21" spans="1:4">
      <c r="A21" s="206" t="s">
        <v>1311</v>
      </c>
      <c r="B21" s="203" t="s">
        <v>5769</v>
      </c>
      <c r="C21" s="204">
        <f>-'ANEXO 4'!C48</f>
        <v>0</v>
      </c>
    </row>
    <row r="22" spans="1:4">
      <c r="A22" s="206" t="s">
        <v>3486</v>
      </c>
      <c r="B22" s="203" t="s">
        <v>5770</v>
      </c>
      <c r="C22" s="204" t="e">
        <f>#REF!-#REF!</f>
        <v>#REF!</v>
      </c>
    </row>
    <row r="23" spans="1:4">
      <c r="A23" s="195"/>
      <c r="B23" s="196" t="s">
        <v>1991</v>
      </c>
      <c r="C23" s="197" t="e">
        <f>C22-C21</f>
        <v>#REF!</v>
      </c>
    </row>
    <row r="26" spans="1:4">
      <c r="B26" s="198" t="s">
        <v>6115</v>
      </c>
      <c r="C26" s="383">
        <f>'ANEXO 1'!C241-'ANEXO 1'!C132</f>
        <v>0</v>
      </c>
    </row>
    <row r="27" spans="1:4">
      <c r="B27" s="198" t="s">
        <v>6116</v>
      </c>
      <c r="C27" s="208">
        <f>'ANEXO 1'!D241-'ANEXO 1'!D132</f>
        <v>0</v>
      </c>
    </row>
    <row r="29" spans="1:4">
      <c r="B29" s="337" t="s">
        <v>5869</v>
      </c>
      <c r="C29" s="193">
        <f>SUM('ANEXO 3'!C38:M38)</f>
        <v>0</v>
      </c>
    </row>
    <row r="31" spans="1:4">
      <c r="B31" s="340" t="s">
        <v>5868</v>
      </c>
      <c r="C31" s="341" t="str">
        <f>+'ANEXO 1'!C_225</f>
        <v>2025</v>
      </c>
      <c r="D31" s="341" t="str">
        <f>+'ANEXO 1'!C_1</f>
        <v>2024</v>
      </c>
    </row>
    <row r="32" spans="1:4">
      <c r="B32" s="337" t="s">
        <v>694</v>
      </c>
      <c r="C32" s="338">
        <f>'ANEXO 1'!C15</f>
        <v>0</v>
      </c>
      <c r="D32" s="338">
        <f>'ANEXO 1'!D15</f>
        <v>0</v>
      </c>
    </row>
    <row r="33" spans="2:5">
      <c r="B33" s="337" t="s">
        <v>1375</v>
      </c>
      <c r="C33" s="338">
        <f>'ANEXO 4'!C85</f>
        <v>0</v>
      </c>
      <c r="D33" s="373">
        <f>'ANEXO 4'!D85</f>
        <v>0</v>
      </c>
    </row>
    <row r="34" spans="2:5">
      <c r="B34" s="339" t="s">
        <v>1991</v>
      </c>
      <c r="C34" s="193">
        <f>C32-C33</f>
        <v>0</v>
      </c>
      <c r="D34" s="193">
        <f>D32-D33</f>
        <v>0</v>
      </c>
    </row>
    <row r="35" spans="2:5">
      <c r="B35" s="337" t="s">
        <v>5866</v>
      </c>
      <c r="C35" s="338">
        <f>C34/2</f>
        <v>0</v>
      </c>
      <c r="D35" s="338">
        <f>D34/2</f>
        <v>0</v>
      </c>
    </row>
    <row r="36" spans="2:5">
      <c r="B36" s="337" t="s">
        <v>5867</v>
      </c>
      <c r="C36" s="338">
        <f>C34*2</f>
        <v>0</v>
      </c>
      <c r="D36" s="338">
        <f>D34*2</f>
        <v>0</v>
      </c>
    </row>
    <row r="38" spans="2:5">
      <c r="B38" s="633"/>
      <c r="C38" s="634"/>
      <c r="D38" s="634"/>
      <c r="E38" s="635"/>
    </row>
    <row r="39" spans="2:5">
      <c r="B39" s="636"/>
      <c r="C39" s="637"/>
      <c r="D39" s="638"/>
      <c r="E39" s="639"/>
    </row>
    <row r="40" spans="2:5">
      <c r="B40" s="636"/>
      <c r="C40" s="637"/>
      <c r="D40" s="638"/>
      <c r="E40" s="639"/>
    </row>
    <row r="41" spans="2:5">
      <c r="B41" s="636"/>
      <c r="C41" s="637"/>
      <c r="D41" s="634"/>
      <c r="E41" s="634"/>
    </row>
    <row r="42" spans="2:5">
      <c r="B42" s="636"/>
      <c r="C42" s="637"/>
      <c r="D42" s="634"/>
      <c r="E42" s="639"/>
    </row>
    <row r="43" spans="2:5">
      <c r="B43" s="636"/>
      <c r="C43" s="637"/>
      <c r="D43" s="640"/>
      <c r="E43" s="639"/>
    </row>
    <row r="44" spans="2:5">
      <c r="B44" s="633"/>
      <c r="C44" s="641"/>
      <c r="D44" s="634"/>
      <c r="E44" s="634"/>
    </row>
    <row r="45" spans="2:5">
      <c r="B45" s="636"/>
      <c r="C45" s="642"/>
      <c r="D45" s="634"/>
      <c r="E45" s="634"/>
    </row>
    <row r="46" spans="2:5">
      <c r="B46" s="634"/>
      <c r="C46" s="634"/>
      <c r="D46" s="634"/>
      <c r="E46" s="634"/>
    </row>
    <row r="47" spans="2:5">
      <c r="B47" s="633"/>
      <c r="C47" s="634"/>
      <c r="D47" s="634"/>
      <c r="E47" s="634"/>
    </row>
    <row r="48" spans="2:5">
      <c r="B48" s="636"/>
      <c r="C48" s="637"/>
      <c r="D48" s="634"/>
      <c r="E48" s="634"/>
    </row>
    <row r="49" spans="2:5">
      <c r="B49" s="636"/>
      <c r="C49" s="637"/>
      <c r="D49" s="634"/>
      <c r="E49" s="634"/>
    </row>
    <row r="50" spans="2:5">
      <c r="B50" s="633"/>
      <c r="C50" s="641"/>
      <c r="D50" s="634"/>
      <c r="E50" s="634"/>
    </row>
    <row r="51" spans="2:5">
      <c r="B51" s="634"/>
      <c r="C51" s="634"/>
      <c r="D51" s="634"/>
      <c r="E51" s="634"/>
    </row>
    <row r="52" spans="2:5">
      <c r="B52" s="633"/>
      <c r="C52" s="634"/>
      <c r="D52" s="634"/>
      <c r="E52" s="634"/>
    </row>
    <row r="53" spans="2:5">
      <c r="B53" s="636"/>
      <c r="C53" s="637"/>
      <c r="D53" s="634"/>
      <c r="E53" s="634"/>
    </row>
    <row r="54" spans="2:5">
      <c r="B54" s="636"/>
      <c r="C54" s="637"/>
      <c r="D54" s="634"/>
      <c r="E54" s="634"/>
    </row>
    <row r="55" spans="2:5">
      <c r="B55" s="633"/>
      <c r="C55" s="641"/>
      <c r="D55" s="634"/>
      <c r="E55" s="634"/>
    </row>
    <row r="56" spans="2:5">
      <c r="B56" s="636"/>
      <c r="C56" s="637"/>
      <c r="D56" s="634"/>
      <c r="E56" s="634"/>
    </row>
    <row r="57" spans="2:5">
      <c r="B57" s="633"/>
      <c r="C57" s="641"/>
      <c r="D57" s="634"/>
      <c r="E57" s="634"/>
    </row>
    <row r="58" spans="2:5">
      <c r="B58" s="634"/>
      <c r="C58" s="634"/>
      <c r="D58" s="634"/>
      <c r="E58" s="634"/>
    </row>
    <row r="59" spans="2:5">
      <c r="B59" s="633"/>
      <c r="C59" s="634"/>
      <c r="D59" s="634"/>
      <c r="E59" s="634"/>
    </row>
    <row r="60" spans="2:5">
      <c r="B60" s="636"/>
      <c r="C60" s="637"/>
      <c r="D60" s="634"/>
      <c r="E60" s="634"/>
    </row>
    <row r="61" spans="2:5">
      <c r="B61" s="636"/>
      <c r="C61" s="637"/>
      <c r="D61" s="634"/>
      <c r="E61" s="634"/>
    </row>
    <row r="62" spans="2:5">
      <c r="B62" s="636"/>
      <c r="C62" s="637"/>
      <c r="D62" s="634"/>
      <c r="E62" s="634"/>
    </row>
    <row r="63" spans="2:5">
      <c r="B63" s="633"/>
      <c r="C63" s="643"/>
      <c r="D63" s="634"/>
      <c r="E63" s="634"/>
    </row>
    <row r="64" spans="2:5">
      <c r="B64" s="634"/>
      <c r="C64" s="634"/>
      <c r="D64" s="634"/>
      <c r="E64" s="634"/>
    </row>
    <row r="65" spans="2:5">
      <c r="B65" s="633"/>
      <c r="C65" s="634"/>
      <c r="D65" s="634"/>
      <c r="E65" s="634"/>
    </row>
    <row r="66" spans="2:5">
      <c r="B66" s="636"/>
      <c r="C66" s="637"/>
      <c r="D66" s="634"/>
      <c r="E66" s="634"/>
    </row>
    <row r="67" spans="2:5">
      <c r="B67" s="636"/>
      <c r="C67" s="637"/>
      <c r="D67" s="634"/>
      <c r="E67" s="634"/>
    </row>
    <row r="68" spans="2:5">
      <c r="B68" s="633"/>
      <c r="C68" s="643"/>
      <c r="D68" s="634"/>
      <c r="E68" s="634"/>
    </row>
  </sheetData>
  <conditionalFormatting sqref="C13 C18 C23">
    <cfRule type="cellIs" dxfId="11" priority="8" stopIfTrue="1" operator="notEqual">
      <formula>0</formula>
    </cfRule>
  </conditionalFormatting>
  <conditionalFormatting sqref="C26:C27">
    <cfRule type="cellIs" dxfId="10" priority="6" operator="notEqual">
      <formula>0</formula>
    </cfRule>
  </conditionalFormatting>
  <conditionalFormatting sqref="C29">
    <cfRule type="cellIs" dxfId="9" priority="4" stopIfTrue="1" operator="notEqual">
      <formula>0</formula>
    </cfRule>
  </conditionalFormatting>
  <conditionalFormatting sqref="C45">
    <cfRule type="cellIs" dxfId="8" priority="3" stopIfTrue="1" operator="notEqual">
      <formula>0</formula>
    </cfRule>
  </conditionalFormatting>
  <conditionalFormatting sqref="C63">
    <cfRule type="cellIs" dxfId="7" priority="2" stopIfTrue="1" operator="notEqual">
      <formula>0</formula>
    </cfRule>
  </conditionalFormatting>
  <conditionalFormatting sqref="C68">
    <cfRule type="cellIs" dxfId="6" priority="1" stopIfTrue="1" operator="notEqual">
      <formula>0</formula>
    </cfRule>
  </conditionalFormatting>
  <conditionalFormatting sqref="C34:D34">
    <cfRule type="cellIs" dxfId="5" priority="5" stopIfTrue="1" operator="notEqual">
      <formula>0</formula>
    </cfRule>
  </conditionalFormatting>
  <printOptions headings="1"/>
  <pageMargins left="0.70866141732283472" right="0.70866141732283472" top="0.74803149606299213" bottom="0.74803149606299213" header="0.31496062992125984" footer="0.31496062992125984"/>
  <pageSetup orientation="portrait" r:id="rId1"/>
  <headerFooter>
    <oddHeader>&amp;CDRAGON FOODS, S.A DE C.V
HT DICTAMEN 2020</oddHead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N246"/>
  <sheetViews>
    <sheetView showGridLines="0" zoomScaleNormal="100" workbookViewId="0">
      <pane xSplit="2" ySplit="2" topLeftCell="C3" activePane="bottomRight" state="frozen"/>
      <selection activeCell="C3" sqref="C3"/>
      <selection pane="topRight" activeCell="C3" sqref="C3"/>
      <selection pane="bottomLeft" activeCell="C3" sqref="C3"/>
      <selection pane="bottomRight" activeCell="C6" sqref="C6"/>
    </sheetView>
  </sheetViews>
  <sheetFormatPr baseColWidth="10" defaultColWidth="11.453125" defaultRowHeight="10"/>
  <cols>
    <col min="1" max="1" width="13" style="78" bestFit="1" customWidth="1"/>
    <col min="2" max="2" width="52" style="78" customWidth="1"/>
    <col min="3" max="4" width="14.6328125" style="78" customWidth="1"/>
    <col min="5" max="5" width="1.6328125" style="78" customWidth="1"/>
    <col min="6" max="6" width="12.54296875" style="78" bestFit="1" customWidth="1"/>
    <col min="7" max="7" width="18.453125" style="78" bestFit="1" customWidth="1"/>
    <col min="8" max="8" width="15.08984375" style="78" bestFit="1" customWidth="1"/>
    <col min="9" max="11" width="11.453125" style="78"/>
    <col min="12" max="12" width="28" style="78" bestFit="1" customWidth="1"/>
    <col min="13" max="13" width="19.08984375" style="78" bestFit="1" customWidth="1"/>
    <col min="14" max="14" width="12" style="78" bestFit="1" customWidth="1"/>
    <col min="15" max="16384" width="11.453125" style="78"/>
  </cols>
  <sheetData>
    <row r="1" spans="1:7" ht="16.5" customHeight="1">
      <c r="A1" s="3"/>
      <c r="B1" s="2" t="s">
        <v>678</v>
      </c>
      <c r="C1" s="330"/>
      <c r="D1" s="3"/>
      <c r="E1" s="3" t="s">
        <v>0</v>
      </c>
    </row>
    <row r="2" spans="1:7">
      <c r="A2" s="15" t="s">
        <v>1</v>
      </c>
      <c r="B2" s="15" t="s">
        <v>2</v>
      </c>
      <c r="C2" s="15" t="s">
        <v>6113</v>
      </c>
      <c r="D2" s="15" t="s">
        <v>6114</v>
      </c>
      <c r="E2" s="3" t="s">
        <v>0</v>
      </c>
    </row>
    <row r="3" spans="1:7">
      <c r="A3" s="14" t="s">
        <v>681</v>
      </c>
      <c r="B3" s="16" t="s">
        <v>0</v>
      </c>
      <c r="C3" s="22"/>
      <c r="D3" s="22"/>
      <c r="E3" s="3"/>
    </row>
    <row r="4" spans="1:7">
      <c r="A4" s="14" t="s">
        <v>682</v>
      </c>
      <c r="B4" s="8" t="s">
        <v>683</v>
      </c>
      <c r="C4" s="29"/>
      <c r="D4" s="22"/>
      <c r="E4" s="3"/>
    </row>
    <row r="5" spans="1:7">
      <c r="A5" s="14" t="s">
        <v>684</v>
      </c>
      <c r="B5" s="28" t="s">
        <v>685</v>
      </c>
      <c r="C5" s="376"/>
      <c r="D5" s="22"/>
      <c r="E5" s="3"/>
    </row>
    <row r="6" spans="1:7">
      <c r="A6" s="14" t="s">
        <v>686</v>
      </c>
      <c r="B6" s="7" t="s">
        <v>0</v>
      </c>
      <c r="C6" s="22"/>
      <c r="D6" s="22"/>
      <c r="E6" s="3"/>
    </row>
    <row r="7" spans="1:7">
      <c r="A7" s="14" t="s">
        <v>687</v>
      </c>
      <c r="B7" s="18" t="s">
        <v>688</v>
      </c>
      <c r="C7" s="29"/>
      <c r="D7" s="22"/>
      <c r="E7" s="3"/>
    </row>
    <row r="8" spans="1:7">
      <c r="A8" s="14" t="s">
        <v>689</v>
      </c>
      <c r="B8" s="18" t="s">
        <v>0</v>
      </c>
      <c r="C8" s="22"/>
      <c r="D8" s="22"/>
      <c r="E8" s="3"/>
    </row>
    <row r="9" spans="1:7">
      <c r="A9" s="14" t="s">
        <v>690</v>
      </c>
      <c r="B9" s="18" t="s">
        <v>691</v>
      </c>
      <c r="C9" s="29"/>
      <c r="D9" s="22"/>
      <c r="E9" s="3"/>
    </row>
    <row r="10" spans="1:7" ht="10.5">
      <c r="A10" s="14" t="s">
        <v>692</v>
      </c>
      <c r="B10" s="16" t="s">
        <v>0</v>
      </c>
      <c r="C10" s="22"/>
      <c r="D10" s="22"/>
      <c r="E10" s="3"/>
      <c r="F10" s="406"/>
      <c r="G10" s="406"/>
    </row>
    <row r="11" spans="1:7">
      <c r="A11" s="8" t="s">
        <v>693</v>
      </c>
      <c r="B11" s="16" t="s">
        <v>694</v>
      </c>
      <c r="C11" s="79">
        <f>VLOOKUP(A11,ResBal,8,FALSE)</f>
        <v>0</v>
      </c>
      <c r="D11" s="79">
        <v>0</v>
      </c>
      <c r="E11" s="3"/>
      <c r="G11" s="182"/>
    </row>
    <row r="12" spans="1:7">
      <c r="A12" s="8" t="s">
        <v>695</v>
      </c>
      <c r="B12" s="16" t="s">
        <v>696</v>
      </c>
      <c r="C12" s="79">
        <f>VLOOKUP(A12,ResBal,8,FALSE)</f>
        <v>0</v>
      </c>
      <c r="D12" s="79">
        <v>0</v>
      </c>
      <c r="E12" s="3"/>
      <c r="G12" s="182">
        <f>C12-D12</f>
        <v>0</v>
      </c>
    </row>
    <row r="13" spans="1:7">
      <c r="A13" s="8" t="s">
        <v>697</v>
      </c>
      <c r="B13" s="16" t="s">
        <v>698</v>
      </c>
      <c r="C13" s="79">
        <f>VLOOKUP(A13,ResBal,8,FALSE)</f>
        <v>0</v>
      </c>
      <c r="D13" s="79">
        <v>0</v>
      </c>
      <c r="E13" s="3"/>
      <c r="G13" s="182"/>
    </row>
    <row r="14" spans="1:7">
      <c r="A14" s="8" t="s">
        <v>699</v>
      </c>
      <c r="B14" s="16" t="s">
        <v>700</v>
      </c>
      <c r="C14" s="80">
        <f>Sumas!C10</f>
        <v>0</v>
      </c>
      <c r="D14" s="80">
        <v>0</v>
      </c>
      <c r="E14" s="3"/>
      <c r="G14" s="182"/>
    </row>
    <row r="15" spans="1:7">
      <c r="A15" s="8" t="s">
        <v>701</v>
      </c>
      <c r="B15" s="25" t="s">
        <v>702</v>
      </c>
      <c r="C15" s="81">
        <f>TRUNC(SUM(C11:C13)+C14,0)</f>
        <v>0</v>
      </c>
      <c r="D15" s="81">
        <f>TRUNC(SUM(D11:D13)+D14,0)</f>
        <v>0</v>
      </c>
      <c r="E15" s="3"/>
      <c r="F15" s="436"/>
      <c r="G15" s="374"/>
    </row>
    <row r="16" spans="1:7">
      <c r="A16" s="14" t="s">
        <v>703</v>
      </c>
      <c r="B16" s="16" t="s">
        <v>0</v>
      </c>
      <c r="C16" s="11"/>
      <c r="D16" s="11"/>
      <c r="E16" s="3"/>
    </row>
    <row r="17" spans="1:7">
      <c r="A17" s="14" t="s">
        <v>704</v>
      </c>
      <c r="B17" s="18" t="s">
        <v>705</v>
      </c>
      <c r="C17" s="18"/>
      <c r="D17" s="11"/>
      <c r="E17" s="3"/>
    </row>
    <row r="18" spans="1:7">
      <c r="A18" s="14" t="s">
        <v>706</v>
      </c>
      <c r="B18" s="16" t="s">
        <v>0</v>
      </c>
      <c r="C18" s="11"/>
      <c r="D18" s="11"/>
      <c r="E18" s="3"/>
    </row>
    <row r="19" spans="1:7">
      <c r="A19" s="8" t="s">
        <v>707</v>
      </c>
      <c r="B19" s="16" t="s">
        <v>708</v>
      </c>
      <c r="C19" s="79">
        <f t="shared" ref="C19:C26" si="0">VLOOKUP(A19,ResBal,8,FALSE)</f>
        <v>0</v>
      </c>
      <c r="D19" s="79">
        <v>0</v>
      </c>
      <c r="E19" s="3"/>
      <c r="G19" s="182"/>
    </row>
    <row r="20" spans="1:7">
      <c r="A20" s="8" t="s">
        <v>709</v>
      </c>
      <c r="B20" s="16" t="s">
        <v>710</v>
      </c>
      <c r="C20" s="79">
        <f t="shared" si="0"/>
        <v>0</v>
      </c>
      <c r="D20" s="79">
        <v>0</v>
      </c>
      <c r="E20" s="3"/>
      <c r="G20" s="182"/>
    </row>
    <row r="21" spans="1:7">
      <c r="A21" s="8" t="s">
        <v>711</v>
      </c>
      <c r="B21" s="16" t="s">
        <v>712</v>
      </c>
      <c r="C21" s="79">
        <f t="shared" si="0"/>
        <v>0</v>
      </c>
      <c r="D21" s="79">
        <v>0</v>
      </c>
      <c r="E21" s="3"/>
    </row>
    <row r="22" spans="1:7">
      <c r="A22" s="8" t="s">
        <v>713</v>
      </c>
      <c r="B22" s="16" t="s">
        <v>714</v>
      </c>
      <c r="C22" s="79">
        <f t="shared" si="0"/>
        <v>0</v>
      </c>
      <c r="D22" s="79">
        <v>0</v>
      </c>
      <c r="E22" s="3"/>
      <c r="G22" s="182"/>
    </row>
    <row r="23" spans="1:7">
      <c r="A23" s="8" t="s">
        <v>715</v>
      </c>
      <c r="B23" s="16" t="s">
        <v>716</v>
      </c>
      <c r="C23" s="79">
        <f t="shared" si="0"/>
        <v>0</v>
      </c>
      <c r="D23" s="79">
        <v>0</v>
      </c>
      <c r="E23" s="3"/>
      <c r="G23" s="182"/>
    </row>
    <row r="24" spans="1:7">
      <c r="A24" s="8" t="s">
        <v>717</v>
      </c>
      <c r="B24" s="16" t="s">
        <v>718</v>
      </c>
      <c r="C24" s="79">
        <f t="shared" si="0"/>
        <v>0</v>
      </c>
      <c r="D24" s="79">
        <v>0</v>
      </c>
      <c r="E24" s="3"/>
    </row>
    <row r="25" spans="1:7">
      <c r="A25" s="8" t="s">
        <v>719</v>
      </c>
      <c r="B25" s="16" t="s">
        <v>720</v>
      </c>
      <c r="C25" s="79">
        <f t="shared" si="0"/>
        <v>0</v>
      </c>
      <c r="D25" s="79">
        <v>0</v>
      </c>
      <c r="E25" s="3"/>
    </row>
    <row r="26" spans="1:7">
      <c r="A26" s="8" t="s">
        <v>721</v>
      </c>
      <c r="B26" s="16" t="s">
        <v>722</v>
      </c>
      <c r="C26" s="80">
        <f t="shared" si="0"/>
        <v>0</v>
      </c>
      <c r="D26" s="80">
        <v>0</v>
      </c>
      <c r="E26" s="3"/>
    </row>
    <row r="27" spans="1:7">
      <c r="A27" s="8" t="s">
        <v>723</v>
      </c>
      <c r="B27" s="16" t="s">
        <v>724</v>
      </c>
      <c r="C27" s="79">
        <f>VLOOKUP(A27,ResBal,8,FALSE)</f>
        <v>0</v>
      </c>
      <c r="D27" s="79">
        <v>0</v>
      </c>
      <c r="E27" s="3"/>
      <c r="G27" s="182"/>
    </row>
    <row r="28" spans="1:7">
      <c r="A28" s="8" t="s">
        <v>725</v>
      </c>
      <c r="B28" s="16" t="s">
        <v>726</v>
      </c>
      <c r="C28" s="79">
        <f>VLOOKUP(A28,ResBal,8,FALSE)</f>
        <v>0</v>
      </c>
      <c r="D28" s="79">
        <v>0</v>
      </c>
      <c r="E28" s="3"/>
    </row>
    <row r="29" spans="1:7">
      <c r="A29" s="8" t="s">
        <v>727</v>
      </c>
      <c r="B29" s="16" t="s">
        <v>728</v>
      </c>
      <c r="C29" s="80"/>
      <c r="D29" s="80"/>
      <c r="E29" s="3"/>
    </row>
    <row r="30" spans="1:7">
      <c r="A30" s="8" t="s">
        <v>729</v>
      </c>
      <c r="B30" s="16" t="s">
        <v>730</v>
      </c>
      <c r="C30" s="81">
        <f>TRUNC(SUM(C19:C26)+C28+C27+C29,0)</f>
        <v>0</v>
      </c>
      <c r="D30" s="81">
        <f>TRUNC(SUM(D19:D26)+D28+D27+D29,0)</f>
        <v>0</v>
      </c>
      <c r="E30" s="3"/>
      <c r="F30" s="436"/>
      <c r="G30" s="374"/>
    </row>
    <row r="31" spans="1:7">
      <c r="A31" s="14" t="s">
        <v>731</v>
      </c>
      <c r="B31" s="16" t="s">
        <v>0</v>
      </c>
      <c r="C31" s="11"/>
      <c r="D31" s="11"/>
      <c r="E31" s="3"/>
    </row>
    <row r="32" spans="1:7" ht="10.5">
      <c r="A32" s="385" t="s">
        <v>732</v>
      </c>
      <c r="B32" s="387" t="s">
        <v>733</v>
      </c>
      <c r="C32" s="18"/>
      <c r="D32" s="11"/>
      <c r="E32" s="3"/>
    </row>
    <row r="33" spans="1:7">
      <c r="A33" s="14" t="s">
        <v>734</v>
      </c>
      <c r="B33" s="16" t="s">
        <v>0</v>
      </c>
      <c r="C33" s="11"/>
      <c r="D33" s="11"/>
      <c r="E33" s="3"/>
    </row>
    <row r="34" spans="1:7">
      <c r="A34" s="8" t="s">
        <v>1660</v>
      </c>
      <c r="B34" s="16" t="s">
        <v>736</v>
      </c>
      <c r="C34" s="79">
        <f>VLOOKUP(A34,ResBal,8,FALSE)</f>
        <v>0</v>
      </c>
      <c r="D34" s="115">
        <v>0</v>
      </c>
      <c r="E34" s="3"/>
      <c r="G34" s="182"/>
    </row>
    <row r="35" spans="1:7">
      <c r="A35" s="8" t="s">
        <v>737</v>
      </c>
      <c r="B35" s="16" t="s">
        <v>738</v>
      </c>
      <c r="C35" s="79">
        <f>VLOOKUP(A35,ResBal,8,FALSE)</f>
        <v>0</v>
      </c>
      <c r="D35" s="115">
        <v>0</v>
      </c>
      <c r="E35" s="3"/>
    </row>
    <row r="36" spans="1:7">
      <c r="A36" s="8" t="s">
        <v>739</v>
      </c>
      <c r="B36" s="16" t="s">
        <v>740</v>
      </c>
      <c r="C36" s="79">
        <f>VLOOKUP(A36,ResBal,8,FALSE)</f>
        <v>0</v>
      </c>
      <c r="D36" s="115">
        <v>0</v>
      </c>
      <c r="E36" s="3"/>
    </row>
    <row r="37" spans="1:7">
      <c r="A37" s="8" t="s">
        <v>741</v>
      </c>
      <c r="B37" s="16" t="s">
        <v>742</v>
      </c>
      <c r="C37" s="79">
        <f>VLOOKUP(A37,ResBal,8,FALSE)</f>
        <v>0</v>
      </c>
      <c r="D37" s="83">
        <v>0</v>
      </c>
      <c r="E37" s="3"/>
    </row>
    <row r="38" spans="1:7">
      <c r="A38" s="8" t="s">
        <v>743</v>
      </c>
      <c r="B38" s="16" t="s">
        <v>744</v>
      </c>
      <c r="C38" s="79">
        <f>VLOOKUP(A38,ResBal,8,FALSE)</f>
        <v>0</v>
      </c>
      <c r="D38" s="79">
        <v>0</v>
      </c>
      <c r="E38" s="3"/>
    </row>
    <row r="39" spans="1:7">
      <c r="A39" s="8" t="s">
        <v>745</v>
      </c>
      <c r="B39" s="16" t="s">
        <v>746</v>
      </c>
      <c r="C39" s="80"/>
      <c r="D39" s="80"/>
      <c r="E39" s="3"/>
    </row>
    <row r="40" spans="1:7">
      <c r="A40" s="8" t="s">
        <v>747</v>
      </c>
      <c r="B40" s="16" t="s">
        <v>748</v>
      </c>
      <c r="C40" s="81">
        <f>TRUNC(SUM(C34:C39),0)</f>
        <v>0</v>
      </c>
      <c r="D40" s="81">
        <f>TRUNC(SUM(D34:D39),0)</f>
        <v>0</v>
      </c>
      <c r="E40" s="3"/>
      <c r="G40" s="182"/>
    </row>
    <row r="41" spans="1:7">
      <c r="A41" s="14" t="s">
        <v>749</v>
      </c>
      <c r="B41" s="16" t="s">
        <v>0</v>
      </c>
      <c r="C41" s="11"/>
      <c r="D41" s="11"/>
      <c r="E41" s="3"/>
    </row>
    <row r="42" spans="1:7" ht="10.5">
      <c r="A42" s="385" t="s">
        <v>750</v>
      </c>
      <c r="B42" s="386" t="s">
        <v>751</v>
      </c>
      <c r="C42" s="18"/>
      <c r="D42" s="11"/>
      <c r="E42" s="3"/>
    </row>
    <row r="43" spans="1:7">
      <c r="A43" s="14" t="s">
        <v>752</v>
      </c>
      <c r="B43" s="16" t="s">
        <v>0</v>
      </c>
      <c r="C43" s="11"/>
      <c r="D43" s="11"/>
      <c r="E43" s="3"/>
    </row>
    <row r="44" spans="1:7">
      <c r="A44" s="8" t="s">
        <v>753</v>
      </c>
      <c r="B44" s="16" t="s">
        <v>6026</v>
      </c>
      <c r="C44" s="79">
        <f>VLOOKUP(A44,ResBal,8,FALSE)</f>
        <v>0</v>
      </c>
      <c r="D44" s="332">
        <v>0</v>
      </c>
      <c r="E44" s="3"/>
    </row>
    <row r="45" spans="1:7">
      <c r="A45" s="8" t="s">
        <v>755</v>
      </c>
      <c r="B45" s="16" t="s">
        <v>756</v>
      </c>
      <c r="C45" s="79">
        <f>VLOOKUP(A45,ResBal,8,FALSE)</f>
        <v>0</v>
      </c>
      <c r="D45" s="79">
        <v>0</v>
      </c>
      <c r="E45" s="3"/>
      <c r="G45" s="182">
        <f>C45-D45</f>
        <v>0</v>
      </c>
    </row>
    <row r="46" spans="1:7">
      <c r="A46" s="8" t="s">
        <v>757</v>
      </c>
      <c r="B46" s="16" t="s">
        <v>758</v>
      </c>
      <c r="C46" s="80">
        <f>VLOOKUP(A46,ResBal,8,FALSE)+Sumas!C34</f>
        <v>0</v>
      </c>
      <c r="D46" s="80">
        <v>0</v>
      </c>
      <c r="E46" s="3"/>
      <c r="G46" s="182">
        <f>D46-C46</f>
        <v>0</v>
      </c>
    </row>
    <row r="47" spans="1:7">
      <c r="A47" s="8" t="s">
        <v>759</v>
      </c>
      <c r="B47" s="16" t="s">
        <v>760</v>
      </c>
      <c r="C47" s="79">
        <f>VLOOKUP(A47,ResBal,8,FALSE)</f>
        <v>0</v>
      </c>
      <c r="D47" s="79">
        <v>0</v>
      </c>
      <c r="E47" s="3"/>
    </row>
    <row r="48" spans="1:7">
      <c r="A48" s="8" t="s">
        <v>761</v>
      </c>
      <c r="B48" s="16" t="s">
        <v>762</v>
      </c>
      <c r="C48" s="81">
        <f>TRUNC(SUM(C44:C46)+C47,0)</f>
        <v>0</v>
      </c>
      <c r="D48" s="81">
        <f>TRUNC(SUM(D44:D46)+D47,0)</f>
        <v>0</v>
      </c>
      <c r="E48" s="3"/>
      <c r="F48" s="436"/>
      <c r="G48" s="374">
        <f>C48-D48</f>
        <v>0</v>
      </c>
    </row>
    <row r="49" spans="1:14">
      <c r="A49" s="14" t="s">
        <v>763</v>
      </c>
      <c r="B49" s="16" t="s">
        <v>0</v>
      </c>
      <c r="C49" s="11"/>
      <c r="D49" s="11"/>
      <c r="E49" s="3"/>
    </row>
    <row r="50" spans="1:14">
      <c r="A50" s="8" t="s">
        <v>764</v>
      </c>
      <c r="B50" s="16" t="s">
        <v>765</v>
      </c>
      <c r="C50" s="80"/>
      <c r="D50" s="80"/>
      <c r="E50" s="3"/>
    </row>
    <row r="51" spans="1:14">
      <c r="A51" s="14" t="s">
        <v>766</v>
      </c>
      <c r="B51" s="16" t="s">
        <v>0</v>
      </c>
      <c r="C51" s="11"/>
      <c r="D51" s="11"/>
      <c r="E51" s="3"/>
    </row>
    <row r="52" spans="1:14">
      <c r="A52" s="8" t="s">
        <v>767</v>
      </c>
      <c r="B52" s="16" t="s">
        <v>768</v>
      </c>
      <c r="C52" s="79">
        <f>VLOOKUP(A52,ResBal,8,FALSE)</f>
        <v>0</v>
      </c>
      <c r="D52" s="332">
        <v>0</v>
      </c>
      <c r="E52" s="3"/>
      <c r="G52" s="562"/>
    </row>
    <row r="53" spans="1:14">
      <c r="A53" s="14" t="s">
        <v>769</v>
      </c>
      <c r="B53" s="16" t="s">
        <v>0</v>
      </c>
      <c r="C53" s="11"/>
      <c r="D53" s="11"/>
      <c r="E53" s="3"/>
    </row>
    <row r="54" spans="1:14" ht="10.5">
      <c r="A54" s="8" t="s">
        <v>770</v>
      </c>
      <c r="B54" s="16" t="s">
        <v>771</v>
      </c>
      <c r="C54" s="568">
        <f>TRUNC(C15+C30+C40+C48+C50+C52,0)</f>
        <v>0</v>
      </c>
      <c r="D54" s="568">
        <f>TRUNC(D15+D30+D40+D48+D50+D52,0)</f>
        <v>0</v>
      </c>
      <c r="E54" s="3"/>
      <c r="F54" s="437"/>
      <c r="G54" s="374"/>
      <c r="H54" s="182"/>
      <c r="J54" s="182"/>
    </row>
    <row r="55" spans="1:14">
      <c r="A55" s="14" t="s">
        <v>772</v>
      </c>
      <c r="B55" s="16" t="s">
        <v>0</v>
      </c>
      <c r="C55" s="11"/>
      <c r="D55" s="11"/>
      <c r="E55" s="3"/>
    </row>
    <row r="56" spans="1:14" ht="10.5">
      <c r="A56" s="385" t="s">
        <v>773</v>
      </c>
      <c r="B56" s="384" t="s">
        <v>774</v>
      </c>
      <c r="C56" s="18"/>
      <c r="D56" s="11"/>
      <c r="E56" s="3"/>
    </row>
    <row r="57" spans="1:14">
      <c r="A57" s="14" t="s">
        <v>775</v>
      </c>
      <c r="B57" s="18" t="s">
        <v>0</v>
      </c>
      <c r="C57" s="18"/>
      <c r="D57" s="11"/>
      <c r="E57" s="3"/>
    </row>
    <row r="58" spans="1:14">
      <c r="A58" s="14" t="s">
        <v>776</v>
      </c>
      <c r="B58" s="18" t="s">
        <v>777</v>
      </c>
      <c r="C58" s="18"/>
      <c r="D58" s="11"/>
      <c r="E58" s="3"/>
    </row>
    <row r="59" spans="1:14">
      <c r="A59" s="14" t="s">
        <v>778</v>
      </c>
      <c r="B59" s="16" t="s">
        <v>0</v>
      </c>
      <c r="C59" s="11"/>
      <c r="D59" s="11"/>
      <c r="E59" s="3"/>
      <c r="L59" s="584"/>
      <c r="M59" s="584"/>
      <c r="N59" s="584"/>
    </row>
    <row r="60" spans="1:14">
      <c r="A60" s="8" t="s">
        <v>779</v>
      </c>
      <c r="B60" s="16" t="s">
        <v>780</v>
      </c>
      <c r="C60" s="79">
        <f>VLOOKUP(A60,ResBal,8,FALSE)</f>
        <v>0</v>
      </c>
      <c r="D60" s="79">
        <v>0</v>
      </c>
      <c r="E60" s="3"/>
    </row>
    <row r="61" spans="1:14">
      <c r="A61" s="8" t="s">
        <v>781</v>
      </c>
      <c r="B61" s="16" t="s">
        <v>782</v>
      </c>
      <c r="C61" s="79">
        <f>VLOOKUP(A61,ResBal,8,FALSE)</f>
        <v>0</v>
      </c>
      <c r="D61" s="79">
        <v>0</v>
      </c>
      <c r="E61" s="3"/>
      <c r="N61" s="447"/>
    </row>
    <row r="62" spans="1:14">
      <c r="A62" s="8" t="s">
        <v>783</v>
      </c>
      <c r="B62" s="16" t="s">
        <v>784</v>
      </c>
      <c r="C62" s="81">
        <f>TRUNC(SUM(C60:C61),0)</f>
        <v>0</v>
      </c>
      <c r="D62" s="81">
        <v>0</v>
      </c>
      <c r="E62" s="3"/>
      <c r="N62" s="447"/>
    </row>
    <row r="63" spans="1:14">
      <c r="A63" s="14" t="s">
        <v>785</v>
      </c>
      <c r="B63" s="16" t="s">
        <v>0</v>
      </c>
      <c r="C63" s="11"/>
      <c r="D63" s="11"/>
      <c r="E63" s="3"/>
      <c r="N63" s="447"/>
    </row>
    <row r="64" spans="1:14">
      <c r="A64" s="14" t="s">
        <v>786</v>
      </c>
      <c r="B64" s="32" t="s">
        <v>787</v>
      </c>
      <c r="C64" s="11"/>
      <c r="D64" s="11"/>
      <c r="E64" s="3"/>
      <c r="N64" s="447"/>
    </row>
    <row r="65" spans="1:14">
      <c r="A65" s="14" t="s">
        <v>788</v>
      </c>
      <c r="B65" s="25" t="s">
        <v>0</v>
      </c>
      <c r="C65" s="11"/>
      <c r="D65" s="11"/>
      <c r="E65" s="3"/>
      <c r="N65" s="447"/>
    </row>
    <row r="66" spans="1:14" ht="10.5">
      <c r="A66" s="8" t="s">
        <v>789</v>
      </c>
      <c r="B66" s="25" t="s">
        <v>756</v>
      </c>
      <c r="C66" s="372"/>
      <c r="D66" s="79"/>
      <c r="E66" s="3"/>
      <c r="N66" s="447"/>
    </row>
    <row r="67" spans="1:14">
      <c r="A67" s="8" t="s">
        <v>790</v>
      </c>
      <c r="B67" s="25" t="s">
        <v>758</v>
      </c>
      <c r="C67" s="80"/>
      <c r="D67" s="80"/>
      <c r="E67" s="3"/>
      <c r="N67" s="447"/>
    </row>
    <row r="68" spans="1:14">
      <c r="A68" s="8" t="s">
        <v>791</v>
      </c>
      <c r="B68" s="25" t="s">
        <v>792</v>
      </c>
      <c r="C68" s="81">
        <f>TRUNC(C66+C67,0)</f>
        <v>0</v>
      </c>
      <c r="D68" s="81">
        <v>0</v>
      </c>
      <c r="E68" s="3"/>
      <c r="N68" s="447"/>
    </row>
    <row r="69" spans="1:14">
      <c r="A69" s="14" t="s">
        <v>793</v>
      </c>
      <c r="B69" s="16" t="s">
        <v>0</v>
      </c>
      <c r="C69" s="11"/>
      <c r="D69" s="11"/>
      <c r="E69" s="3"/>
    </row>
    <row r="70" spans="1:14">
      <c r="A70" s="14" t="s">
        <v>794</v>
      </c>
      <c r="B70" s="18" t="s">
        <v>795</v>
      </c>
      <c r="C70" s="18"/>
      <c r="D70" s="11"/>
      <c r="E70" s="3"/>
    </row>
    <row r="71" spans="1:14">
      <c r="A71" s="14" t="s">
        <v>796</v>
      </c>
      <c r="B71" s="16" t="s">
        <v>0</v>
      </c>
      <c r="C71" s="11"/>
      <c r="D71" s="11"/>
      <c r="E71" s="3"/>
    </row>
    <row r="72" spans="1:14">
      <c r="A72" s="112" t="s">
        <v>797</v>
      </c>
      <c r="B72" s="113" t="s">
        <v>795</v>
      </c>
      <c r="C72" s="84">
        <f>VLOOKUP(A72,ResBal,8,FALSE)</f>
        <v>0</v>
      </c>
      <c r="D72" s="84">
        <v>0</v>
      </c>
      <c r="E72" s="3"/>
      <c r="G72" s="182"/>
    </row>
    <row r="73" spans="1:14">
      <c r="A73" s="8" t="s">
        <v>798</v>
      </c>
      <c r="B73" s="16" t="s">
        <v>799</v>
      </c>
      <c r="C73" s="81">
        <f>TRUNC(SUM(C72:C72),0)</f>
        <v>0</v>
      </c>
      <c r="D73" s="81">
        <v>0</v>
      </c>
      <c r="E73" s="3"/>
      <c r="F73" s="436"/>
      <c r="G73" s="374"/>
    </row>
    <row r="74" spans="1:14">
      <c r="A74" s="14" t="s">
        <v>800</v>
      </c>
      <c r="B74" s="16" t="s">
        <v>0</v>
      </c>
      <c r="C74" s="11"/>
      <c r="D74" s="11"/>
      <c r="E74" s="3"/>
    </row>
    <row r="75" spans="1:14" ht="10.5">
      <c r="A75" s="385" t="s">
        <v>801</v>
      </c>
      <c r="B75" s="386" t="s">
        <v>802</v>
      </c>
      <c r="C75" s="18"/>
      <c r="D75" s="11"/>
      <c r="E75" s="3"/>
    </row>
    <row r="76" spans="1:14">
      <c r="A76" s="14" t="s">
        <v>803</v>
      </c>
      <c r="B76" s="18" t="s">
        <v>0</v>
      </c>
      <c r="C76" s="18"/>
      <c r="D76" s="11"/>
      <c r="E76" s="3"/>
    </row>
    <row r="77" spans="1:14">
      <c r="A77" s="14" t="s">
        <v>804</v>
      </c>
      <c r="B77" s="18" t="s">
        <v>805</v>
      </c>
      <c r="C77" s="18"/>
      <c r="D77" s="11"/>
      <c r="E77" s="3"/>
    </row>
    <row r="78" spans="1:14">
      <c r="A78" s="14" t="s">
        <v>806</v>
      </c>
      <c r="B78" s="16" t="s">
        <v>0</v>
      </c>
      <c r="C78" s="11"/>
      <c r="D78" s="11"/>
      <c r="E78" s="3"/>
    </row>
    <row r="79" spans="1:14">
      <c r="A79" s="8" t="s">
        <v>807</v>
      </c>
      <c r="B79" s="16" t="s">
        <v>808</v>
      </c>
      <c r="C79" s="79">
        <f t="shared" ref="C79:C85" si="1">VLOOKUP(A79,ResBal,8,FALSE)</f>
        <v>0</v>
      </c>
      <c r="D79" s="83">
        <v>0</v>
      </c>
      <c r="E79" s="3"/>
    </row>
    <row r="80" spans="1:14">
      <c r="A80" s="8" t="s">
        <v>809</v>
      </c>
      <c r="B80" s="16" t="s">
        <v>810</v>
      </c>
      <c r="C80" s="79">
        <f t="shared" si="1"/>
        <v>0</v>
      </c>
      <c r="D80" s="83">
        <v>0</v>
      </c>
      <c r="E80" s="3"/>
    </row>
    <row r="81" spans="1:8">
      <c r="A81" s="8" t="s">
        <v>811</v>
      </c>
      <c r="B81" s="16" t="s">
        <v>812</v>
      </c>
      <c r="C81" s="79">
        <f t="shared" si="1"/>
        <v>0</v>
      </c>
      <c r="D81" s="83">
        <v>0</v>
      </c>
      <c r="E81" s="3"/>
      <c r="F81" s="78" t="s">
        <v>6041</v>
      </c>
      <c r="G81" s="182">
        <f>C81-D81</f>
        <v>0</v>
      </c>
    </row>
    <row r="82" spans="1:8">
      <c r="A82" s="8" t="s">
        <v>813</v>
      </c>
      <c r="B82" s="16" t="s">
        <v>814</v>
      </c>
      <c r="C82" s="79">
        <f t="shared" si="1"/>
        <v>0</v>
      </c>
      <c r="D82" s="83">
        <v>0</v>
      </c>
      <c r="E82" s="3"/>
      <c r="F82" s="78" t="s">
        <v>6041</v>
      </c>
      <c r="G82" s="182">
        <f t="shared" ref="G82:G85" si="2">C82-D82</f>
        <v>0</v>
      </c>
    </row>
    <row r="83" spans="1:8">
      <c r="A83" s="8" t="s">
        <v>815</v>
      </c>
      <c r="B83" s="16" t="s">
        <v>816</v>
      </c>
      <c r="C83" s="79">
        <f t="shared" si="1"/>
        <v>0</v>
      </c>
      <c r="D83" s="83">
        <v>0</v>
      </c>
      <c r="E83" s="3"/>
      <c r="F83" s="78" t="s">
        <v>6041</v>
      </c>
      <c r="G83" s="182">
        <f t="shared" si="2"/>
        <v>0</v>
      </c>
    </row>
    <row r="84" spans="1:8">
      <c r="A84" s="8" t="s">
        <v>817</v>
      </c>
      <c r="B84" s="16" t="s">
        <v>818</v>
      </c>
      <c r="C84" s="79">
        <f t="shared" si="1"/>
        <v>0</v>
      </c>
      <c r="D84" s="83">
        <v>0</v>
      </c>
      <c r="E84" s="3"/>
      <c r="F84" s="78" t="s">
        <v>6041</v>
      </c>
      <c r="G84" s="182">
        <f t="shared" si="2"/>
        <v>0</v>
      </c>
    </row>
    <row r="85" spans="1:8">
      <c r="A85" s="8" t="s">
        <v>5686</v>
      </c>
      <c r="B85" s="16" t="s">
        <v>819</v>
      </c>
      <c r="C85" s="80">
        <f t="shared" si="1"/>
        <v>0</v>
      </c>
      <c r="D85" s="80">
        <v>0</v>
      </c>
      <c r="E85" s="3"/>
      <c r="F85" s="78" t="s">
        <v>6041</v>
      </c>
      <c r="G85" s="182">
        <f t="shared" si="2"/>
        <v>0</v>
      </c>
    </row>
    <row r="86" spans="1:8">
      <c r="A86" s="8" t="s">
        <v>820</v>
      </c>
      <c r="B86" s="16" t="s">
        <v>821</v>
      </c>
      <c r="C86" s="81">
        <f>TRUNC(SUM(C79:C85),0)</f>
        <v>0</v>
      </c>
      <c r="D86" s="81">
        <f>TRUNC(SUM(D79:D85),0)</f>
        <v>0</v>
      </c>
      <c r="E86" s="3"/>
      <c r="F86" s="436"/>
      <c r="G86" s="374">
        <f>C86-D86</f>
        <v>0</v>
      </c>
      <c r="H86" s="182" t="s">
        <v>5974</v>
      </c>
    </row>
    <row r="87" spans="1:8">
      <c r="A87" s="14" t="s">
        <v>822</v>
      </c>
      <c r="B87" s="16" t="s">
        <v>0</v>
      </c>
      <c r="C87" s="11"/>
      <c r="D87" s="11"/>
      <c r="E87" s="3"/>
    </row>
    <row r="88" spans="1:8">
      <c r="A88" s="14" t="s">
        <v>823</v>
      </c>
      <c r="B88" s="18" t="s">
        <v>824</v>
      </c>
      <c r="C88" s="18"/>
      <c r="D88" s="11"/>
      <c r="E88" s="3"/>
    </row>
    <row r="89" spans="1:8">
      <c r="A89" s="14" t="s">
        <v>825</v>
      </c>
      <c r="B89" s="16" t="s">
        <v>0</v>
      </c>
      <c r="C89" s="11"/>
      <c r="D89" s="11"/>
      <c r="E89" s="3"/>
    </row>
    <row r="90" spans="1:8">
      <c r="A90" s="8" t="s">
        <v>826</v>
      </c>
      <c r="B90" s="16" t="s">
        <v>827</v>
      </c>
      <c r="C90" s="79">
        <f t="shared" ref="C90:C95" si="3">-VLOOKUP(A90,ResBal,8,FALSE)</f>
        <v>0</v>
      </c>
      <c r="D90" s="83">
        <v>0</v>
      </c>
      <c r="E90" s="3"/>
    </row>
    <row r="91" spans="1:8">
      <c r="A91" s="8" t="s">
        <v>828</v>
      </c>
      <c r="B91" s="16" t="s">
        <v>829</v>
      </c>
      <c r="C91" s="79">
        <f t="shared" si="3"/>
        <v>0</v>
      </c>
      <c r="D91" s="83">
        <v>0</v>
      </c>
      <c r="E91" s="3"/>
      <c r="G91" s="182"/>
    </row>
    <row r="92" spans="1:8">
      <c r="A92" s="8" t="s">
        <v>830</v>
      </c>
      <c r="B92" s="16" t="s">
        <v>831</v>
      </c>
      <c r="C92" s="79">
        <f t="shared" si="3"/>
        <v>0</v>
      </c>
      <c r="D92" s="83">
        <v>0</v>
      </c>
      <c r="E92" s="3"/>
      <c r="G92" s="182"/>
    </row>
    <row r="93" spans="1:8">
      <c r="A93" s="8" t="s">
        <v>832</v>
      </c>
      <c r="B93" s="16" t="s">
        <v>833</v>
      </c>
      <c r="C93" s="79">
        <f t="shared" si="3"/>
        <v>0</v>
      </c>
      <c r="D93" s="83">
        <v>0</v>
      </c>
      <c r="E93" s="3"/>
      <c r="G93" s="182"/>
    </row>
    <row r="94" spans="1:8">
      <c r="A94" s="8" t="s">
        <v>834</v>
      </c>
      <c r="B94" s="16" t="s">
        <v>835</v>
      </c>
      <c r="C94" s="79">
        <f>-VLOOKUP(A94,ResBal,8,FALSE)</f>
        <v>0</v>
      </c>
      <c r="D94" s="83">
        <v>0</v>
      </c>
      <c r="E94" s="3"/>
      <c r="G94" s="182"/>
    </row>
    <row r="95" spans="1:8">
      <c r="A95" s="8" t="s">
        <v>5687</v>
      </c>
      <c r="B95" s="16" t="s">
        <v>836</v>
      </c>
      <c r="C95" s="80">
        <f t="shared" si="3"/>
        <v>0</v>
      </c>
      <c r="D95" s="80">
        <v>0</v>
      </c>
      <c r="E95" s="3"/>
      <c r="G95" s="182"/>
    </row>
    <row r="96" spans="1:8">
      <c r="A96" s="8" t="s">
        <v>837</v>
      </c>
      <c r="B96" s="16" t="s">
        <v>838</v>
      </c>
      <c r="C96" s="81">
        <f>TRUNC(SUM(C90:C95),0)</f>
        <v>0</v>
      </c>
      <c r="D96" s="81">
        <f>TRUNC(SUM(D90:D95),0)</f>
        <v>0</v>
      </c>
      <c r="E96" s="3"/>
      <c r="F96" s="374"/>
      <c r="G96" s="374">
        <f>C96-D96</f>
        <v>0</v>
      </c>
    </row>
    <row r="97" spans="1:7">
      <c r="A97" s="14" t="s">
        <v>839</v>
      </c>
      <c r="B97" s="16" t="s">
        <v>0</v>
      </c>
      <c r="C97" s="11"/>
      <c r="D97" s="11"/>
      <c r="E97" s="3"/>
    </row>
    <row r="98" spans="1:7">
      <c r="A98" s="14" t="s">
        <v>840</v>
      </c>
      <c r="B98" s="34" t="s">
        <v>841</v>
      </c>
      <c r="C98" s="11"/>
      <c r="D98" s="11"/>
      <c r="E98" s="3"/>
    </row>
    <row r="99" spans="1:7">
      <c r="A99" s="14" t="s">
        <v>842</v>
      </c>
      <c r="B99" s="25" t="s">
        <v>0</v>
      </c>
      <c r="C99" s="11"/>
      <c r="D99" s="11"/>
      <c r="E99" s="3"/>
    </row>
    <row r="100" spans="1:7">
      <c r="A100" s="8" t="s">
        <v>843</v>
      </c>
      <c r="B100" s="35" t="s">
        <v>844</v>
      </c>
      <c r="C100" s="79">
        <f>-VLOOKUP(A100,ResBal,8,FALSE)</f>
        <v>0</v>
      </c>
      <c r="D100" s="79">
        <v>0</v>
      </c>
      <c r="E100" s="3"/>
    </row>
    <row r="101" spans="1:7">
      <c r="A101" s="8" t="s">
        <v>845</v>
      </c>
      <c r="B101" s="35" t="s">
        <v>846</v>
      </c>
      <c r="C101" s="79">
        <f>-VLOOKUP(A101,ResBal,8,FALSE)</f>
        <v>0</v>
      </c>
      <c r="D101" s="79">
        <v>0</v>
      </c>
      <c r="E101" s="3"/>
    </row>
    <row r="102" spans="1:7">
      <c r="A102" s="8" t="s">
        <v>847</v>
      </c>
      <c r="B102" s="35" t="s">
        <v>848</v>
      </c>
      <c r="C102" s="79">
        <f>-VLOOKUP(A102,ResBal,8,FALSE)</f>
        <v>0</v>
      </c>
      <c r="D102" s="79">
        <v>0</v>
      </c>
      <c r="E102" s="3"/>
    </row>
    <row r="103" spans="1:7">
      <c r="A103" s="8" t="s">
        <v>849</v>
      </c>
      <c r="B103" s="35" t="s">
        <v>850</v>
      </c>
      <c r="C103" s="79">
        <f>-VLOOKUP(A103,ResBal,8,FALSE)</f>
        <v>0</v>
      </c>
      <c r="D103" s="79">
        <v>0</v>
      </c>
      <c r="E103" s="3"/>
    </row>
    <row r="104" spans="1:7">
      <c r="A104" s="8" t="s">
        <v>851</v>
      </c>
      <c r="B104" s="35" t="s">
        <v>852</v>
      </c>
      <c r="C104" s="79">
        <f>-VLOOKUP(A104,ResBal,8,FALSE)</f>
        <v>0</v>
      </c>
      <c r="D104" s="79">
        <v>0</v>
      </c>
      <c r="E104" s="3"/>
    </row>
    <row r="105" spans="1:7">
      <c r="A105" s="8" t="s">
        <v>853</v>
      </c>
      <c r="B105" s="35" t="s">
        <v>854</v>
      </c>
      <c r="C105" s="80"/>
      <c r="D105" s="80"/>
      <c r="E105" s="3"/>
    </row>
    <row r="106" spans="1:7">
      <c r="A106" s="8" t="s">
        <v>855</v>
      </c>
      <c r="B106" s="35" t="s">
        <v>856</v>
      </c>
      <c r="C106" s="81">
        <f>TRUNC(SUM(C100:C105),0)</f>
        <v>0</v>
      </c>
      <c r="D106" s="81">
        <v>0</v>
      </c>
      <c r="E106" s="3"/>
    </row>
    <row r="107" spans="1:7">
      <c r="A107" s="14" t="s">
        <v>857</v>
      </c>
      <c r="B107" s="16" t="s">
        <v>0</v>
      </c>
      <c r="C107" s="11"/>
      <c r="D107" s="11"/>
      <c r="E107" s="3"/>
    </row>
    <row r="108" spans="1:7" ht="10.5">
      <c r="A108" s="8" t="s">
        <v>858</v>
      </c>
      <c r="B108" s="16" t="s">
        <v>859</v>
      </c>
      <c r="C108" s="79">
        <f>TRUNC(C86-C96-C106,0)</f>
        <v>0</v>
      </c>
      <c r="D108" s="79">
        <f>TRUNC(D86-D96-D106,0)</f>
        <v>0</v>
      </c>
      <c r="E108" s="3"/>
      <c r="F108" s="437"/>
      <c r="G108" s="374">
        <f>C108-D108</f>
        <v>0</v>
      </c>
    </row>
    <row r="109" spans="1:7">
      <c r="A109" s="14" t="s">
        <v>860</v>
      </c>
      <c r="B109" s="16" t="s">
        <v>0</v>
      </c>
      <c r="C109" s="11"/>
      <c r="D109" s="11"/>
      <c r="E109" s="3"/>
    </row>
    <row r="110" spans="1:7">
      <c r="A110" s="14" t="s">
        <v>861</v>
      </c>
      <c r="B110" s="18" t="s">
        <v>862</v>
      </c>
      <c r="C110" s="18"/>
      <c r="D110" s="11"/>
      <c r="E110" s="3"/>
    </row>
    <row r="111" spans="1:7">
      <c r="A111" s="14" t="s">
        <v>863</v>
      </c>
      <c r="B111" s="16" t="s">
        <v>0</v>
      </c>
      <c r="C111" s="11"/>
      <c r="D111" s="11"/>
      <c r="E111" s="3"/>
    </row>
    <row r="112" spans="1:7">
      <c r="A112" s="8" t="s">
        <v>864</v>
      </c>
      <c r="B112" s="16" t="s">
        <v>865</v>
      </c>
      <c r="C112" s="79">
        <f>VLOOKUP(A112,ResBal,8,FALSE)</f>
        <v>0</v>
      </c>
      <c r="D112" s="333">
        <v>0</v>
      </c>
      <c r="E112" s="3"/>
      <c r="G112" s="182">
        <f>C112-D112</f>
        <v>0</v>
      </c>
    </row>
    <row r="113" spans="1:7">
      <c r="A113" s="8" t="s">
        <v>866</v>
      </c>
      <c r="B113" s="16" t="s">
        <v>867</v>
      </c>
      <c r="C113" s="79">
        <f>VLOOKUP(A113,ResBal,8,FALSE)</f>
        <v>0</v>
      </c>
      <c r="D113" s="83">
        <v>0</v>
      </c>
      <c r="E113" s="3"/>
      <c r="G113" s="182"/>
    </row>
    <row r="114" spans="1:7">
      <c r="A114" s="8" t="s">
        <v>868</v>
      </c>
      <c r="B114" s="16" t="s">
        <v>869</v>
      </c>
      <c r="C114" s="416">
        <f>VLOOKUP(A114,ResBal,8,FALSE)</f>
        <v>0</v>
      </c>
      <c r="D114" s="83">
        <v>0</v>
      </c>
      <c r="E114" s="3"/>
      <c r="G114" s="182"/>
    </row>
    <row r="115" spans="1:7">
      <c r="A115" s="8" t="s">
        <v>870</v>
      </c>
      <c r="B115" s="16" t="s">
        <v>871</v>
      </c>
      <c r="C115" s="79">
        <f>VLOOKUP(A115,ResBal,8,FALSE)</f>
        <v>0</v>
      </c>
      <c r="D115" s="333">
        <v>0</v>
      </c>
      <c r="E115" s="3"/>
      <c r="F115" s="182"/>
      <c r="G115" s="182"/>
    </row>
    <row r="116" spans="1:7">
      <c r="A116" s="8" t="s">
        <v>872</v>
      </c>
      <c r="B116" s="25" t="s">
        <v>744</v>
      </c>
      <c r="C116" s="79">
        <f>-VLOOKUP(A116,ResBal,8,FALSE)</f>
        <v>0</v>
      </c>
      <c r="D116" s="79">
        <v>0</v>
      </c>
      <c r="E116" s="3"/>
      <c r="G116" s="182"/>
    </row>
    <row r="117" spans="1:7">
      <c r="A117" s="8" t="s">
        <v>5690</v>
      </c>
      <c r="B117" s="16" t="s">
        <v>873</v>
      </c>
      <c r="C117" s="80">
        <f>VLOOKUP(A117,ResBal,8,FALSE)</f>
        <v>0</v>
      </c>
      <c r="D117" s="80">
        <v>0</v>
      </c>
      <c r="E117" s="3"/>
      <c r="G117" s="182"/>
    </row>
    <row r="118" spans="1:7">
      <c r="A118" s="8" t="s">
        <v>874</v>
      </c>
      <c r="B118" s="16" t="s">
        <v>875</v>
      </c>
      <c r="C118" s="81">
        <f>TRUNC(SUM(C112:C117),0)</f>
        <v>0</v>
      </c>
      <c r="D118" s="81">
        <f>TRUNC(SUM(D112:D117),0)</f>
        <v>0</v>
      </c>
      <c r="E118" s="3"/>
      <c r="F118" s="436"/>
      <c r="G118" s="374"/>
    </row>
    <row r="119" spans="1:7">
      <c r="A119" s="14" t="s">
        <v>876</v>
      </c>
      <c r="B119" s="16" t="s">
        <v>0</v>
      </c>
      <c r="C119" s="11"/>
      <c r="D119" s="11"/>
      <c r="E119" s="3"/>
    </row>
    <row r="120" spans="1:7">
      <c r="A120" s="14" t="s">
        <v>877</v>
      </c>
      <c r="B120" s="18" t="s">
        <v>878</v>
      </c>
      <c r="C120" s="18"/>
      <c r="D120" s="11"/>
      <c r="E120" s="3"/>
    </row>
    <row r="121" spans="1:7">
      <c r="A121" s="14" t="s">
        <v>879</v>
      </c>
      <c r="B121" s="16" t="s">
        <v>0</v>
      </c>
      <c r="C121" s="11"/>
      <c r="D121" s="11"/>
      <c r="E121" s="3"/>
    </row>
    <row r="122" spans="1:7">
      <c r="A122" s="8" t="s">
        <v>880</v>
      </c>
      <c r="B122" s="16" t="s">
        <v>881</v>
      </c>
      <c r="C122" s="79">
        <f t="shared" ref="C122:C127" si="4">VLOOKUP(A122,ResBal,8,FALSE)</f>
        <v>0</v>
      </c>
      <c r="D122" s="79">
        <v>0</v>
      </c>
      <c r="E122" s="3"/>
    </row>
    <row r="123" spans="1:7">
      <c r="A123" s="8" t="s">
        <v>882</v>
      </c>
      <c r="B123" s="25" t="s">
        <v>744</v>
      </c>
      <c r="C123" s="79">
        <f t="shared" si="4"/>
        <v>0</v>
      </c>
      <c r="D123" s="79">
        <v>0</v>
      </c>
      <c r="E123" s="3"/>
    </row>
    <row r="124" spans="1:7">
      <c r="A124" s="8" t="s">
        <v>883</v>
      </c>
      <c r="B124" s="16" t="s">
        <v>884</v>
      </c>
      <c r="C124" s="79">
        <f t="shared" si="4"/>
        <v>0</v>
      </c>
      <c r="D124" s="79">
        <v>0</v>
      </c>
      <c r="E124" s="3"/>
    </row>
    <row r="125" spans="1:7">
      <c r="A125" s="8" t="s">
        <v>885</v>
      </c>
      <c r="B125" s="16" t="s">
        <v>886</v>
      </c>
      <c r="C125" s="79">
        <f t="shared" si="4"/>
        <v>0</v>
      </c>
      <c r="D125" s="79">
        <v>0</v>
      </c>
      <c r="E125" s="3"/>
    </row>
    <row r="126" spans="1:7">
      <c r="A126" s="8" t="s">
        <v>887</v>
      </c>
      <c r="B126" s="16" t="s">
        <v>888</v>
      </c>
      <c r="C126" s="79">
        <f t="shared" si="4"/>
        <v>0</v>
      </c>
      <c r="D126" s="79">
        <v>0</v>
      </c>
      <c r="E126" s="3"/>
    </row>
    <row r="127" spans="1:7">
      <c r="A127" s="8" t="s">
        <v>5692</v>
      </c>
      <c r="B127" s="16" t="s">
        <v>878</v>
      </c>
      <c r="C127" s="80">
        <f t="shared" si="4"/>
        <v>0</v>
      </c>
      <c r="D127" s="80">
        <v>0</v>
      </c>
      <c r="E127" s="3"/>
      <c r="G127" s="182"/>
    </row>
    <row r="128" spans="1:7">
      <c r="A128" s="8" t="s">
        <v>889</v>
      </c>
      <c r="B128" s="16" t="s">
        <v>890</v>
      </c>
      <c r="C128" s="114">
        <f>TRUNC(SUM(C122:C127),0)</f>
        <v>0</v>
      </c>
      <c r="D128" s="114">
        <v>0</v>
      </c>
      <c r="E128" s="3"/>
      <c r="G128" s="182"/>
    </row>
    <row r="129" spans="1:8">
      <c r="A129" s="14" t="s">
        <v>891</v>
      </c>
      <c r="B129" s="16" t="s">
        <v>0</v>
      </c>
      <c r="C129" s="11"/>
      <c r="D129" s="11"/>
      <c r="E129" s="3"/>
    </row>
    <row r="130" spans="1:8" ht="10.5">
      <c r="A130" s="8" t="s">
        <v>892</v>
      </c>
      <c r="B130" s="16" t="s">
        <v>893</v>
      </c>
      <c r="C130" s="79">
        <f>TRUNC(C62+C68+C73+C108+C118+C128,0)</f>
        <v>0</v>
      </c>
      <c r="D130" s="79">
        <f>TRUNC(D62+D68+D73+D108+D118+D128,0)</f>
        <v>0</v>
      </c>
      <c r="E130" s="3"/>
      <c r="F130" s="371"/>
      <c r="G130" s="370"/>
    </row>
    <row r="131" spans="1:8">
      <c r="A131" s="14" t="s">
        <v>894</v>
      </c>
      <c r="B131" s="16" t="s">
        <v>0</v>
      </c>
      <c r="C131" s="11"/>
      <c r="D131" s="11"/>
      <c r="E131" s="3"/>
    </row>
    <row r="132" spans="1:8">
      <c r="A132" s="347" t="s">
        <v>895</v>
      </c>
      <c r="B132" s="348" t="s">
        <v>896</v>
      </c>
      <c r="C132" s="349">
        <f>TRUNC(C54+C130,0)</f>
        <v>0</v>
      </c>
      <c r="D132" s="349">
        <f>TRUNC(D54+D130,0)</f>
        <v>0</v>
      </c>
      <c r="E132" s="3"/>
      <c r="F132" s="330"/>
      <c r="G132" s="438"/>
      <c r="H132" s="352"/>
    </row>
    <row r="133" spans="1:8">
      <c r="A133" s="14" t="s">
        <v>897</v>
      </c>
      <c r="B133" s="16" t="s">
        <v>0</v>
      </c>
      <c r="C133" s="11"/>
      <c r="D133" s="11"/>
      <c r="E133" s="3"/>
    </row>
    <row r="134" spans="1:8">
      <c r="A134" s="14" t="s">
        <v>898</v>
      </c>
      <c r="B134" s="18" t="s">
        <v>899</v>
      </c>
      <c r="C134" s="18"/>
      <c r="D134" s="11"/>
      <c r="E134" s="3"/>
    </row>
    <row r="135" spans="1:8">
      <c r="A135" s="14" t="s">
        <v>900</v>
      </c>
      <c r="B135" s="18" t="s">
        <v>0</v>
      </c>
      <c r="C135" s="18"/>
      <c r="D135" s="11"/>
      <c r="E135" s="3"/>
    </row>
    <row r="136" spans="1:8">
      <c r="A136" s="14" t="s">
        <v>901</v>
      </c>
      <c r="B136" s="18" t="s">
        <v>902</v>
      </c>
      <c r="C136" s="18"/>
      <c r="D136" s="11"/>
      <c r="E136" s="3"/>
    </row>
    <row r="137" spans="1:8">
      <c r="A137" s="14" t="s">
        <v>903</v>
      </c>
      <c r="B137" s="18" t="s">
        <v>0</v>
      </c>
      <c r="C137" s="18"/>
      <c r="D137" s="11"/>
      <c r="E137" s="3"/>
    </row>
    <row r="138" spans="1:8">
      <c r="A138" s="14" t="s">
        <v>904</v>
      </c>
      <c r="B138" s="18" t="s">
        <v>905</v>
      </c>
      <c r="C138" s="18"/>
      <c r="D138" s="11"/>
      <c r="E138" s="3"/>
    </row>
    <row r="139" spans="1:8">
      <c r="A139" s="14" t="s">
        <v>906</v>
      </c>
      <c r="B139" s="16" t="s">
        <v>0</v>
      </c>
      <c r="C139" s="24"/>
      <c r="D139" s="11"/>
      <c r="E139" s="3"/>
    </row>
    <row r="140" spans="1:8">
      <c r="A140" s="8" t="s">
        <v>907</v>
      </c>
      <c r="B140" s="16" t="s">
        <v>908</v>
      </c>
      <c r="C140" s="88">
        <f>-VLOOKUP(A140,ResBal,8,FALSE)</f>
        <v>0</v>
      </c>
      <c r="D140" s="79">
        <v>0</v>
      </c>
      <c r="E140" s="3"/>
    </row>
    <row r="141" spans="1:8">
      <c r="A141" s="8" t="s">
        <v>909</v>
      </c>
      <c r="B141" s="16" t="s">
        <v>910</v>
      </c>
      <c r="C141" s="79">
        <f>-VLOOKUP(A141,ResBal,8,FALSE)</f>
        <v>0</v>
      </c>
      <c r="D141" s="79">
        <v>0</v>
      </c>
      <c r="E141" s="3"/>
    </row>
    <row r="142" spans="1:8">
      <c r="A142" s="8" t="s">
        <v>911</v>
      </c>
      <c r="B142" s="16" t="s">
        <v>912</v>
      </c>
      <c r="C142" s="391">
        <f>TRUNC(SUM(C140:C141),0)</f>
        <v>0</v>
      </c>
      <c r="D142" s="391">
        <v>0</v>
      </c>
      <c r="E142" s="3"/>
    </row>
    <row r="143" spans="1:8">
      <c r="A143" s="14" t="s">
        <v>913</v>
      </c>
      <c r="B143" s="16" t="s">
        <v>0</v>
      </c>
      <c r="C143" s="11"/>
      <c r="D143" s="11"/>
      <c r="E143" s="3"/>
    </row>
    <row r="144" spans="1:8">
      <c r="A144" s="14" t="s">
        <v>914</v>
      </c>
      <c r="B144" s="18" t="s">
        <v>915</v>
      </c>
      <c r="C144" s="18"/>
      <c r="D144" s="11"/>
      <c r="E144" s="3"/>
    </row>
    <row r="145" spans="1:8">
      <c r="A145" s="14" t="s">
        <v>916</v>
      </c>
      <c r="B145" s="16" t="s">
        <v>0</v>
      </c>
      <c r="C145" s="11"/>
      <c r="D145" s="11"/>
      <c r="E145" s="3"/>
    </row>
    <row r="146" spans="1:8">
      <c r="A146" s="8" t="s">
        <v>917</v>
      </c>
      <c r="B146" s="16" t="s">
        <v>908</v>
      </c>
      <c r="C146" s="79">
        <v>0</v>
      </c>
      <c r="D146" s="332">
        <v>0</v>
      </c>
      <c r="E146" s="3"/>
      <c r="F146" s="430"/>
      <c r="G146" s="182"/>
      <c r="H146" s="343">
        <f>C146-D146</f>
        <v>0</v>
      </c>
    </row>
    <row r="147" spans="1:8">
      <c r="A147" s="8" t="s">
        <v>918</v>
      </c>
      <c r="B147" s="16" t="s">
        <v>910</v>
      </c>
      <c r="C147" s="79">
        <f>-VLOOKUP(A147,ResBal,8,FALSE)</f>
        <v>0</v>
      </c>
      <c r="D147" s="79">
        <v>0</v>
      </c>
      <c r="E147" s="3"/>
      <c r="F147" s="79"/>
    </row>
    <row r="148" spans="1:8">
      <c r="A148" s="8" t="s">
        <v>919</v>
      </c>
      <c r="B148" s="16" t="s">
        <v>920</v>
      </c>
      <c r="C148" s="81">
        <f>TRUNC(SUM(C146:C147),0)</f>
        <v>0</v>
      </c>
      <c r="D148" s="81">
        <f>TRUNC(SUM(D146:D147),0)</f>
        <v>0</v>
      </c>
      <c r="E148" s="3"/>
      <c r="F148" s="430"/>
      <c r="G148" s="182"/>
    </row>
    <row r="149" spans="1:8">
      <c r="A149" s="14" t="s">
        <v>921</v>
      </c>
      <c r="B149" s="16" t="s">
        <v>0</v>
      </c>
      <c r="C149" s="11"/>
      <c r="D149" s="11"/>
      <c r="E149" s="3"/>
    </row>
    <row r="150" spans="1:8">
      <c r="A150" s="14" t="s">
        <v>922</v>
      </c>
      <c r="B150" s="18" t="s">
        <v>923</v>
      </c>
      <c r="C150" s="18"/>
      <c r="D150" s="11"/>
      <c r="E150" s="3"/>
    </row>
    <row r="151" spans="1:8">
      <c r="A151" s="14" t="s">
        <v>924</v>
      </c>
      <c r="B151" s="16" t="s">
        <v>0</v>
      </c>
      <c r="C151" s="11"/>
      <c r="D151" s="11"/>
      <c r="E151" s="3"/>
    </row>
    <row r="152" spans="1:8">
      <c r="A152" s="8" t="s">
        <v>925</v>
      </c>
      <c r="B152" s="16" t="s">
        <v>908</v>
      </c>
      <c r="C152" s="79">
        <v>0</v>
      </c>
      <c r="D152" s="332">
        <v>0</v>
      </c>
      <c r="E152" s="3"/>
      <c r="G152" s="182"/>
    </row>
    <row r="153" spans="1:8">
      <c r="A153" s="8" t="s">
        <v>926</v>
      </c>
      <c r="B153" s="16" t="s">
        <v>910</v>
      </c>
      <c r="C153" s="79">
        <f>-VLOOKUP(A153,ResBal,8,FALSE)</f>
        <v>0</v>
      </c>
      <c r="D153" s="79">
        <v>0</v>
      </c>
      <c r="E153" s="3"/>
      <c r="G153" s="182"/>
    </row>
    <row r="154" spans="1:8">
      <c r="A154" s="8" t="s">
        <v>927</v>
      </c>
      <c r="B154" s="16" t="s">
        <v>928</v>
      </c>
      <c r="C154" s="390">
        <f>TRUNC(SUM(C152:C153),0)</f>
        <v>0</v>
      </c>
      <c r="D154" s="390">
        <f>TRUNC(SUM(D152:D153),0)</f>
        <v>0</v>
      </c>
      <c r="E154" s="3"/>
      <c r="G154" s="182"/>
      <c r="H154" s="343">
        <f>+C154-D154</f>
        <v>0</v>
      </c>
    </row>
    <row r="155" spans="1:8">
      <c r="A155" s="14" t="s">
        <v>929</v>
      </c>
      <c r="B155" s="16" t="s">
        <v>0</v>
      </c>
      <c r="C155" s="11"/>
      <c r="D155" s="11"/>
      <c r="E155" s="3"/>
    </row>
    <row r="156" spans="1:8">
      <c r="A156" s="14" t="s">
        <v>930</v>
      </c>
      <c r="B156" s="18" t="s">
        <v>931</v>
      </c>
      <c r="C156" s="18"/>
      <c r="D156" s="11"/>
      <c r="E156" s="3"/>
    </row>
    <row r="157" spans="1:8">
      <c r="A157" s="8" t="s">
        <v>932</v>
      </c>
      <c r="B157" s="16" t="s">
        <v>933</v>
      </c>
      <c r="C157" s="79">
        <f>-VLOOKUP(A157,ResBal,8,FALSE)</f>
        <v>0</v>
      </c>
      <c r="D157" s="332">
        <v>0</v>
      </c>
      <c r="E157" s="3"/>
      <c r="G157" s="182"/>
    </row>
    <row r="158" spans="1:8">
      <c r="A158" s="8" t="s">
        <v>934</v>
      </c>
      <c r="B158" s="16" t="s">
        <v>935</v>
      </c>
      <c r="C158" s="79">
        <f t="shared" ref="C158:C169" si="5">-VLOOKUP(A158,ResBal,8,FALSE)</f>
        <v>0</v>
      </c>
      <c r="D158" s="332">
        <v>0</v>
      </c>
      <c r="E158" s="3"/>
    </row>
    <row r="159" spans="1:8">
      <c r="A159" s="8" t="s">
        <v>936</v>
      </c>
      <c r="B159" s="16" t="s">
        <v>558</v>
      </c>
      <c r="C159" s="88">
        <f>-VLOOKUP(A159,ResBal,8,FALSE)</f>
        <v>0</v>
      </c>
      <c r="D159" s="332">
        <v>0</v>
      </c>
      <c r="E159" s="3"/>
      <c r="G159" s="182"/>
    </row>
    <row r="160" spans="1:8">
      <c r="A160" s="8" t="s">
        <v>937</v>
      </c>
      <c r="B160" s="16" t="s">
        <v>938</v>
      </c>
      <c r="C160" s="79">
        <f t="shared" si="5"/>
        <v>0</v>
      </c>
      <c r="D160" s="332">
        <v>0</v>
      </c>
      <c r="E160" s="3"/>
    </row>
    <row r="161" spans="1:7">
      <c r="A161" s="8" t="s">
        <v>939</v>
      </c>
      <c r="B161" s="16" t="s">
        <v>940</v>
      </c>
      <c r="C161" s="79">
        <f t="shared" si="5"/>
        <v>0</v>
      </c>
      <c r="D161" s="332">
        <v>0</v>
      </c>
      <c r="E161" s="3"/>
    </row>
    <row r="162" spans="1:7">
      <c r="A162" s="8" t="s">
        <v>941</v>
      </c>
      <c r="B162" s="16" t="s">
        <v>942</v>
      </c>
      <c r="C162" s="79">
        <f t="shared" si="5"/>
        <v>0</v>
      </c>
      <c r="D162" s="332">
        <v>0</v>
      </c>
      <c r="E162" s="3"/>
    </row>
    <row r="163" spans="1:7">
      <c r="A163" s="8" t="s">
        <v>943</v>
      </c>
      <c r="B163" s="16" t="s">
        <v>944</v>
      </c>
      <c r="C163" s="88">
        <f t="shared" si="5"/>
        <v>0</v>
      </c>
      <c r="D163" s="332">
        <v>0</v>
      </c>
      <c r="E163" s="3"/>
      <c r="G163" s="182"/>
    </row>
    <row r="164" spans="1:7">
      <c r="A164" s="8" t="s">
        <v>945</v>
      </c>
      <c r="B164" s="16" t="s">
        <v>946</v>
      </c>
      <c r="C164" s="88">
        <f t="shared" si="5"/>
        <v>0</v>
      </c>
      <c r="D164" s="332">
        <v>0</v>
      </c>
      <c r="E164" s="3"/>
      <c r="G164" s="182"/>
    </row>
    <row r="165" spans="1:7">
      <c r="A165" s="8" t="s">
        <v>947</v>
      </c>
      <c r="B165" s="16" t="s">
        <v>948</v>
      </c>
      <c r="C165" s="88">
        <f t="shared" si="5"/>
        <v>0</v>
      </c>
      <c r="D165" s="332">
        <v>0</v>
      </c>
      <c r="E165" s="3"/>
      <c r="G165" s="182"/>
    </row>
    <row r="166" spans="1:7">
      <c r="A166" s="8" t="s">
        <v>949</v>
      </c>
      <c r="B166" s="16" t="s">
        <v>950</v>
      </c>
      <c r="C166" s="88">
        <f t="shared" si="5"/>
        <v>0</v>
      </c>
      <c r="D166" s="332">
        <v>0</v>
      </c>
      <c r="E166" s="3"/>
      <c r="G166" s="182"/>
    </row>
    <row r="167" spans="1:7">
      <c r="A167" s="8" t="s">
        <v>951</v>
      </c>
      <c r="B167" s="16" t="s">
        <v>952</v>
      </c>
      <c r="C167" s="88">
        <f t="shared" si="5"/>
        <v>0</v>
      </c>
      <c r="D167" s="332">
        <v>0</v>
      </c>
      <c r="E167" s="3"/>
      <c r="G167" s="182"/>
    </row>
    <row r="168" spans="1:7">
      <c r="A168" s="8" t="s">
        <v>953</v>
      </c>
      <c r="B168" s="16" t="s">
        <v>5898</v>
      </c>
      <c r="C168" s="88">
        <f t="shared" si="5"/>
        <v>0</v>
      </c>
      <c r="D168" s="332">
        <v>0</v>
      </c>
      <c r="E168" s="3"/>
      <c r="G168" s="182"/>
    </row>
    <row r="169" spans="1:7">
      <c r="A169" s="8" t="s">
        <v>5697</v>
      </c>
      <c r="B169" s="16" t="s">
        <v>955</v>
      </c>
      <c r="C169" s="88">
        <f t="shared" si="5"/>
        <v>0</v>
      </c>
      <c r="D169" s="442">
        <v>0</v>
      </c>
      <c r="E169" s="3"/>
      <c r="G169" s="182"/>
    </row>
    <row r="170" spans="1:7">
      <c r="A170" s="8" t="s">
        <v>956</v>
      </c>
      <c r="B170" s="16" t="s">
        <v>957</v>
      </c>
      <c r="C170" s="391">
        <f>TRUNC(SUM(C157:C168)+C169,0)</f>
        <v>0</v>
      </c>
      <c r="D170" s="391">
        <f>TRUNC(SUM(D157:D168)+D169,0)</f>
        <v>0</v>
      </c>
      <c r="E170" s="3"/>
      <c r="F170" s="352"/>
      <c r="G170" s="182"/>
    </row>
    <row r="171" spans="1:7">
      <c r="A171" s="14" t="s">
        <v>958</v>
      </c>
      <c r="B171" s="16" t="s">
        <v>0</v>
      </c>
      <c r="C171" s="11"/>
      <c r="D171" s="11"/>
      <c r="E171" s="3"/>
    </row>
    <row r="172" spans="1:7">
      <c r="A172" s="14" t="s">
        <v>959</v>
      </c>
      <c r="B172" s="18" t="s">
        <v>960</v>
      </c>
      <c r="C172" s="18"/>
      <c r="D172" s="11"/>
      <c r="E172" s="3"/>
    </row>
    <row r="173" spans="1:7">
      <c r="A173" s="14" t="s">
        <v>961</v>
      </c>
      <c r="B173" s="16" t="s">
        <v>0</v>
      </c>
      <c r="C173" s="11"/>
      <c r="D173" s="11"/>
      <c r="E173" s="3"/>
    </row>
    <row r="174" spans="1:7">
      <c r="A174" s="8" t="s">
        <v>962</v>
      </c>
      <c r="B174" s="16" t="s">
        <v>963</v>
      </c>
      <c r="C174" s="392">
        <f t="shared" ref="C174:C180" si="6">-VLOOKUP(A174,ResBal,8,FALSE)</f>
        <v>0</v>
      </c>
      <c r="D174" s="332">
        <v>0</v>
      </c>
      <c r="E174" s="3"/>
      <c r="G174" s="182"/>
    </row>
    <row r="175" spans="1:7">
      <c r="A175" s="8" t="s">
        <v>964</v>
      </c>
      <c r="B175" s="16" t="s">
        <v>965</v>
      </c>
      <c r="C175" s="392">
        <f t="shared" si="6"/>
        <v>0</v>
      </c>
      <c r="D175" s="79">
        <v>0</v>
      </c>
      <c r="E175" s="3"/>
      <c r="G175" s="182"/>
    </row>
    <row r="176" spans="1:7">
      <c r="A176" s="175" t="s">
        <v>966</v>
      </c>
      <c r="B176" s="16" t="s">
        <v>967</v>
      </c>
      <c r="C176" s="392">
        <f t="shared" si="6"/>
        <v>0</v>
      </c>
      <c r="D176" s="79">
        <v>0</v>
      </c>
      <c r="E176" s="3"/>
      <c r="G176" s="182"/>
    </row>
    <row r="177" spans="1:7">
      <c r="A177" s="8" t="s">
        <v>968</v>
      </c>
      <c r="B177" s="16" t="s">
        <v>969</v>
      </c>
      <c r="C177" s="79">
        <f t="shared" si="6"/>
        <v>0</v>
      </c>
      <c r="D177" s="79">
        <v>0</v>
      </c>
      <c r="E177" s="3"/>
      <c r="G177" s="182"/>
    </row>
    <row r="178" spans="1:7">
      <c r="A178" s="8" t="s">
        <v>970</v>
      </c>
      <c r="B178" s="16" t="s">
        <v>971</v>
      </c>
      <c r="C178" s="392">
        <f t="shared" si="6"/>
        <v>0</v>
      </c>
      <c r="D178" s="79">
        <v>0</v>
      </c>
      <c r="E178" s="3"/>
      <c r="G178" s="182"/>
    </row>
    <row r="179" spans="1:7">
      <c r="A179" s="8" t="s">
        <v>972</v>
      </c>
      <c r="B179" s="16" t="s">
        <v>973</v>
      </c>
      <c r="C179" s="79">
        <f t="shared" si="6"/>
        <v>0</v>
      </c>
      <c r="D179" s="79">
        <v>0</v>
      </c>
      <c r="E179" s="3"/>
      <c r="G179" s="182"/>
    </row>
    <row r="180" spans="1:7">
      <c r="A180" s="8" t="s">
        <v>974</v>
      </c>
      <c r="B180" s="16" t="s">
        <v>975</v>
      </c>
      <c r="C180" s="392">
        <f t="shared" si="6"/>
        <v>0</v>
      </c>
      <c r="D180" s="80">
        <v>0</v>
      </c>
      <c r="E180" s="3"/>
      <c r="G180" s="182"/>
    </row>
    <row r="181" spans="1:7">
      <c r="A181" s="8" t="s">
        <v>976</v>
      </c>
      <c r="B181" s="16" t="s">
        <v>977</v>
      </c>
      <c r="C181" s="80"/>
      <c r="D181" s="80"/>
      <c r="E181" s="3"/>
      <c r="G181" s="182"/>
    </row>
    <row r="182" spans="1:7">
      <c r="A182" s="8" t="s">
        <v>978</v>
      </c>
      <c r="B182" s="16" t="s">
        <v>979</v>
      </c>
      <c r="C182" s="81">
        <f>TRUNC(SUM(C174:C179)+C180+C181,0)</f>
        <v>0</v>
      </c>
      <c r="D182" s="81">
        <f>TRUNC(SUM(D174:D179)+D180+D181,0)</f>
        <v>0</v>
      </c>
      <c r="E182" s="3"/>
      <c r="G182" s="182"/>
    </row>
    <row r="183" spans="1:7">
      <c r="A183" s="14" t="s">
        <v>980</v>
      </c>
      <c r="B183" s="16" t="s">
        <v>0</v>
      </c>
      <c r="C183" s="11"/>
      <c r="D183" s="11"/>
      <c r="E183" s="3"/>
    </row>
    <row r="184" spans="1:7">
      <c r="A184" s="8" t="s">
        <v>981</v>
      </c>
      <c r="B184" s="16" t="s">
        <v>982</v>
      </c>
      <c r="C184" s="79">
        <f>-VLOOKUP(A184,ResBal,8,FALSE)</f>
        <v>0</v>
      </c>
      <c r="D184" s="79">
        <v>0</v>
      </c>
      <c r="E184" s="3"/>
    </row>
    <row r="185" spans="1:7">
      <c r="A185" s="14" t="s">
        <v>983</v>
      </c>
      <c r="B185" s="16" t="s">
        <v>0</v>
      </c>
      <c r="C185" s="11"/>
      <c r="D185" s="11"/>
      <c r="E185" s="3"/>
    </row>
    <row r="186" spans="1:7">
      <c r="A186" s="8" t="s">
        <v>984</v>
      </c>
      <c r="B186" s="16" t="s">
        <v>985</v>
      </c>
      <c r="C186" s="79">
        <f>TRUNC(C142+C148+C154+C170+C182+C184,0)</f>
        <v>0</v>
      </c>
      <c r="D186" s="79">
        <f>TRUNC(D142+D148+D154+D170+D182+D184,0)</f>
        <v>0</v>
      </c>
      <c r="E186" s="3"/>
      <c r="F186" s="352"/>
      <c r="G186" s="370"/>
    </row>
    <row r="187" spans="1:7">
      <c r="A187" s="14" t="s">
        <v>986</v>
      </c>
      <c r="B187" s="16" t="s">
        <v>0</v>
      </c>
      <c r="C187" s="11"/>
      <c r="D187" s="11"/>
      <c r="E187" s="3"/>
    </row>
    <row r="188" spans="1:7">
      <c r="A188" s="14" t="s">
        <v>987</v>
      </c>
      <c r="B188" s="18" t="s">
        <v>988</v>
      </c>
      <c r="C188" s="18"/>
      <c r="D188" s="11"/>
      <c r="E188" s="3"/>
    </row>
    <row r="189" spans="1:7">
      <c r="A189" s="14" t="s">
        <v>989</v>
      </c>
      <c r="B189" s="18" t="s">
        <v>0</v>
      </c>
      <c r="C189" s="18"/>
      <c r="D189" s="11"/>
      <c r="E189" s="3"/>
    </row>
    <row r="190" spans="1:7">
      <c r="A190" s="14" t="s">
        <v>990</v>
      </c>
      <c r="B190" s="18" t="s">
        <v>991</v>
      </c>
      <c r="C190" s="18"/>
      <c r="D190" s="11"/>
      <c r="E190" s="3"/>
    </row>
    <row r="191" spans="1:7">
      <c r="A191" s="14" t="s">
        <v>992</v>
      </c>
      <c r="B191" s="16" t="s">
        <v>0</v>
      </c>
      <c r="C191" s="11"/>
      <c r="D191" s="11"/>
      <c r="E191" s="3"/>
    </row>
    <row r="192" spans="1:7">
      <c r="A192" s="8" t="s">
        <v>993</v>
      </c>
      <c r="B192" s="16" t="s">
        <v>994</v>
      </c>
      <c r="C192" s="88">
        <f>-VLOOKUP(A192,ResBal,8,FALSE)</f>
        <v>0</v>
      </c>
      <c r="D192" s="79">
        <v>0</v>
      </c>
      <c r="E192" s="3"/>
      <c r="G192" s="182"/>
    </row>
    <row r="193" spans="1:8">
      <c r="A193" s="8" t="s">
        <v>995</v>
      </c>
      <c r="B193" s="16" t="s">
        <v>996</v>
      </c>
      <c r="C193" s="79">
        <f>-VLOOKUP(A193,ResBal,8,FALSE)</f>
        <v>0</v>
      </c>
      <c r="D193" s="79">
        <v>0</v>
      </c>
      <c r="E193" s="3"/>
      <c r="G193" s="182"/>
    </row>
    <row r="194" spans="1:8">
      <c r="A194" s="8" t="s">
        <v>997</v>
      </c>
      <c r="B194" s="16" t="s">
        <v>712</v>
      </c>
      <c r="C194" s="79">
        <f>-VLOOKUP(A194,ResBal,8,FALSE)</f>
        <v>0</v>
      </c>
      <c r="D194" s="79">
        <v>0</v>
      </c>
      <c r="E194" s="3"/>
      <c r="G194" s="182"/>
    </row>
    <row r="195" spans="1:8">
      <c r="A195" s="8" t="s">
        <v>998</v>
      </c>
      <c r="B195" s="16" t="s">
        <v>999</v>
      </c>
      <c r="C195" s="81">
        <f>TRUNC(SUM(C192:C194),0)</f>
        <v>0</v>
      </c>
      <c r="D195" s="81">
        <v>0</v>
      </c>
      <c r="E195" s="3"/>
      <c r="F195" s="436"/>
      <c r="G195" s="343">
        <f>C195-D195</f>
        <v>0</v>
      </c>
      <c r="H195" s="78" t="s">
        <v>5974</v>
      </c>
    </row>
    <row r="196" spans="1:8">
      <c r="A196" s="14" t="s">
        <v>1000</v>
      </c>
      <c r="B196" s="16" t="s">
        <v>0</v>
      </c>
      <c r="C196" s="11"/>
      <c r="D196" s="11"/>
      <c r="E196" s="3"/>
    </row>
    <row r="197" spans="1:8">
      <c r="A197" s="8" t="s">
        <v>1001</v>
      </c>
      <c r="B197" s="16" t="s">
        <v>1002</v>
      </c>
      <c r="C197" s="79">
        <f>-VLOOKUP(A197,ResBal,8,FALSE)</f>
        <v>0</v>
      </c>
      <c r="D197" s="79">
        <v>0</v>
      </c>
      <c r="E197" s="3"/>
      <c r="G197" s="182"/>
    </row>
    <row r="198" spans="1:8">
      <c r="A198" s="14" t="s">
        <v>1003</v>
      </c>
      <c r="B198" s="16" t="s">
        <v>0</v>
      </c>
      <c r="C198" s="11"/>
      <c r="D198" s="11"/>
      <c r="E198" s="3"/>
    </row>
    <row r="199" spans="1:8">
      <c r="A199" s="14" t="s">
        <v>1004</v>
      </c>
      <c r="B199" s="18" t="s">
        <v>1005</v>
      </c>
      <c r="C199" s="18"/>
      <c r="D199" s="11"/>
      <c r="E199" s="3"/>
    </row>
    <row r="200" spans="1:8">
      <c r="A200" s="14" t="s">
        <v>1006</v>
      </c>
      <c r="B200" s="16" t="s">
        <v>0</v>
      </c>
      <c r="C200" s="11"/>
      <c r="D200" s="11"/>
      <c r="E200" s="3"/>
    </row>
    <row r="201" spans="1:8">
      <c r="A201" s="8" t="s">
        <v>1007</v>
      </c>
      <c r="B201" s="16" t="s">
        <v>1005</v>
      </c>
      <c r="C201" s="88">
        <f>-VLOOKUP(A201,ResBal,8,FALSE)</f>
        <v>0</v>
      </c>
      <c r="D201" s="79">
        <v>0</v>
      </c>
      <c r="E201" s="3"/>
      <c r="G201" s="182"/>
    </row>
    <row r="202" spans="1:8">
      <c r="A202" s="8" t="s">
        <v>1008</v>
      </c>
      <c r="B202" s="16" t="s">
        <v>1009</v>
      </c>
      <c r="C202" s="88">
        <f>-VLOOKUP(A202,ResBal,8,FALSE)</f>
        <v>0</v>
      </c>
      <c r="D202" s="79">
        <v>0</v>
      </c>
      <c r="E202" s="3"/>
      <c r="G202" s="182"/>
    </row>
    <row r="203" spans="1:8">
      <c r="A203" s="8" t="s">
        <v>1010</v>
      </c>
      <c r="B203" s="16" t="s">
        <v>1011</v>
      </c>
      <c r="C203" s="81">
        <f>TRUNC(SUM(C201:C202),0)</f>
        <v>0</v>
      </c>
      <c r="D203" s="81">
        <v>0</v>
      </c>
      <c r="E203" s="3"/>
      <c r="F203" s="436"/>
      <c r="G203" s="374"/>
    </row>
    <row r="204" spans="1:8">
      <c r="A204" s="14" t="s">
        <v>1012</v>
      </c>
      <c r="B204" s="16" t="s">
        <v>0</v>
      </c>
      <c r="C204" s="11"/>
      <c r="D204" s="11"/>
      <c r="E204" s="3"/>
    </row>
    <row r="205" spans="1:8">
      <c r="A205" s="14" t="s">
        <v>1013</v>
      </c>
      <c r="B205" s="18" t="s">
        <v>960</v>
      </c>
      <c r="C205" s="18"/>
      <c r="D205" s="11"/>
      <c r="E205" s="3"/>
    </row>
    <row r="206" spans="1:8">
      <c r="A206" s="14" t="s">
        <v>1014</v>
      </c>
      <c r="B206" s="16" t="s">
        <v>0</v>
      </c>
      <c r="C206" s="11"/>
      <c r="D206" s="11"/>
      <c r="E206" s="3"/>
    </row>
    <row r="207" spans="1:8">
      <c r="A207" s="8" t="s">
        <v>1015</v>
      </c>
      <c r="B207" s="16" t="s">
        <v>1016</v>
      </c>
      <c r="C207" s="79">
        <f>-VLOOKUP(A207,ResBal,8,FALSE)</f>
        <v>0</v>
      </c>
      <c r="D207" s="79">
        <v>0</v>
      </c>
      <c r="E207" s="3"/>
      <c r="G207" s="182"/>
    </row>
    <row r="208" spans="1:8">
      <c r="A208" s="8" t="s">
        <v>1017</v>
      </c>
      <c r="B208" s="16" t="s">
        <v>884</v>
      </c>
      <c r="C208" s="79">
        <f>-VLOOKUP(A208,ResBal,8,FALSE)</f>
        <v>0</v>
      </c>
      <c r="D208" s="79">
        <v>0</v>
      </c>
      <c r="E208" s="3"/>
    </row>
    <row r="209" spans="1:8">
      <c r="A209" s="8" t="s">
        <v>1018</v>
      </c>
      <c r="B209" s="16" t="s">
        <v>886</v>
      </c>
      <c r="C209" s="79">
        <f>-VLOOKUP(A209,ResBal,8,FALSE)</f>
        <v>0</v>
      </c>
      <c r="D209" s="79">
        <v>0</v>
      </c>
      <c r="E209" s="3"/>
    </row>
    <row r="210" spans="1:8">
      <c r="A210" s="8" t="s">
        <v>1019</v>
      </c>
      <c r="B210" s="16" t="s">
        <v>888</v>
      </c>
      <c r="C210" s="79">
        <f>-VLOOKUP(A210,ResBal,8,FALSE)</f>
        <v>0</v>
      </c>
      <c r="D210" s="79">
        <v>0</v>
      </c>
      <c r="E210" s="3"/>
    </row>
    <row r="211" spans="1:8">
      <c r="A211" s="8" t="s">
        <v>1020</v>
      </c>
      <c r="B211" s="16" t="s">
        <v>746</v>
      </c>
      <c r="C211" s="80">
        <f>-VLOOKUP(A211,ResBal,8,FALSE)</f>
        <v>0</v>
      </c>
      <c r="D211" s="402">
        <v>0</v>
      </c>
      <c r="E211" s="3"/>
      <c r="G211" s="182"/>
    </row>
    <row r="212" spans="1:8">
      <c r="A212" s="14" t="s">
        <v>1021</v>
      </c>
      <c r="B212" s="16" t="s">
        <v>0</v>
      </c>
      <c r="C212" s="11"/>
      <c r="D212" s="402"/>
      <c r="E212" s="3"/>
    </row>
    <row r="213" spans="1:8">
      <c r="A213" s="8" t="s">
        <v>1022</v>
      </c>
      <c r="B213" s="16" t="s">
        <v>979</v>
      </c>
      <c r="C213" s="81">
        <f>TRUNC(SUM(C207:C210)+C211,0)</f>
        <v>0</v>
      </c>
      <c r="D213" s="81">
        <v>0</v>
      </c>
      <c r="E213" s="3"/>
      <c r="G213" s="182"/>
    </row>
    <row r="214" spans="1:8">
      <c r="A214" s="14" t="s">
        <v>1023</v>
      </c>
      <c r="B214" s="16" t="s">
        <v>0</v>
      </c>
      <c r="C214" s="11"/>
      <c r="D214" s="402"/>
      <c r="E214" s="3"/>
    </row>
    <row r="215" spans="1:8">
      <c r="A215" s="8" t="s">
        <v>1024</v>
      </c>
      <c r="B215" s="16" t="s">
        <v>1025</v>
      </c>
      <c r="C215" s="79">
        <f>TRUNC(C195+C197+C203+C213,0)</f>
        <v>0</v>
      </c>
      <c r="D215" s="79">
        <v>0</v>
      </c>
      <c r="E215" s="3"/>
      <c r="F215" s="352"/>
      <c r="G215" s="354"/>
    </row>
    <row r="216" spans="1:8">
      <c r="A216" s="14" t="s">
        <v>1026</v>
      </c>
      <c r="B216" s="16" t="s">
        <v>0</v>
      </c>
      <c r="C216" s="11"/>
      <c r="D216" s="402"/>
      <c r="E216" s="3"/>
    </row>
    <row r="217" spans="1:8" ht="10.5">
      <c r="A217" s="388" t="s">
        <v>1027</v>
      </c>
      <c r="B217" s="389" t="s">
        <v>1028</v>
      </c>
      <c r="C217" s="82">
        <f>TRUNC(C186+C215,0)</f>
        <v>0</v>
      </c>
      <c r="D217" s="82">
        <f>TRUNC(D186+D215,0)</f>
        <v>0</v>
      </c>
      <c r="E217" s="3"/>
      <c r="F217" s="436"/>
      <c r="G217" s="439"/>
      <c r="H217" s="182"/>
    </row>
    <row r="218" spans="1:8">
      <c r="A218" s="14" t="s">
        <v>1029</v>
      </c>
      <c r="B218" s="16" t="s">
        <v>0</v>
      </c>
      <c r="C218" s="11"/>
      <c r="D218" s="11"/>
      <c r="E218" s="3"/>
    </row>
    <row r="219" spans="1:8">
      <c r="A219" s="14" t="s">
        <v>1030</v>
      </c>
      <c r="B219" s="18" t="s">
        <v>1031</v>
      </c>
      <c r="C219" s="18"/>
      <c r="D219" s="11"/>
      <c r="E219" s="3"/>
    </row>
    <row r="220" spans="1:8">
      <c r="A220" s="14" t="s">
        <v>1032</v>
      </c>
      <c r="B220" s="16" t="s">
        <v>0</v>
      </c>
      <c r="C220" s="11"/>
      <c r="D220" s="11"/>
      <c r="E220" s="3"/>
    </row>
    <row r="221" spans="1:8">
      <c r="A221" s="8" t="s">
        <v>1033</v>
      </c>
      <c r="B221" s="16" t="s">
        <v>1034</v>
      </c>
      <c r="C221" s="79">
        <f>-VLOOKUP(A221,ResBal,8,FALSE)</f>
        <v>0</v>
      </c>
      <c r="D221" s="83">
        <v>0</v>
      </c>
      <c r="E221" s="3"/>
      <c r="G221" s="182"/>
    </row>
    <row r="222" spans="1:8">
      <c r="A222" s="8" t="s">
        <v>1035</v>
      </c>
      <c r="B222" s="16" t="s">
        <v>1036</v>
      </c>
      <c r="C222" s="79">
        <f>-VLOOKUP(A222,ResBal,8,FALSE)</f>
        <v>0</v>
      </c>
      <c r="D222" s="115">
        <v>0</v>
      </c>
      <c r="E222" s="3"/>
    </row>
    <row r="223" spans="1:8">
      <c r="A223" s="8" t="s">
        <v>1037</v>
      </c>
      <c r="B223" s="16" t="s">
        <v>1038</v>
      </c>
      <c r="C223" s="79">
        <f>-VLOOKUP(A223,ResBal,8,FALSE)</f>
        <v>0</v>
      </c>
      <c r="D223" s="115">
        <v>0</v>
      </c>
      <c r="E223" s="3"/>
    </row>
    <row r="224" spans="1:8">
      <c r="A224" s="8" t="s">
        <v>1039</v>
      </c>
      <c r="B224" s="16" t="s">
        <v>1040</v>
      </c>
      <c r="C224" s="79">
        <f>-VLOOKUP(A224,ResBal,8,FALSE)</f>
        <v>0</v>
      </c>
      <c r="D224" s="115">
        <v>0</v>
      </c>
      <c r="E224" s="3"/>
    </row>
    <row r="225" spans="1:11">
      <c r="A225" s="8" t="s">
        <v>1041</v>
      </c>
      <c r="B225" s="16" t="s">
        <v>1042</v>
      </c>
      <c r="C225" s="79">
        <f>-VLOOKUP(A225,ResBal,8,FALSE)</f>
        <v>0</v>
      </c>
      <c r="D225" s="123">
        <v>0</v>
      </c>
      <c r="E225" s="3"/>
      <c r="F225" s="431"/>
      <c r="G225" s="182"/>
    </row>
    <row r="226" spans="1:11">
      <c r="A226" s="8" t="s">
        <v>1043</v>
      </c>
      <c r="B226" s="16" t="s">
        <v>1044</v>
      </c>
      <c r="C226" s="117">
        <f>TRUNC('ANEXO 2'!C82,0)</f>
        <v>0</v>
      </c>
      <c r="D226" s="117">
        <f>+'ANEXO 2'!D82</f>
        <v>0</v>
      </c>
      <c r="E226" s="3"/>
      <c r="F226" s="182"/>
      <c r="G226" s="182"/>
      <c r="I226" s="182"/>
      <c r="J226" s="182"/>
    </row>
    <row r="227" spans="1:11">
      <c r="A227" s="8" t="s">
        <v>1045</v>
      </c>
      <c r="B227" s="16" t="s">
        <v>1046</v>
      </c>
      <c r="C227" s="117">
        <f>TRUNC('ANEXO 2'!C81,0)</f>
        <v>0</v>
      </c>
      <c r="D227" s="123">
        <v>0</v>
      </c>
      <c r="E227" s="3"/>
      <c r="F227" s="182"/>
      <c r="G227" s="182"/>
    </row>
    <row r="228" spans="1:11">
      <c r="A228" s="8" t="s">
        <v>1047</v>
      </c>
      <c r="B228" s="16" t="s">
        <v>1048</v>
      </c>
      <c r="C228" s="79">
        <f>-VLOOKUP(A228,ResBal,8,FALSE)</f>
        <v>0</v>
      </c>
      <c r="D228" s="123">
        <v>0</v>
      </c>
      <c r="E228" s="3"/>
      <c r="F228" s="352"/>
      <c r="G228" s="182"/>
      <c r="I228" s="182"/>
      <c r="J228" s="182"/>
      <c r="K228" s="182"/>
    </row>
    <row r="229" spans="1:11">
      <c r="A229" s="8" t="s">
        <v>1049</v>
      </c>
      <c r="B229" s="16" t="s">
        <v>1050</v>
      </c>
      <c r="C229" s="79">
        <f>VLOOKUP(A229,ResBal,8,FALSE)</f>
        <v>0</v>
      </c>
      <c r="D229" s="115">
        <v>0</v>
      </c>
      <c r="E229" s="3"/>
      <c r="F229" s="352"/>
      <c r="G229" s="182"/>
      <c r="H229" s="182"/>
      <c r="I229" s="182"/>
      <c r="J229" s="182"/>
    </row>
    <row r="230" spans="1:11">
      <c r="A230" s="8" t="s">
        <v>1051</v>
      </c>
      <c r="B230" s="16" t="s">
        <v>1052</v>
      </c>
      <c r="C230" s="79">
        <f>VLOOKUP(A230,ResBal,8,FALSE)*-1</f>
        <v>0</v>
      </c>
      <c r="D230" s="115">
        <v>0</v>
      </c>
      <c r="E230" s="3"/>
      <c r="G230" s="182"/>
    </row>
    <row r="231" spans="1:11">
      <c r="A231" s="8" t="s">
        <v>1053</v>
      </c>
      <c r="B231" s="16" t="s">
        <v>1054</v>
      </c>
      <c r="C231" s="79">
        <f t="shared" ref="C231:C236" si="7">-VLOOKUP(A231,ResBal,8,FALSE)</f>
        <v>0</v>
      </c>
      <c r="D231" s="115">
        <v>0</v>
      </c>
      <c r="E231" s="3"/>
    </row>
    <row r="232" spans="1:11" ht="20">
      <c r="A232" s="8" t="s">
        <v>1055</v>
      </c>
      <c r="B232" s="16" t="s">
        <v>1056</v>
      </c>
      <c r="C232" s="79">
        <f t="shared" si="7"/>
        <v>0</v>
      </c>
      <c r="D232" s="83">
        <v>0</v>
      </c>
      <c r="E232" s="3"/>
    </row>
    <row r="233" spans="1:11" ht="20">
      <c r="A233" s="8" t="s">
        <v>1057</v>
      </c>
      <c r="B233" s="16" t="s">
        <v>1058</v>
      </c>
      <c r="C233" s="79">
        <f t="shared" si="7"/>
        <v>0</v>
      </c>
      <c r="D233" s="83">
        <v>0</v>
      </c>
      <c r="E233" s="3"/>
    </row>
    <row r="234" spans="1:11" ht="20">
      <c r="A234" s="8" t="s">
        <v>1059</v>
      </c>
      <c r="B234" s="16" t="s">
        <v>1060</v>
      </c>
      <c r="C234" s="79">
        <f t="shared" si="7"/>
        <v>0</v>
      </c>
      <c r="D234" s="83">
        <v>0</v>
      </c>
      <c r="E234" s="3"/>
    </row>
    <row r="235" spans="1:11">
      <c r="A235" s="8" t="s">
        <v>1061</v>
      </c>
      <c r="B235" s="16" t="s">
        <v>1062</v>
      </c>
      <c r="C235" s="79">
        <f t="shared" si="7"/>
        <v>0</v>
      </c>
      <c r="D235" s="83">
        <v>0</v>
      </c>
      <c r="E235" s="3"/>
    </row>
    <row r="236" spans="1:11">
      <c r="A236" s="8" t="s">
        <v>5704</v>
      </c>
      <c r="B236" s="16" t="s">
        <v>1063</v>
      </c>
      <c r="C236" s="80">
        <f t="shared" si="7"/>
        <v>0</v>
      </c>
      <c r="D236" s="80">
        <v>0</v>
      </c>
      <c r="E236" s="3"/>
    </row>
    <row r="237" spans="1:11">
      <c r="A237" s="8" t="s">
        <v>5706</v>
      </c>
      <c r="B237" s="16" t="s">
        <v>1064</v>
      </c>
      <c r="C237" s="80">
        <v>0</v>
      </c>
      <c r="D237" s="80">
        <v>0</v>
      </c>
      <c r="E237" s="3"/>
    </row>
    <row r="238" spans="1:11">
      <c r="A238" s="14" t="s">
        <v>1065</v>
      </c>
      <c r="B238" s="16" t="s">
        <v>0</v>
      </c>
      <c r="C238" s="11"/>
      <c r="D238" s="11"/>
      <c r="E238" s="3"/>
    </row>
    <row r="239" spans="1:11">
      <c r="A239" s="347" t="s">
        <v>1066</v>
      </c>
      <c r="B239" s="348" t="s">
        <v>1067</v>
      </c>
      <c r="C239" s="350">
        <f>TRUNC(SUM(C221:C226)-SUM(C227)+SUM(C228)-SUM(C229)+SUM(C230)-SUM(C231)+SUM(C232:C236)-SUM(C237),0)</f>
        <v>0</v>
      </c>
      <c r="D239" s="350">
        <f>TRUNC(SUM(D221:D226)-SUM(D227)+SUM(D228)-SUM(D229)+SUM(D230)-SUM(D231)+SUM(D232:D236)-SUM(D237),0)</f>
        <v>0</v>
      </c>
      <c r="E239" s="3"/>
      <c r="F239" s="352"/>
      <c r="G239" s="354"/>
    </row>
    <row r="240" spans="1:11">
      <c r="A240" s="14" t="s">
        <v>1068</v>
      </c>
      <c r="B240" s="16" t="s">
        <v>0</v>
      </c>
      <c r="C240" s="11"/>
      <c r="D240" s="11"/>
      <c r="E240" s="3"/>
      <c r="I240" s="182"/>
    </row>
    <row r="241" spans="1:8">
      <c r="A241" s="347" t="s">
        <v>1069</v>
      </c>
      <c r="B241" s="348" t="s">
        <v>1070</v>
      </c>
      <c r="C241" s="349">
        <f>TRUNC(C217+C239,0)</f>
        <v>0</v>
      </c>
      <c r="D241" s="349">
        <f>TRUNC(D217+D239,0)</f>
        <v>0</v>
      </c>
      <c r="E241" s="3"/>
      <c r="G241" s="356"/>
      <c r="H241" s="356"/>
    </row>
    <row r="242" spans="1:8">
      <c r="A242" s="14" t="s">
        <v>1071</v>
      </c>
      <c r="B242" s="16" t="s">
        <v>0</v>
      </c>
      <c r="C242" s="11"/>
      <c r="D242" s="11"/>
      <c r="E242" s="3"/>
    </row>
    <row r="243" spans="1:8" ht="20">
      <c r="A243" s="14" t="s">
        <v>1072</v>
      </c>
      <c r="B243" s="16" t="s">
        <v>1073</v>
      </c>
      <c r="C243" s="11"/>
      <c r="D243" s="11"/>
      <c r="E243" s="3"/>
    </row>
    <row r="244" spans="1:8" ht="8.15" customHeight="1">
      <c r="A244" s="3"/>
      <c r="B244" s="3" t="s">
        <v>0</v>
      </c>
      <c r="C244" s="3"/>
      <c r="D244" s="3"/>
      <c r="E244" s="3"/>
    </row>
    <row r="246" spans="1:8">
      <c r="C246" s="182">
        <f>+C241-C132</f>
        <v>0</v>
      </c>
      <c r="D246" s="182">
        <f>+D241-D132</f>
        <v>0</v>
      </c>
    </row>
  </sheetData>
  <sheetProtection formatCells="0" formatColumns="0"/>
  <mergeCells count="1">
    <mergeCell ref="L59:N59"/>
  </mergeCells>
  <printOptions horizontalCentered="1"/>
  <pageMargins left="0.39370078740157483" right="0.39370078740157483" top="0.98425196850393704" bottom="0.39370078740157483" header="0.39370078740157483" footer="0.31496062992125984"/>
  <pageSetup scale="72" fitToHeight="3" orientation="portrait" r:id="rId1"/>
  <headerFooter>
    <oddHeader>&amp;CDRAGON FOODS, S.A DE C.V
HT DICTAMEN 2020</oddHeader>
    <oddFooter>&amp;R&amp;8&amp;P/&amp;N</oddFooter>
  </headerFooter>
  <rowBreaks count="1" manualBreakCount="1">
    <brk id="181" max="4" man="1"/>
  </rowBreaks>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88"/>
  <sheetViews>
    <sheetView showGridLines="0" zoomScaleNormal="100" workbookViewId="0">
      <pane xSplit="2" ySplit="2" topLeftCell="C41" activePane="bottomRight" state="frozen"/>
      <selection activeCell="C3" sqref="C3"/>
      <selection pane="topRight" activeCell="C3" sqref="C3"/>
      <selection pane="bottomLeft" activeCell="C3" sqref="C3"/>
      <selection pane="bottomRight" activeCell="C59" sqref="C59"/>
    </sheetView>
  </sheetViews>
  <sheetFormatPr baseColWidth="10" defaultColWidth="11.453125" defaultRowHeight="15" customHeight="1"/>
  <cols>
    <col min="1" max="1" width="13" style="78" bestFit="1" customWidth="1"/>
    <col min="2" max="2" width="51.54296875" style="78" customWidth="1"/>
    <col min="3" max="4" width="14.6328125" style="78" customWidth="1"/>
    <col min="5" max="5" width="1.6328125" style="78" customWidth="1"/>
    <col min="6" max="7" width="14.453125" style="182" customWidth="1"/>
    <col min="8" max="8" width="2.54296875" style="374" customWidth="1"/>
    <col min="9" max="9" width="11.81640625" style="78" bestFit="1" customWidth="1"/>
    <col min="10" max="16384" width="11.453125" style="78"/>
  </cols>
  <sheetData>
    <row r="1" spans="1:12" ht="16.5" customHeight="1">
      <c r="A1" s="3" t="s">
        <v>0</v>
      </c>
      <c r="B1" s="3" t="s">
        <v>1074</v>
      </c>
      <c r="C1" s="382"/>
      <c r="D1" s="3"/>
      <c r="E1" s="3" t="s">
        <v>0</v>
      </c>
    </row>
    <row r="2" spans="1:12" ht="10">
      <c r="A2" s="15" t="s">
        <v>1</v>
      </c>
      <c r="B2" s="15" t="s">
        <v>2</v>
      </c>
      <c r="C2" s="15" t="s">
        <v>6113</v>
      </c>
      <c r="D2" s="15" t="s">
        <v>6114</v>
      </c>
      <c r="E2" s="3" t="s">
        <v>0</v>
      </c>
    </row>
    <row r="3" spans="1:12" ht="10">
      <c r="A3" s="14" t="s">
        <v>1075</v>
      </c>
      <c r="B3" s="16" t="s">
        <v>0</v>
      </c>
      <c r="C3" s="22"/>
      <c r="D3" s="22"/>
      <c r="E3" s="3"/>
    </row>
    <row r="4" spans="1:12" ht="10">
      <c r="A4" s="14" t="s">
        <v>1076</v>
      </c>
      <c r="B4" s="18" t="s">
        <v>683</v>
      </c>
      <c r="C4" s="29"/>
      <c r="D4" s="22"/>
      <c r="E4" s="3"/>
    </row>
    <row r="5" spans="1:12" ht="63.75" customHeight="1">
      <c r="A5" s="14" t="s">
        <v>1077</v>
      </c>
      <c r="B5" s="22" t="s">
        <v>1078</v>
      </c>
      <c r="C5" s="22"/>
      <c r="D5" s="23"/>
      <c r="E5" s="3"/>
      <c r="F5" s="183" t="s">
        <v>5707</v>
      </c>
      <c r="G5" s="183" t="s">
        <v>5759</v>
      </c>
      <c r="H5" s="432"/>
      <c r="I5" s="406" t="s">
        <v>5992</v>
      </c>
      <c r="J5" s="406" t="s">
        <v>1991</v>
      </c>
    </row>
    <row r="6" spans="1:12" ht="10">
      <c r="A6" s="14" t="s">
        <v>1079</v>
      </c>
      <c r="B6" s="22" t="s">
        <v>0</v>
      </c>
      <c r="C6" s="22"/>
      <c r="D6" s="22"/>
      <c r="E6" s="3"/>
    </row>
    <row r="7" spans="1:12" ht="10">
      <c r="A7" s="19" t="s">
        <v>1080</v>
      </c>
      <c r="B7" s="16" t="s">
        <v>1081</v>
      </c>
      <c r="C7" s="117">
        <f>TRUNC('ANEXO 5'!C43,0)</f>
        <v>0</v>
      </c>
      <c r="D7" s="537">
        <v>0</v>
      </c>
      <c r="E7" s="3"/>
      <c r="F7" s="115">
        <f>C7</f>
        <v>0</v>
      </c>
      <c r="I7" s="352">
        <v>803554157.35000002</v>
      </c>
      <c r="J7" s="352">
        <f>+C7-I7</f>
        <v>-803554157.35000002</v>
      </c>
      <c r="L7" s="78">
        <v>69979440</v>
      </c>
    </row>
    <row r="8" spans="1:12" ht="10">
      <c r="A8" s="14" t="s">
        <v>1075</v>
      </c>
      <c r="B8" s="16" t="s">
        <v>0</v>
      </c>
      <c r="C8" s="24"/>
      <c r="D8" s="24"/>
      <c r="E8" s="3"/>
    </row>
    <row r="9" spans="1:12" ht="10">
      <c r="A9" s="14" t="s">
        <v>1076</v>
      </c>
      <c r="B9" s="16" t="s">
        <v>1082</v>
      </c>
      <c r="C9" s="24"/>
      <c r="D9" s="24"/>
      <c r="E9" s="3"/>
    </row>
    <row r="10" spans="1:12" ht="10">
      <c r="A10" s="14" t="s">
        <v>1077</v>
      </c>
      <c r="B10" s="16" t="s">
        <v>0</v>
      </c>
      <c r="C10" s="24"/>
      <c r="D10" s="24"/>
      <c r="E10" s="3"/>
    </row>
    <row r="11" spans="1:12" ht="10">
      <c r="A11" s="19" t="s">
        <v>1083</v>
      </c>
      <c r="B11" s="16" t="s">
        <v>1084</v>
      </c>
      <c r="C11" s="117">
        <f>TRUNC('ANEXO 6'!C49+'ANEXO 6'!C117+'ANEXO 6'!C142,0)</f>
        <v>0</v>
      </c>
      <c r="D11" s="123">
        <v>0</v>
      </c>
      <c r="E11" s="3"/>
      <c r="G11" s="115">
        <f>C11</f>
        <v>0</v>
      </c>
      <c r="H11" s="433"/>
      <c r="I11" s="78">
        <v>706917131.89582002</v>
      </c>
      <c r="J11" s="352">
        <f>+C11-I11</f>
        <v>-706917131.89582002</v>
      </c>
    </row>
    <row r="12" spans="1:12" ht="10">
      <c r="A12" s="14" t="s">
        <v>1085</v>
      </c>
      <c r="B12" s="16" t="s">
        <v>0</v>
      </c>
      <c r="C12" s="11"/>
      <c r="D12" s="24"/>
      <c r="E12" s="3"/>
    </row>
    <row r="13" spans="1:12" ht="10">
      <c r="A13" s="19" t="s">
        <v>1086</v>
      </c>
      <c r="B13" s="16" t="s">
        <v>1087</v>
      </c>
      <c r="C13" s="85">
        <f>TRUNC(IF(C7-C11&lt;0,-C7+C11, 0),0)</f>
        <v>0</v>
      </c>
      <c r="D13" s="85">
        <f>TRUNC(IF(D7-D11&lt;0,-D7+D11, 0),0)</f>
        <v>0</v>
      </c>
      <c r="E13" s="3"/>
    </row>
    <row r="14" spans="1:12" ht="10">
      <c r="A14" s="19" t="s">
        <v>1088</v>
      </c>
      <c r="B14" s="16" t="s">
        <v>1089</v>
      </c>
      <c r="C14" s="85">
        <f>TRUNC(IF(C7-C11&gt;0,C7-C11, 0),0)</f>
        <v>0</v>
      </c>
      <c r="D14" s="85">
        <f>TRUNC(IF(D7-D11&gt;0,D7-D11, 0),0)</f>
        <v>0</v>
      </c>
      <c r="E14" s="3"/>
      <c r="I14" s="85">
        <f>TRUNC(IF(I7-I11&gt;0,I7-I11, 0),0)</f>
        <v>96637025</v>
      </c>
      <c r="J14" s="374"/>
    </row>
    <row r="15" spans="1:12" ht="10">
      <c r="A15" s="14" t="s">
        <v>1090</v>
      </c>
      <c r="B15" s="16" t="s">
        <v>0</v>
      </c>
      <c r="C15" s="11"/>
      <c r="D15" s="11"/>
      <c r="E15" s="3"/>
    </row>
    <row r="16" spans="1:12" ht="10">
      <c r="A16" s="14" t="s">
        <v>1091</v>
      </c>
      <c r="B16" s="16" t="s">
        <v>1082</v>
      </c>
      <c r="C16" s="11"/>
      <c r="D16" s="11"/>
      <c r="E16" s="3"/>
    </row>
    <row r="17" spans="1:11" ht="10">
      <c r="A17" s="14" t="s">
        <v>1092</v>
      </c>
      <c r="B17" s="16" t="s">
        <v>0</v>
      </c>
      <c r="C17" s="11"/>
      <c r="D17" s="11"/>
      <c r="E17" s="3"/>
    </row>
    <row r="18" spans="1:11" ht="10">
      <c r="A18" s="14" t="s">
        <v>1093</v>
      </c>
      <c r="B18" s="16" t="s">
        <v>1094</v>
      </c>
      <c r="C18" s="11"/>
      <c r="D18" s="11"/>
      <c r="E18" s="3"/>
    </row>
    <row r="19" spans="1:11" ht="10">
      <c r="A19" s="14" t="s">
        <v>1095</v>
      </c>
      <c r="B19" s="16" t="s">
        <v>0</v>
      </c>
      <c r="C19" s="11"/>
      <c r="D19" s="11"/>
      <c r="E19" s="3"/>
    </row>
    <row r="20" spans="1:11" ht="10">
      <c r="A20" s="19" t="s">
        <v>1096</v>
      </c>
      <c r="B20" s="16" t="s">
        <v>1097</v>
      </c>
      <c r="C20" s="117">
        <f>TRUNC('ANEXO 7'!I116,0)</f>
        <v>0</v>
      </c>
      <c r="D20" s="123">
        <v>0</v>
      </c>
      <c r="E20" s="3"/>
      <c r="G20" s="115">
        <f>C20</f>
        <v>0</v>
      </c>
      <c r="H20" s="433"/>
      <c r="I20" s="352">
        <v>4739246.7700000005</v>
      </c>
      <c r="J20" s="352">
        <f>+C20-I20</f>
        <v>-4739246.7700000005</v>
      </c>
      <c r="K20" s="182"/>
    </row>
    <row r="21" spans="1:11" ht="10">
      <c r="A21" s="19" t="s">
        <v>1098</v>
      </c>
      <c r="B21" s="16" t="s">
        <v>1099</v>
      </c>
      <c r="C21" s="117">
        <f>TRUNC('ANEXO 7'!G116,0)</f>
        <v>0</v>
      </c>
      <c r="D21" s="123">
        <v>0</v>
      </c>
      <c r="E21" s="3"/>
      <c r="G21" s="115">
        <f>C21</f>
        <v>0</v>
      </c>
      <c r="H21" s="433"/>
    </row>
    <row r="22" spans="1:11" ht="10">
      <c r="A22" s="19" t="s">
        <v>1100</v>
      </c>
      <c r="B22" s="16" t="s">
        <v>1101</v>
      </c>
      <c r="C22" s="117">
        <f>TRUNC('ANEXO 7'!E116,0)</f>
        <v>0</v>
      </c>
      <c r="D22" s="123">
        <v>0</v>
      </c>
      <c r="E22" s="3"/>
      <c r="G22" s="115">
        <f>C22</f>
        <v>0</v>
      </c>
      <c r="H22" s="433"/>
    </row>
    <row r="23" spans="1:11" ht="10">
      <c r="A23" s="19" t="s">
        <v>1102</v>
      </c>
      <c r="B23" s="16" t="s">
        <v>1103</v>
      </c>
      <c r="C23" s="81">
        <f>TRUNC(SUM(C20:C22),0)</f>
        <v>0</v>
      </c>
      <c r="D23" s="81">
        <f>TRUNC(SUM(D20:D22),0)</f>
        <v>0</v>
      </c>
      <c r="E23" s="3"/>
      <c r="I23" s="81">
        <f>TRUNC(SUM(I20:I22),0)</f>
        <v>4739246</v>
      </c>
      <c r="J23" s="182"/>
    </row>
    <row r="24" spans="1:11" ht="10">
      <c r="A24" s="14" t="s">
        <v>1104</v>
      </c>
      <c r="B24" s="16" t="s">
        <v>0</v>
      </c>
      <c r="C24" s="11"/>
      <c r="D24" s="11"/>
      <c r="E24" s="3"/>
    </row>
    <row r="25" spans="1:11" ht="10">
      <c r="A25" s="19" t="s">
        <v>1105</v>
      </c>
      <c r="B25" s="16" t="s">
        <v>1106</v>
      </c>
      <c r="C25" s="85">
        <f>TRUNC(IF(C14-C13-C23&lt;0,C13-C14+C23, 0),0)</f>
        <v>0</v>
      </c>
      <c r="D25" s="85">
        <f>TRUNC(IF(D14-D13-D23&lt;0,D13-D14+D23, 0),0)</f>
        <v>0</v>
      </c>
      <c r="E25" s="3"/>
    </row>
    <row r="26" spans="1:11" ht="10">
      <c r="A26" s="19" t="s">
        <v>1107</v>
      </c>
      <c r="B26" s="16" t="s">
        <v>1108</v>
      </c>
      <c r="C26" s="85">
        <f>TRUNC(IF(C14-C13-C23&gt;0,-C13+C14-C23, 0),0)</f>
        <v>0</v>
      </c>
      <c r="D26" s="85">
        <f>TRUNC(IF(D14-D13-D23&gt;0,-D13+D14-D23, 0),0)</f>
        <v>0</v>
      </c>
      <c r="E26" s="3"/>
      <c r="I26" s="85">
        <f>TRUNC(IF(I14-I13-I23&gt;0,-I13+I14-I23, 0),0)</f>
        <v>91897779</v>
      </c>
      <c r="J26" s="374">
        <f>+C26-I26</f>
        <v>-91897779</v>
      </c>
    </row>
    <row r="27" spans="1:11" ht="10">
      <c r="A27" s="14" t="s">
        <v>1109</v>
      </c>
      <c r="B27" s="16" t="s">
        <v>0</v>
      </c>
      <c r="C27" s="11"/>
      <c r="D27" s="11"/>
      <c r="E27" s="3"/>
    </row>
    <row r="28" spans="1:11" ht="10">
      <c r="A28" s="14" t="s">
        <v>1110</v>
      </c>
      <c r="B28" s="16" t="s">
        <v>1111</v>
      </c>
      <c r="C28" s="11"/>
      <c r="D28" s="11"/>
      <c r="E28" s="3"/>
    </row>
    <row r="29" spans="1:11" ht="10">
      <c r="A29" s="14" t="s">
        <v>1112</v>
      </c>
      <c r="B29" s="16" t="s">
        <v>0</v>
      </c>
      <c r="C29" s="11"/>
      <c r="D29" s="11"/>
      <c r="E29" s="3"/>
    </row>
    <row r="30" spans="1:11" ht="10">
      <c r="A30" s="14" t="s">
        <v>1113</v>
      </c>
      <c r="B30" s="16" t="s">
        <v>1114</v>
      </c>
      <c r="C30" s="11"/>
      <c r="D30" s="11"/>
      <c r="E30" s="3"/>
    </row>
    <row r="31" spans="1:11" ht="10">
      <c r="A31" s="14" t="s">
        <v>1115</v>
      </c>
      <c r="B31" s="16" t="s">
        <v>0</v>
      </c>
      <c r="C31" s="11"/>
      <c r="D31" s="11"/>
      <c r="E31" s="3"/>
    </row>
    <row r="32" spans="1:11" ht="10.5">
      <c r="A32" s="19" t="s">
        <v>1116</v>
      </c>
      <c r="B32" s="16" t="s">
        <v>1117</v>
      </c>
      <c r="C32" s="117">
        <f>TRUNC('ANEXO 5'!D43,0)</f>
        <v>0</v>
      </c>
      <c r="D32" s="117">
        <v>0</v>
      </c>
      <c r="E32" s="3"/>
      <c r="F32" s="115">
        <f>C32</f>
        <v>0</v>
      </c>
      <c r="G32" s="369"/>
      <c r="H32" s="434"/>
      <c r="I32" s="370">
        <v>0</v>
      </c>
      <c r="J32" s="370">
        <f>+C32-I32</f>
        <v>0</v>
      </c>
    </row>
    <row r="33" spans="1:12" ht="10">
      <c r="A33" s="19" t="s">
        <v>1118</v>
      </c>
      <c r="B33" s="16" t="s">
        <v>1119</v>
      </c>
      <c r="C33" s="117">
        <f>TRUNC('OTROS GASTOS'!C20,0)</f>
        <v>0</v>
      </c>
      <c r="D33" s="117">
        <v>0</v>
      </c>
      <c r="E33" s="3"/>
      <c r="G33" s="115">
        <f>C33</f>
        <v>0</v>
      </c>
      <c r="H33" s="433"/>
    </row>
    <row r="34" spans="1:12" ht="10">
      <c r="A34" s="19" t="s">
        <v>1120</v>
      </c>
      <c r="B34" s="16" t="s">
        <v>1103</v>
      </c>
      <c r="C34" s="79">
        <f>TRUNC(C32-C33,0)</f>
        <v>0</v>
      </c>
      <c r="D34" s="79">
        <f>TRUNC(D32-D33,0)</f>
        <v>0</v>
      </c>
      <c r="E34" s="3"/>
      <c r="I34" s="79">
        <f>TRUNC(I32-I33,0)</f>
        <v>0</v>
      </c>
      <c r="J34" s="182"/>
    </row>
    <row r="35" spans="1:12" ht="10">
      <c r="A35" s="14" t="s">
        <v>1121</v>
      </c>
      <c r="B35" s="16" t="s">
        <v>0</v>
      </c>
      <c r="C35" s="11"/>
      <c r="D35" s="11"/>
      <c r="E35" s="3"/>
    </row>
    <row r="36" spans="1:12" ht="10">
      <c r="A36" s="14" t="s">
        <v>1122</v>
      </c>
      <c r="B36" s="16" t="s">
        <v>1111</v>
      </c>
      <c r="C36" s="11"/>
      <c r="D36" s="11"/>
      <c r="E36" s="3"/>
    </row>
    <row r="37" spans="1:12" ht="10">
      <c r="A37" s="14" t="s">
        <v>1123</v>
      </c>
      <c r="B37" s="16" t="s">
        <v>0</v>
      </c>
      <c r="C37" s="11"/>
      <c r="D37" s="11"/>
      <c r="E37" s="3"/>
    </row>
    <row r="38" spans="1:12" ht="10">
      <c r="A38" s="14" t="s">
        <v>1124</v>
      </c>
      <c r="B38" s="16" t="s">
        <v>1125</v>
      </c>
      <c r="C38" s="11"/>
      <c r="D38" s="11"/>
      <c r="E38" s="3"/>
    </row>
    <row r="39" spans="1:12" ht="10">
      <c r="A39" s="14" t="s">
        <v>1126</v>
      </c>
      <c r="B39" s="16" t="s">
        <v>0</v>
      </c>
      <c r="C39" s="11"/>
      <c r="D39" s="11"/>
      <c r="E39" s="3"/>
    </row>
    <row r="40" spans="1:12" ht="10">
      <c r="A40" s="19" t="s">
        <v>1127</v>
      </c>
      <c r="B40" s="16" t="s">
        <v>1128</v>
      </c>
      <c r="C40" s="117">
        <f>TRUNC('ANEXO - 8'!C20,0)</f>
        <v>0</v>
      </c>
      <c r="D40" s="115">
        <v>0</v>
      </c>
      <c r="E40" s="3"/>
      <c r="F40" s="115">
        <f>C40</f>
        <v>0</v>
      </c>
    </row>
    <row r="41" spans="1:12" ht="10">
      <c r="A41" s="19" t="s">
        <v>1129</v>
      </c>
      <c r="B41" s="16" t="s">
        <v>1130</v>
      </c>
      <c r="C41" s="117">
        <f>TRUNC('ANEXO - 8'!C36,0)</f>
        <v>0</v>
      </c>
      <c r="D41" s="123">
        <v>0</v>
      </c>
      <c r="E41" s="3"/>
      <c r="G41" s="115">
        <f>C41</f>
        <v>0</v>
      </c>
      <c r="H41" s="433"/>
      <c r="J41" s="182"/>
      <c r="K41" s="182"/>
      <c r="L41" s="182"/>
    </row>
    <row r="42" spans="1:12" ht="10">
      <c r="A42" s="19" t="s">
        <v>1131</v>
      </c>
      <c r="B42" s="16" t="s">
        <v>1132</v>
      </c>
      <c r="C42" s="114">
        <f>TRUNC('ANEXO - 8'!C42+'ANEXO - 8'!C43,0)</f>
        <v>0</v>
      </c>
      <c r="D42" s="123">
        <v>0</v>
      </c>
      <c r="E42" s="3"/>
      <c r="F42" s="115">
        <f>C42</f>
        <v>0</v>
      </c>
    </row>
    <row r="43" spans="1:12" ht="10">
      <c r="A43" s="19" t="s">
        <v>1133</v>
      </c>
      <c r="B43" s="16" t="s">
        <v>1134</v>
      </c>
      <c r="C43" s="114">
        <f>TRUNC('ANEXO - 8'!C40+'ANEXO - 8'!C41,0)</f>
        <v>0</v>
      </c>
      <c r="D43" s="123">
        <v>0</v>
      </c>
      <c r="E43" s="3"/>
      <c r="G43" s="115">
        <f>-C43</f>
        <v>0</v>
      </c>
      <c r="H43" s="433"/>
    </row>
    <row r="44" spans="1:12" ht="10">
      <c r="A44" s="19" t="s">
        <v>1135</v>
      </c>
      <c r="B44" s="16" t="s">
        <v>1136</v>
      </c>
      <c r="C44" s="114">
        <f>TRUNC('ANEXO - 8'!C48+'ANEXO - 8'!C49,0)</f>
        <v>0</v>
      </c>
      <c r="D44" s="115">
        <v>0</v>
      </c>
      <c r="E44" s="3"/>
      <c r="F44" s="115">
        <f>C44</f>
        <v>0</v>
      </c>
    </row>
    <row r="45" spans="1:12" ht="10">
      <c r="A45" s="19" t="s">
        <v>1137</v>
      </c>
      <c r="B45" s="16" t="s">
        <v>1138</v>
      </c>
      <c r="C45" s="114">
        <f>TRUNC('ANEXO - 8'!C50+'ANEXO - 8'!C51,0)</f>
        <v>0</v>
      </c>
      <c r="D45" s="115">
        <v>0</v>
      </c>
      <c r="E45" s="3"/>
      <c r="G45" s="115">
        <f>C45</f>
        <v>0</v>
      </c>
      <c r="H45" s="433"/>
    </row>
    <row r="46" spans="1:12" ht="20">
      <c r="A46" s="19" t="s">
        <v>1139</v>
      </c>
      <c r="B46" s="16" t="s">
        <v>1140</v>
      </c>
      <c r="C46" s="114">
        <f>TRUNC('ANEXO - 8'!C52+'ANEXO - 8'!C53,0)</f>
        <v>0</v>
      </c>
      <c r="D46" s="115">
        <v>0</v>
      </c>
      <c r="E46" s="3"/>
    </row>
    <row r="47" spans="1:12" ht="10">
      <c r="A47" s="19" t="s">
        <v>1141</v>
      </c>
      <c r="B47" s="16" t="s">
        <v>1142</v>
      </c>
      <c r="C47" s="114">
        <f>TRUNC('ANEXO - 8'!C58+'ANEXO - 8'!C59,0)</f>
        <v>0</v>
      </c>
      <c r="D47" s="123">
        <v>0</v>
      </c>
      <c r="E47" s="3"/>
      <c r="F47" s="115">
        <f>C47</f>
        <v>0</v>
      </c>
    </row>
    <row r="48" spans="1:12" ht="10">
      <c r="A48" s="19" t="s">
        <v>1143</v>
      </c>
      <c r="B48" s="16" t="s">
        <v>1144</v>
      </c>
      <c r="C48" s="114">
        <f>TRUNC('ANEXO - 8'!C60+'ANEXO - 8'!C61,0)</f>
        <v>0</v>
      </c>
      <c r="D48" s="123">
        <v>0</v>
      </c>
      <c r="E48" s="3"/>
      <c r="G48" s="115">
        <f>C48</f>
        <v>0</v>
      </c>
      <c r="H48" s="433"/>
      <c r="I48" s="78">
        <v>542</v>
      </c>
      <c r="J48" s="182">
        <f>+C48-I48</f>
        <v>-542</v>
      </c>
    </row>
    <row r="49" spans="1:10" ht="10">
      <c r="A49" s="19" t="s">
        <v>1145</v>
      </c>
      <c r="B49" s="16" t="s">
        <v>1103</v>
      </c>
      <c r="C49" s="79">
        <f>TRUNC(C40+C42+C44-C41+C43+C45+C46+C47+C48,0)</f>
        <v>0</v>
      </c>
      <c r="D49" s="79">
        <v>0</v>
      </c>
      <c r="E49" s="3"/>
      <c r="I49" s="79">
        <f>TRUNC(I40+I42+I44-I41+I43+I45+I46+I47+I48,0)</f>
        <v>542</v>
      </c>
    </row>
    <row r="50" spans="1:10" ht="10">
      <c r="A50" s="14" t="s">
        <v>1146</v>
      </c>
      <c r="B50" s="16" t="s">
        <v>0</v>
      </c>
      <c r="C50" s="11"/>
      <c r="D50" s="11"/>
      <c r="E50" s="3"/>
    </row>
    <row r="51" spans="1:10" ht="10">
      <c r="A51" s="14" t="s">
        <v>1147</v>
      </c>
      <c r="B51" s="16" t="s">
        <v>1111</v>
      </c>
      <c r="C51" s="11"/>
      <c r="D51" s="11"/>
      <c r="E51" s="3"/>
    </row>
    <row r="52" spans="1:10" ht="10">
      <c r="A52" s="14" t="s">
        <v>1148</v>
      </c>
      <c r="B52" s="16" t="s">
        <v>0</v>
      </c>
      <c r="C52" s="11"/>
      <c r="D52" s="11"/>
      <c r="E52" s="3"/>
    </row>
    <row r="53" spans="1:10" ht="20">
      <c r="A53" s="19" t="s">
        <v>1149</v>
      </c>
      <c r="B53" s="16" t="s">
        <v>1150</v>
      </c>
      <c r="C53" s="85"/>
      <c r="D53" s="85"/>
      <c r="E53" s="3"/>
      <c r="G53" s="115">
        <f>C53</f>
        <v>0</v>
      </c>
      <c r="H53" s="433"/>
    </row>
    <row r="54" spans="1:10" ht="20">
      <c r="A54" s="19" t="s">
        <v>1151</v>
      </c>
      <c r="B54" s="16" t="s">
        <v>1152</v>
      </c>
      <c r="C54" s="85"/>
      <c r="D54" s="85"/>
      <c r="E54" s="3"/>
      <c r="F54" s="115">
        <f>C54</f>
        <v>0</v>
      </c>
    </row>
    <row r="55" spans="1:10" ht="10">
      <c r="A55" s="14" t="s">
        <v>1153</v>
      </c>
      <c r="B55" s="16" t="s">
        <v>0</v>
      </c>
      <c r="C55" s="11"/>
      <c r="D55" s="11"/>
      <c r="E55" s="3"/>
    </row>
    <row r="56" spans="1:10" ht="10">
      <c r="A56" s="14" t="s">
        <v>1154</v>
      </c>
      <c r="B56" s="16" t="s">
        <v>1111</v>
      </c>
      <c r="C56" s="11"/>
      <c r="D56" s="11"/>
      <c r="E56" s="3"/>
    </row>
    <row r="57" spans="1:10" ht="10">
      <c r="A57" s="14" t="s">
        <v>1155</v>
      </c>
      <c r="B57" s="16" t="s">
        <v>0</v>
      </c>
      <c r="C57" s="11"/>
      <c r="D57" s="11"/>
      <c r="E57" s="3"/>
    </row>
    <row r="58" spans="1:10" ht="10">
      <c r="A58" s="19" t="s">
        <v>1156</v>
      </c>
      <c r="B58" s="16" t="s">
        <v>1157</v>
      </c>
      <c r="C58" s="120">
        <v>0</v>
      </c>
      <c r="D58" s="83">
        <v>0</v>
      </c>
      <c r="E58" s="3"/>
    </row>
    <row r="59" spans="1:10" ht="10">
      <c r="A59" s="14" t="s">
        <v>1158</v>
      </c>
      <c r="B59" s="16" t="s">
        <v>0</v>
      </c>
      <c r="C59" s="11"/>
      <c r="D59" s="11"/>
      <c r="E59" s="3"/>
    </row>
    <row r="60" spans="1:10" ht="10">
      <c r="A60" s="19" t="s">
        <v>1159</v>
      </c>
      <c r="B60" s="16" t="s">
        <v>1160</v>
      </c>
      <c r="C60" s="122">
        <f>TRUNC(IF(C26-C25+C34+C49-C53+C54+C58&lt;0,C25-C26-C34-C49+C53-C54-C58, 0),0)</f>
        <v>0</v>
      </c>
      <c r="D60" s="122">
        <f>TRUNC(IF(D26-D25+D34+D49-D53+D54+D58&lt;0,D25-D26-D34-D49+D53-D54-D58, 0),0)</f>
        <v>0</v>
      </c>
      <c r="E60" s="3"/>
    </row>
    <row r="61" spans="1:10" ht="10">
      <c r="A61" s="19" t="s">
        <v>1161</v>
      </c>
      <c r="B61" s="16" t="s">
        <v>1162</v>
      </c>
      <c r="C61" s="122">
        <f>TRUNC(IF(C26-C25+C34+C49-C53+C54+C58&gt;0,C26-C25+C34+C49-C53+C54+C58, 0),0)</f>
        <v>0</v>
      </c>
      <c r="D61" s="122">
        <f>TRUNC(IF(D26-D25+D34+D49-D53+D54+D58&gt;0,D26-D25+D34+D49-D53+D54+D58, 0),0)</f>
        <v>0</v>
      </c>
      <c r="E61" s="3"/>
      <c r="I61" s="122">
        <f>TRUNC(IF(I26-I25+I34+I49-I53+I54+I58&gt;0,I26-I25+I34+I49-I53+I54+I58, 0),0)</f>
        <v>91898321</v>
      </c>
      <c r="J61" s="182">
        <f>+C61-I61</f>
        <v>-91898321</v>
      </c>
    </row>
    <row r="62" spans="1:10" ht="10">
      <c r="A62" s="14" t="s">
        <v>1163</v>
      </c>
      <c r="B62" s="16" t="s">
        <v>0</v>
      </c>
      <c r="C62" s="11"/>
      <c r="D62" s="11"/>
      <c r="E62" s="3"/>
    </row>
    <row r="63" spans="1:10" ht="10">
      <c r="A63" s="14" t="s">
        <v>1164</v>
      </c>
      <c r="B63" s="16" t="s">
        <v>1082</v>
      </c>
      <c r="C63" s="11"/>
      <c r="D63" s="11"/>
      <c r="E63" s="3"/>
    </row>
    <row r="64" spans="1:10" ht="10">
      <c r="A64" s="14" t="s">
        <v>1165</v>
      </c>
      <c r="B64" s="16" t="s">
        <v>0</v>
      </c>
      <c r="C64" s="11"/>
      <c r="D64" s="11"/>
      <c r="E64" s="3"/>
    </row>
    <row r="65" spans="1:10" ht="10">
      <c r="A65" s="14" t="s">
        <v>1166</v>
      </c>
      <c r="B65" s="16" t="s">
        <v>1167</v>
      </c>
      <c r="C65" s="11"/>
      <c r="D65" s="11"/>
      <c r="E65" s="3"/>
    </row>
    <row r="66" spans="1:10" ht="10">
      <c r="A66" s="14" t="s">
        <v>1168</v>
      </c>
      <c r="B66" s="16" t="s">
        <v>0</v>
      </c>
      <c r="C66" s="11"/>
      <c r="D66" s="11"/>
      <c r="E66" s="3"/>
    </row>
    <row r="67" spans="1:10" ht="10">
      <c r="A67" s="19" t="s">
        <v>1169</v>
      </c>
      <c r="B67" s="16" t="s">
        <v>933</v>
      </c>
      <c r="C67" s="79">
        <f>VLOOKUP(A67,ResBal,8,FALSE)</f>
        <v>0</v>
      </c>
      <c r="D67" s="332">
        <v>0</v>
      </c>
      <c r="E67" s="3"/>
      <c r="I67" s="78">
        <v>30949109.03670169</v>
      </c>
      <c r="J67" s="182">
        <f>+C67-I67</f>
        <v>-30949109.03670169</v>
      </c>
    </row>
    <row r="68" spans="1:10" ht="10">
      <c r="A68" s="19" t="s">
        <v>1170</v>
      </c>
      <c r="B68" s="16" t="s">
        <v>1171</v>
      </c>
      <c r="C68" s="79">
        <f>VLOOKUP(A68,ResBal,8,FALSE)</f>
        <v>0</v>
      </c>
      <c r="D68" s="83">
        <v>0</v>
      </c>
      <c r="E68" s="3"/>
    </row>
    <row r="69" spans="1:10" ht="10">
      <c r="A69" s="19" t="s">
        <v>1172</v>
      </c>
      <c r="B69" s="16" t="s">
        <v>884</v>
      </c>
      <c r="C69" s="79">
        <f>VLOOKUP(A69,ResBal,8,FALSE)</f>
        <v>0</v>
      </c>
      <c r="D69" s="83">
        <v>0</v>
      </c>
      <c r="E69" s="3"/>
    </row>
    <row r="70" spans="1:10" ht="10">
      <c r="A70" s="19" t="s">
        <v>1173</v>
      </c>
      <c r="B70" s="16" t="s">
        <v>888</v>
      </c>
      <c r="C70" s="79">
        <f>VLOOKUP(A70,ResBal,8,FALSE)</f>
        <v>0</v>
      </c>
      <c r="D70" s="83">
        <v>0</v>
      </c>
      <c r="E70" s="3"/>
    </row>
    <row r="71" spans="1:10" ht="10">
      <c r="A71" s="19" t="s">
        <v>1174</v>
      </c>
      <c r="B71" s="16" t="s">
        <v>1175</v>
      </c>
      <c r="C71" s="80"/>
      <c r="D71" s="80"/>
      <c r="E71" s="3"/>
    </row>
    <row r="72" spans="1:10" ht="10">
      <c r="A72" s="19" t="s">
        <v>1176</v>
      </c>
      <c r="B72" s="16" t="s">
        <v>1103</v>
      </c>
      <c r="C72" s="79">
        <f>TRUNC(SUM(C67:C70)+C71,0)</f>
        <v>0</v>
      </c>
      <c r="D72" s="79">
        <f>TRUNC(SUM(D67:D70)+D71,0)</f>
        <v>0</v>
      </c>
      <c r="E72" s="3"/>
      <c r="G72" s="115">
        <f>C72</f>
        <v>0</v>
      </c>
      <c r="H72" s="433"/>
      <c r="I72" s="79">
        <f>TRUNC(SUM(I67:I70)+I71,0)</f>
        <v>30949109</v>
      </c>
    </row>
    <row r="73" spans="1:10" ht="10">
      <c r="A73" s="14" t="s">
        <v>1177</v>
      </c>
      <c r="B73" s="16" t="s">
        <v>0</v>
      </c>
      <c r="C73" s="11"/>
      <c r="D73" s="11"/>
      <c r="E73" s="3"/>
    </row>
    <row r="74" spans="1:10" ht="10">
      <c r="A74" s="19" t="s">
        <v>1178</v>
      </c>
      <c r="B74" s="16" t="s">
        <v>1179</v>
      </c>
      <c r="C74" s="85">
        <f>TRUNC(IF(C61-C60-C72&lt;0,C60-C61+C72, 0),0)</f>
        <v>0</v>
      </c>
      <c r="D74" s="85">
        <f>TRUNC(IF(D61-D60-D72&lt;0,D60-D61+D72, 0),0)</f>
        <v>0</v>
      </c>
      <c r="E74" s="3"/>
    </row>
    <row r="75" spans="1:10" ht="10">
      <c r="A75" s="19" t="s">
        <v>1180</v>
      </c>
      <c r="B75" s="16" t="s">
        <v>1181</v>
      </c>
      <c r="C75" s="85">
        <f>TRUNC(IF(C61-C60-C72&gt;0,C61-C60-C72, 0),0)</f>
        <v>0</v>
      </c>
      <c r="D75" s="85">
        <f>TRUNC(IF(D61-D60-D72&gt;0,D61-D60-D72, 0),0)</f>
        <v>0</v>
      </c>
      <c r="E75" s="3"/>
      <c r="I75" s="85">
        <f>TRUNC(IF(I61-I60-I72&gt;0,I61-I60-I72, 0),0)</f>
        <v>60949212</v>
      </c>
      <c r="J75" s="182">
        <f>+C75-I75</f>
        <v>-60949212</v>
      </c>
    </row>
    <row r="76" spans="1:10" ht="10">
      <c r="A76" s="14" t="s">
        <v>1182</v>
      </c>
      <c r="B76" s="16" t="s">
        <v>0</v>
      </c>
      <c r="C76" s="11"/>
      <c r="D76" s="11"/>
      <c r="E76" s="3"/>
    </row>
    <row r="77" spans="1:10" ht="10">
      <c r="A77" s="14" t="s">
        <v>1183</v>
      </c>
      <c r="B77" s="16" t="s">
        <v>1111</v>
      </c>
      <c r="C77" s="11"/>
      <c r="D77" s="11"/>
      <c r="E77" s="3"/>
    </row>
    <row r="78" spans="1:10" ht="10">
      <c r="A78" s="14" t="s">
        <v>1184</v>
      </c>
      <c r="B78" s="16" t="s">
        <v>0</v>
      </c>
      <c r="C78" s="11"/>
      <c r="D78" s="11"/>
      <c r="E78" s="3"/>
    </row>
    <row r="79" spans="1:10" ht="10">
      <c r="A79" s="19" t="s">
        <v>1185</v>
      </c>
      <c r="B79" s="16" t="s">
        <v>1186</v>
      </c>
      <c r="C79" s="80"/>
      <c r="D79" s="80"/>
      <c r="E79" s="3"/>
    </row>
    <row r="80" spans="1:10" ht="10">
      <c r="A80" s="14" t="s">
        <v>1187</v>
      </c>
      <c r="B80" s="16" t="s">
        <v>0</v>
      </c>
      <c r="C80" s="11"/>
      <c r="D80" s="11"/>
      <c r="E80" s="3"/>
    </row>
    <row r="81" spans="1:10" ht="10">
      <c r="A81" s="19" t="s">
        <v>1188</v>
      </c>
      <c r="B81" s="16" t="s">
        <v>1046</v>
      </c>
      <c r="C81" s="122">
        <f>TRUNC(IF(C75-C74+SUM(C79:C79)&lt;0,C74-C75-SUM(C79:C79), 0),0)</f>
        <v>0</v>
      </c>
      <c r="D81" s="122">
        <f>TRUNC(IF(D75-D74+SUM(D79:D79)&lt;0,D74-D75-SUM(D79:D79), 0),0)</f>
        <v>0</v>
      </c>
      <c r="E81" s="3"/>
    </row>
    <row r="82" spans="1:10" ht="10">
      <c r="A82" s="19" t="s">
        <v>1189</v>
      </c>
      <c r="B82" s="16" t="s">
        <v>1190</v>
      </c>
      <c r="C82" s="122">
        <f>TRUNC(IF(C75-C74+SUM(C79:C79)&gt;0,C75-C74+SUM(C79:C79), 0),0)</f>
        <v>0</v>
      </c>
      <c r="D82" s="122">
        <f>TRUNC(IF(D75-D74+SUM(D79:D79)&gt;0,D75-D74+SUM(D79:D79), 0),0)</f>
        <v>0</v>
      </c>
      <c r="E82" s="3"/>
      <c r="I82" s="122">
        <f>TRUNC(IF(I75-I74+SUM(I79:I79)&gt;0,I75-I74+SUM(I79:I79), 0),0)</f>
        <v>60949212</v>
      </c>
    </row>
    <row r="83" spans="1:10" ht="10">
      <c r="A83" s="14" t="s">
        <v>1191</v>
      </c>
      <c r="B83" s="16" t="s">
        <v>0</v>
      </c>
      <c r="C83" s="11"/>
      <c r="D83" s="11"/>
      <c r="E83" s="3"/>
    </row>
    <row r="84" spans="1:10" ht="20">
      <c r="A84" s="14" t="s">
        <v>1192</v>
      </c>
      <c r="B84" s="16" t="s">
        <v>1073</v>
      </c>
      <c r="C84" s="11"/>
      <c r="D84" s="11"/>
      <c r="E84" s="3"/>
      <c r="F84" s="184">
        <f>SUM(F7:F83)</f>
        <v>0</v>
      </c>
      <c r="G84" s="184">
        <f>SUM(G7:G83)</f>
        <v>0</v>
      </c>
      <c r="H84" s="435"/>
      <c r="J84" s="182"/>
    </row>
    <row r="85" spans="1:10" ht="8.15" customHeight="1">
      <c r="A85" s="3" t="s">
        <v>0</v>
      </c>
      <c r="B85" s="3" t="s">
        <v>0</v>
      </c>
      <c r="C85" s="3"/>
      <c r="D85" s="3"/>
      <c r="E85" s="3"/>
    </row>
    <row r="86" spans="1:10" ht="15" customHeight="1">
      <c r="C86" s="352"/>
      <c r="D86" s="354"/>
    </row>
    <row r="87" spans="1:10" ht="15" customHeight="1">
      <c r="C87" s="352">
        <v>1663890</v>
      </c>
      <c r="F87" s="182">
        <v>167116235.21000001</v>
      </c>
      <c r="G87" s="182">
        <v>165452344.83000001</v>
      </c>
    </row>
    <row r="88" spans="1:10" ht="15" customHeight="1">
      <c r="C88" s="465">
        <f>C82-C87</f>
        <v>-1663890</v>
      </c>
      <c r="F88" s="182">
        <f>F84-F87</f>
        <v>-167116235.21000001</v>
      </c>
      <c r="G88" s="182">
        <f>G84-G87</f>
        <v>-165452344.83000001</v>
      </c>
    </row>
  </sheetData>
  <sheetProtection formatColumns="0"/>
  <printOptions horizontalCentered="1"/>
  <pageMargins left="0.39370078740157483" right="0.39370078740157483" top="0.59055118110236227" bottom="0.39370078740157483" header="0.31496062992125984" footer="0.31496062992125984"/>
  <pageSetup scale="69" orientation="portrait" r:id="rId1"/>
  <headerFooter>
    <oddHeader>&amp;CDRAGON FOODS, S.A DE C.V
HT DICTAMEN 2020</oddHeader>
    <oddFooter>&amp;R&amp;8&amp;P/&amp;N</oddFooter>
  </headerFooter>
  <rowBreaks count="1" manualBreakCount="1">
    <brk id="55" max="6" man="1"/>
  </rowBreaks>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S40"/>
  <sheetViews>
    <sheetView showGridLines="0" workbookViewId="0">
      <pane xSplit="2" ySplit="2" topLeftCell="G3" activePane="bottomRight" state="frozen"/>
      <selection activeCell="C3" sqref="C3"/>
      <selection pane="topRight" activeCell="C3" sqref="C3"/>
      <selection pane="bottomLeft" activeCell="C3" sqref="C3"/>
      <selection pane="bottomRight" activeCell="O6" sqref="O6"/>
    </sheetView>
  </sheetViews>
  <sheetFormatPr baseColWidth="10" defaultColWidth="11.453125" defaultRowHeight="15" customHeight="1"/>
  <cols>
    <col min="1" max="1" width="14.08984375" style="78" customWidth="1"/>
    <col min="2" max="2" width="35.6328125" style="78" customWidth="1"/>
    <col min="3" max="4" width="15.6328125" style="78" customWidth="1"/>
    <col min="5" max="6" width="15.6328125" style="78" hidden="1" customWidth="1"/>
    <col min="7" max="14" width="15.6328125" style="78" customWidth="1"/>
    <col min="15" max="15" width="3.08984375" style="78" customWidth="1"/>
    <col min="16" max="16384" width="11.453125" style="78"/>
  </cols>
  <sheetData>
    <row r="1" spans="1:18" ht="20">
      <c r="A1" s="3" t="s">
        <v>0</v>
      </c>
      <c r="B1" s="2" t="s">
        <v>1193</v>
      </c>
      <c r="C1" s="3"/>
      <c r="D1" s="3"/>
      <c r="E1" s="3" t="s">
        <v>0</v>
      </c>
      <c r="F1" s="3" t="s">
        <v>0</v>
      </c>
      <c r="G1" s="3" t="s">
        <v>0</v>
      </c>
      <c r="H1" s="3" t="s">
        <v>0</v>
      </c>
      <c r="I1" s="3" t="s">
        <v>0</v>
      </c>
      <c r="J1" s="3" t="s">
        <v>0</v>
      </c>
      <c r="K1" s="3" t="s">
        <v>0</v>
      </c>
      <c r="L1" s="3" t="s">
        <v>0</v>
      </c>
      <c r="M1" s="3" t="s">
        <v>0</v>
      </c>
      <c r="N1" s="3" t="s">
        <v>0</v>
      </c>
      <c r="O1" s="3" t="s">
        <v>0</v>
      </c>
    </row>
    <row r="2" spans="1:18" ht="50">
      <c r="A2" s="20" t="s">
        <v>1</v>
      </c>
      <c r="B2" s="20" t="s">
        <v>2</v>
      </c>
      <c r="C2" s="21" t="s">
        <v>1194</v>
      </c>
      <c r="D2" s="21" t="s">
        <v>1195</v>
      </c>
      <c r="E2" s="21" t="s">
        <v>1196</v>
      </c>
      <c r="F2" s="21" t="s">
        <v>1197</v>
      </c>
      <c r="G2" s="21" t="s">
        <v>1198</v>
      </c>
      <c r="H2" s="21" t="s">
        <v>1199</v>
      </c>
      <c r="I2" s="21" t="s">
        <v>1200</v>
      </c>
      <c r="J2" s="21" t="s">
        <v>1201</v>
      </c>
      <c r="K2" s="21" t="s">
        <v>1202</v>
      </c>
      <c r="L2" s="21" t="s">
        <v>1203</v>
      </c>
      <c r="M2" s="21" t="s">
        <v>1204</v>
      </c>
      <c r="N2" s="20" t="s">
        <v>1103</v>
      </c>
      <c r="O2" s="3" t="s">
        <v>0</v>
      </c>
    </row>
    <row r="3" spans="1:18" ht="10">
      <c r="A3" s="14" t="s">
        <v>1205</v>
      </c>
      <c r="B3" s="16" t="s">
        <v>0</v>
      </c>
      <c r="C3" s="22"/>
      <c r="D3" s="22"/>
      <c r="E3" s="22"/>
      <c r="F3" s="22"/>
      <c r="G3" s="22"/>
      <c r="H3" s="22"/>
      <c r="I3" s="22"/>
      <c r="J3" s="22"/>
      <c r="K3" s="22"/>
      <c r="L3" s="22"/>
      <c r="M3" s="22"/>
      <c r="N3" s="22"/>
      <c r="O3" s="3"/>
    </row>
    <row r="4" spans="1:18" ht="10">
      <c r="A4" s="14" t="s">
        <v>1206</v>
      </c>
      <c r="B4" s="18" t="s">
        <v>683</v>
      </c>
      <c r="C4" s="22"/>
      <c r="D4" s="22"/>
      <c r="E4" s="22"/>
      <c r="F4" s="22"/>
      <c r="G4" s="22"/>
      <c r="H4" s="22"/>
      <c r="I4" s="22"/>
      <c r="J4" s="22"/>
      <c r="K4" s="22"/>
      <c r="L4" s="22"/>
      <c r="M4" s="22"/>
      <c r="N4" s="22"/>
      <c r="O4" s="3"/>
    </row>
    <row r="5" spans="1:18" ht="10">
      <c r="A5" s="14" t="s">
        <v>1207</v>
      </c>
      <c r="B5" s="22" t="s">
        <v>0</v>
      </c>
      <c r="C5" s="22"/>
      <c r="D5" s="22"/>
      <c r="E5" s="22"/>
      <c r="F5" s="22"/>
      <c r="G5" s="22"/>
      <c r="H5" s="22"/>
      <c r="I5" s="22"/>
      <c r="J5" s="22"/>
      <c r="K5" s="22"/>
      <c r="L5" s="22"/>
      <c r="M5" s="22"/>
      <c r="N5" s="22"/>
      <c r="O5" s="3"/>
      <c r="Q5" s="182"/>
    </row>
    <row r="6" spans="1:18" ht="10">
      <c r="A6" s="121" t="s">
        <v>1208</v>
      </c>
      <c r="B6" s="124" t="s">
        <v>6086</v>
      </c>
      <c r="C6" s="333">
        <v>0</v>
      </c>
      <c r="D6" s="333"/>
      <c r="E6" s="333">
        <v>0</v>
      </c>
      <c r="F6" s="333">
        <v>0</v>
      </c>
      <c r="G6" s="333">
        <v>0</v>
      </c>
      <c r="H6" s="333">
        <v>0</v>
      </c>
      <c r="I6" s="333"/>
      <c r="J6" s="333"/>
      <c r="K6" s="333"/>
      <c r="L6" s="333"/>
      <c r="M6" s="333">
        <v>0</v>
      </c>
      <c r="N6" s="333">
        <f>SUM(C6:M6)</f>
        <v>0</v>
      </c>
      <c r="O6" s="3"/>
    </row>
    <row r="7" spans="1:18" ht="20">
      <c r="A7" s="121" t="s">
        <v>1209</v>
      </c>
      <c r="B7" s="113" t="s">
        <v>6085</v>
      </c>
      <c r="C7" s="79"/>
      <c r="D7" s="79"/>
      <c r="E7" s="79"/>
      <c r="F7" s="79"/>
      <c r="G7" s="79"/>
      <c r="H7" s="79">
        <v>0</v>
      </c>
      <c r="I7" s="332"/>
      <c r="J7" s="79"/>
      <c r="K7" s="332">
        <v>0</v>
      </c>
      <c r="L7" s="79"/>
      <c r="M7" s="79"/>
      <c r="N7" s="332">
        <v>0</v>
      </c>
      <c r="O7" s="3"/>
    </row>
    <row r="8" spans="1:18" ht="10">
      <c r="A8" s="19" t="s">
        <v>1210</v>
      </c>
      <c r="B8" s="16" t="s">
        <v>1211</v>
      </c>
      <c r="C8" s="332">
        <v>0</v>
      </c>
      <c r="D8" s="79"/>
      <c r="E8" s="79">
        <v>0</v>
      </c>
      <c r="F8" s="79"/>
      <c r="G8" s="79"/>
      <c r="H8" s="79"/>
      <c r="I8" s="79"/>
      <c r="J8" s="79"/>
      <c r="K8" s="79"/>
      <c r="L8" s="79"/>
      <c r="M8" s="79"/>
      <c r="N8" s="332">
        <f>SUM(C8:M8)</f>
        <v>0</v>
      </c>
      <c r="O8" s="3"/>
    </row>
    <row r="9" spans="1:18" ht="10">
      <c r="A9" s="19" t="s">
        <v>1212</v>
      </c>
      <c r="B9" s="16" t="s">
        <v>1213</v>
      </c>
      <c r="C9" s="79"/>
      <c r="D9" s="79"/>
      <c r="E9" s="79"/>
      <c r="F9" s="79"/>
      <c r="G9" s="79"/>
      <c r="H9" s="79"/>
      <c r="I9" s="79"/>
      <c r="J9" s="79"/>
      <c r="K9" s="79"/>
      <c r="L9" s="79"/>
      <c r="M9" s="79"/>
      <c r="N9" s="79">
        <v>0</v>
      </c>
      <c r="O9" s="3"/>
    </row>
    <row r="10" spans="1:18" ht="10.5">
      <c r="A10" s="121" t="s">
        <v>1214</v>
      </c>
      <c r="B10" s="113" t="s">
        <v>6084</v>
      </c>
      <c r="C10" s="79"/>
      <c r="D10" s="79"/>
      <c r="E10" s="79"/>
      <c r="F10" s="79"/>
      <c r="G10" s="79"/>
      <c r="H10" s="125">
        <f>+'ANEXO 1'!D226</f>
        <v>0</v>
      </c>
      <c r="I10" s="13"/>
      <c r="J10" s="79"/>
      <c r="K10" s="79"/>
      <c r="L10" s="79"/>
      <c r="M10" s="79"/>
      <c r="N10" s="332">
        <f>SUM(C10:M10)</f>
        <v>0</v>
      </c>
      <c r="O10" s="3"/>
      <c r="Q10" s="409"/>
      <c r="R10" s="409"/>
    </row>
    <row r="11" spans="1:18" ht="10">
      <c r="A11" s="121" t="s">
        <v>1215</v>
      </c>
      <c r="B11" s="113" t="s">
        <v>6083</v>
      </c>
      <c r="C11" s="79"/>
      <c r="D11" s="79"/>
      <c r="E11" s="79"/>
      <c r="F11" s="79"/>
      <c r="G11" s="79"/>
      <c r="H11" s="13"/>
      <c r="I11" s="126"/>
      <c r="J11" s="79"/>
      <c r="K11" s="79"/>
      <c r="L11" s="79"/>
      <c r="M11" s="79"/>
      <c r="N11" s="79">
        <v>0</v>
      </c>
      <c r="O11" s="3"/>
      <c r="R11" s="352"/>
    </row>
    <row r="12" spans="1:18" ht="20">
      <c r="A12" s="19" t="s">
        <v>1216</v>
      </c>
      <c r="B12" s="16" t="s">
        <v>1217</v>
      </c>
      <c r="C12" s="79"/>
      <c r="D12" s="79"/>
      <c r="E12" s="79"/>
      <c r="F12" s="79"/>
      <c r="G12" s="79"/>
      <c r="H12" s="79"/>
      <c r="I12" s="79"/>
      <c r="J12" s="79"/>
      <c r="K12" s="79"/>
      <c r="L12" s="79"/>
      <c r="M12" s="79"/>
      <c r="N12" s="79">
        <v>0</v>
      </c>
      <c r="O12" s="3"/>
      <c r="R12" s="441"/>
    </row>
    <row r="13" spans="1:18" ht="10.5">
      <c r="A13" s="19" t="s">
        <v>1218</v>
      </c>
      <c r="B13" s="33" t="s">
        <v>1219</v>
      </c>
      <c r="C13" s="79"/>
      <c r="D13" s="79"/>
      <c r="E13" s="79"/>
      <c r="F13" s="79"/>
      <c r="G13" s="79"/>
      <c r="H13" s="79"/>
      <c r="I13" s="79"/>
      <c r="J13" s="79"/>
      <c r="K13" s="79"/>
      <c r="L13" s="79"/>
      <c r="M13" s="79"/>
      <c r="N13" s="79">
        <v>0</v>
      </c>
      <c r="O13" s="3"/>
      <c r="R13" s="409"/>
    </row>
    <row r="14" spans="1:18" ht="20">
      <c r="A14" s="19" t="s">
        <v>1220</v>
      </c>
      <c r="B14" s="31" t="s">
        <v>1221</v>
      </c>
      <c r="C14" s="79"/>
      <c r="D14" s="79"/>
      <c r="E14" s="79"/>
      <c r="F14" s="79"/>
      <c r="G14" s="79"/>
      <c r="H14" s="79"/>
      <c r="I14" s="79"/>
      <c r="J14" s="79"/>
      <c r="K14" s="79"/>
      <c r="L14" s="79"/>
      <c r="M14" s="79"/>
      <c r="N14" s="79">
        <v>0</v>
      </c>
      <c r="O14" s="3"/>
    </row>
    <row r="15" spans="1:18" ht="20">
      <c r="A15" s="19" t="s">
        <v>1222</v>
      </c>
      <c r="B15" s="31" t="s">
        <v>1223</v>
      </c>
      <c r="C15" s="79"/>
      <c r="D15" s="79"/>
      <c r="E15" s="79"/>
      <c r="F15" s="79"/>
      <c r="G15" s="79"/>
      <c r="H15" s="79"/>
      <c r="I15" s="79"/>
      <c r="J15" s="79"/>
      <c r="K15" s="79"/>
      <c r="L15" s="79"/>
      <c r="M15" s="79"/>
      <c r="N15" s="79">
        <v>0</v>
      </c>
      <c r="O15" s="3"/>
    </row>
    <row r="16" spans="1:18" ht="20">
      <c r="A16" s="19" t="s">
        <v>1224</v>
      </c>
      <c r="B16" s="31" t="s">
        <v>1225</v>
      </c>
      <c r="C16" s="79"/>
      <c r="D16" s="79"/>
      <c r="E16" s="79"/>
      <c r="F16" s="79"/>
      <c r="G16" s="79"/>
      <c r="H16" s="79"/>
      <c r="I16" s="79"/>
      <c r="J16" s="79"/>
      <c r="K16" s="79"/>
      <c r="L16" s="79"/>
      <c r="M16" s="79"/>
      <c r="N16" s="79">
        <v>0</v>
      </c>
      <c r="O16" s="3"/>
    </row>
    <row r="17" spans="1:19" ht="10">
      <c r="A17" s="19" t="s">
        <v>1226</v>
      </c>
      <c r="B17" s="16" t="s">
        <v>746</v>
      </c>
      <c r="C17" s="80"/>
      <c r="D17" s="80"/>
      <c r="E17" s="80"/>
      <c r="F17" s="80"/>
      <c r="G17" s="80"/>
      <c r="H17" s="80"/>
      <c r="I17" s="80"/>
      <c r="J17" s="80"/>
      <c r="K17" s="80"/>
      <c r="L17" s="80"/>
      <c r="M17" s="80"/>
      <c r="N17" s="80">
        <v>0</v>
      </c>
      <c r="O17" s="3"/>
      <c r="P17" s="6"/>
      <c r="Q17" s="182"/>
    </row>
    <row r="18" spans="1:19" ht="10.5">
      <c r="A18" s="14" t="s">
        <v>1227</v>
      </c>
      <c r="B18" s="16" t="s">
        <v>0</v>
      </c>
      <c r="C18" s="11"/>
      <c r="D18" s="11"/>
      <c r="E18" s="11"/>
      <c r="F18" s="11"/>
      <c r="G18" s="11"/>
      <c r="H18" s="11"/>
      <c r="I18" s="11"/>
      <c r="J18" s="11"/>
      <c r="K18" s="11"/>
      <c r="L18" s="11"/>
      <c r="M18" s="11"/>
      <c r="N18" s="11"/>
      <c r="O18" s="3"/>
      <c r="Q18" s="440" t="s">
        <v>6039</v>
      </c>
      <c r="R18" s="440" t="s">
        <v>5997</v>
      </c>
    </row>
    <row r="19" spans="1:19" ht="10">
      <c r="A19" s="121" t="s">
        <v>1228</v>
      </c>
      <c r="B19" s="113" t="s">
        <v>6082</v>
      </c>
      <c r="C19" s="114">
        <f>SUM(C6:C17)</f>
        <v>0</v>
      </c>
      <c r="D19" s="114">
        <f t="shared" ref="D19:M19" si="0">SUM(D6:D17)</f>
        <v>0</v>
      </c>
      <c r="E19" s="114">
        <f t="shared" si="0"/>
        <v>0</v>
      </c>
      <c r="F19" s="114">
        <f t="shared" si="0"/>
        <v>0</v>
      </c>
      <c r="G19" s="114">
        <f t="shared" si="0"/>
        <v>0</v>
      </c>
      <c r="H19" s="114">
        <f t="shared" si="0"/>
        <v>0</v>
      </c>
      <c r="I19" s="114">
        <f t="shared" si="0"/>
        <v>0</v>
      </c>
      <c r="J19" s="114">
        <f t="shared" si="0"/>
        <v>0</v>
      </c>
      <c r="K19" s="114">
        <f t="shared" si="0"/>
        <v>0</v>
      </c>
      <c r="L19" s="114">
        <f t="shared" si="0"/>
        <v>0</v>
      </c>
      <c r="M19" s="114">
        <f t="shared" si="0"/>
        <v>0</v>
      </c>
      <c r="N19" s="114">
        <f>SUM(N6:N18)</f>
        <v>0</v>
      </c>
      <c r="O19" s="3"/>
      <c r="P19" s="182"/>
      <c r="Q19" s="182">
        <f>+'ANEXO 1'!D239</f>
        <v>0</v>
      </c>
      <c r="R19" s="182">
        <f>+N19-Q19</f>
        <v>0</v>
      </c>
    </row>
    <row r="20" spans="1:19" ht="20">
      <c r="A20" s="121" t="s">
        <v>1229</v>
      </c>
      <c r="B20" s="113" t="s">
        <v>6101</v>
      </c>
      <c r="C20" s="79"/>
      <c r="D20" s="79"/>
      <c r="E20" s="79"/>
      <c r="F20" s="79"/>
      <c r="G20" s="79"/>
      <c r="H20" s="79">
        <f>-H19</f>
        <v>0</v>
      </c>
      <c r="I20" s="79"/>
      <c r="J20" s="79">
        <f>+H19</f>
        <v>0</v>
      </c>
      <c r="K20" s="79"/>
      <c r="L20" s="79"/>
      <c r="M20" s="79"/>
      <c r="N20" s="79">
        <f>SUM(C20:M20)</f>
        <v>0</v>
      </c>
      <c r="O20" s="3"/>
    </row>
    <row r="21" spans="1:19" ht="10">
      <c r="A21" s="19" t="s">
        <v>1230</v>
      </c>
      <c r="B21" s="16" t="s">
        <v>1211</v>
      </c>
      <c r="C21" s="79"/>
      <c r="D21" s="79"/>
      <c r="E21" s="79"/>
      <c r="F21" s="79"/>
      <c r="G21" s="79"/>
      <c r="H21" s="79"/>
      <c r="I21" s="79"/>
      <c r="J21" s="79"/>
      <c r="K21" s="79"/>
      <c r="L21" s="79"/>
      <c r="M21" s="79"/>
      <c r="N21" s="79">
        <f t="shared" ref="N21:N30" si="1">SUM(C21:M21)</f>
        <v>0</v>
      </c>
      <c r="O21" s="3"/>
    </row>
    <row r="22" spans="1:19" ht="10">
      <c r="A22" s="19" t="s">
        <v>1231</v>
      </c>
      <c r="B22" s="16" t="s">
        <v>1213</v>
      </c>
      <c r="C22" s="79"/>
      <c r="D22" s="79"/>
      <c r="E22" s="79"/>
      <c r="F22" s="79"/>
      <c r="G22" s="79"/>
      <c r="H22" s="79"/>
      <c r="I22" s="79"/>
      <c r="J22" s="79"/>
      <c r="K22" s="79"/>
      <c r="L22" s="79"/>
      <c r="M22" s="79"/>
      <c r="N22" s="79">
        <f t="shared" si="1"/>
        <v>0</v>
      </c>
      <c r="O22" s="3"/>
    </row>
    <row r="23" spans="1:19" ht="10">
      <c r="A23" s="121" t="s">
        <v>1232</v>
      </c>
      <c r="B23" s="113" t="s">
        <v>6100</v>
      </c>
      <c r="C23" s="79"/>
      <c r="D23" s="79"/>
      <c r="E23" s="79"/>
      <c r="F23" s="79"/>
      <c r="G23" s="79"/>
      <c r="H23" s="127">
        <f>'ANEXO 1'!C226</f>
        <v>0</v>
      </c>
      <c r="I23" s="30"/>
      <c r="J23" s="79"/>
      <c r="K23" s="79"/>
      <c r="L23" s="79"/>
      <c r="M23" s="79"/>
      <c r="N23" s="79">
        <f t="shared" si="1"/>
        <v>0</v>
      </c>
      <c r="O23" s="3"/>
    </row>
    <row r="24" spans="1:19" ht="10">
      <c r="A24" s="121" t="s">
        <v>1233</v>
      </c>
      <c r="B24" s="113" t="s">
        <v>6099</v>
      </c>
      <c r="C24" s="79"/>
      <c r="D24" s="79"/>
      <c r="E24" s="79"/>
      <c r="F24" s="79"/>
      <c r="G24" s="79"/>
      <c r="H24" s="30"/>
      <c r="I24" s="127"/>
      <c r="J24" s="79"/>
      <c r="K24" s="79"/>
      <c r="L24" s="79"/>
      <c r="M24" s="79"/>
      <c r="N24" s="79">
        <f t="shared" si="1"/>
        <v>0</v>
      </c>
      <c r="O24" s="3"/>
    </row>
    <row r="25" spans="1:19" ht="20">
      <c r="A25" s="19" t="s">
        <v>1234</v>
      </c>
      <c r="B25" s="16" t="s">
        <v>1217</v>
      </c>
      <c r="C25" s="79"/>
      <c r="D25" s="79"/>
      <c r="E25" s="79"/>
      <c r="F25" s="79"/>
      <c r="G25" s="79"/>
      <c r="H25" s="79"/>
      <c r="I25" s="79"/>
      <c r="J25" s="79"/>
      <c r="K25" s="79"/>
      <c r="L25" s="79"/>
      <c r="M25" s="79"/>
      <c r="N25" s="79">
        <f t="shared" si="1"/>
        <v>0</v>
      </c>
      <c r="O25" s="3"/>
      <c r="Q25" s="182"/>
    </row>
    <row r="26" spans="1:19" ht="10">
      <c r="A26" s="19" t="s">
        <v>1235</v>
      </c>
      <c r="B26" s="16" t="s">
        <v>1219</v>
      </c>
      <c r="C26" s="79"/>
      <c r="D26" s="79"/>
      <c r="E26" s="79"/>
      <c r="F26" s="79"/>
      <c r="G26" s="79"/>
      <c r="H26" s="79"/>
      <c r="I26" s="79"/>
      <c r="J26" s="79"/>
      <c r="K26" s="79"/>
      <c r="L26" s="79"/>
      <c r="M26" s="79"/>
      <c r="N26" s="79">
        <f t="shared" si="1"/>
        <v>0</v>
      </c>
      <c r="O26" s="3"/>
      <c r="R26" s="182"/>
    </row>
    <row r="27" spans="1:19" ht="20">
      <c r="A27" s="19" t="s">
        <v>1236</v>
      </c>
      <c r="B27" s="16" t="s">
        <v>1221</v>
      </c>
      <c r="C27" s="79"/>
      <c r="D27" s="79"/>
      <c r="E27" s="79"/>
      <c r="F27" s="79"/>
      <c r="G27" s="79"/>
      <c r="H27" s="79"/>
      <c r="I27" s="79"/>
      <c r="J27" s="79"/>
      <c r="K27" s="79"/>
      <c r="L27" s="79"/>
      <c r="M27" s="79"/>
      <c r="N27" s="79">
        <f t="shared" si="1"/>
        <v>0</v>
      </c>
      <c r="O27" s="3"/>
    </row>
    <row r="28" spans="1:19" ht="20">
      <c r="A28" s="19" t="s">
        <v>1237</v>
      </c>
      <c r="B28" s="16" t="s">
        <v>1223</v>
      </c>
      <c r="C28" s="79"/>
      <c r="D28" s="79"/>
      <c r="E28" s="79"/>
      <c r="F28" s="79"/>
      <c r="G28" s="79"/>
      <c r="H28" s="79"/>
      <c r="I28" s="79"/>
      <c r="J28" s="79"/>
      <c r="K28" s="79"/>
      <c r="L28" s="79"/>
      <c r="M28" s="79"/>
      <c r="N28" s="79">
        <f t="shared" si="1"/>
        <v>0</v>
      </c>
      <c r="O28" s="3"/>
    </row>
    <row r="29" spans="1:19" ht="20">
      <c r="A29" s="19" t="s">
        <v>1238</v>
      </c>
      <c r="B29" s="16" t="s">
        <v>1225</v>
      </c>
      <c r="C29" s="79"/>
      <c r="D29" s="79"/>
      <c r="E29" s="79"/>
      <c r="F29" s="79"/>
      <c r="G29" s="79"/>
      <c r="H29" s="79"/>
      <c r="I29" s="79"/>
      <c r="J29" s="79"/>
      <c r="K29" s="79"/>
      <c r="L29" s="79"/>
      <c r="M29" s="79"/>
      <c r="N29" s="79">
        <f t="shared" si="1"/>
        <v>0</v>
      </c>
      <c r="O29" s="3"/>
    </row>
    <row r="30" spans="1:19" ht="10">
      <c r="A30" s="19" t="s">
        <v>1239</v>
      </c>
      <c r="B30" s="16" t="s">
        <v>746</v>
      </c>
      <c r="C30" s="80"/>
      <c r="D30" s="80"/>
      <c r="E30" s="80"/>
      <c r="F30" s="80"/>
      <c r="G30" s="80"/>
      <c r="H30" s="80"/>
      <c r="I30" s="80"/>
      <c r="J30" s="80"/>
      <c r="K30" s="80"/>
      <c r="L30" s="80"/>
      <c r="M30" s="80"/>
      <c r="N30" s="330">
        <f t="shared" si="1"/>
        <v>0</v>
      </c>
      <c r="O30" s="3"/>
    </row>
    <row r="31" spans="1:19" ht="10.5">
      <c r="A31" s="14" t="s">
        <v>1240</v>
      </c>
      <c r="B31" s="16" t="s">
        <v>0</v>
      </c>
      <c r="C31" s="11"/>
      <c r="D31" s="11"/>
      <c r="E31" s="11"/>
      <c r="F31" s="11"/>
      <c r="G31" s="11"/>
      <c r="H31" s="11"/>
      <c r="I31" s="11"/>
      <c r="J31" s="11"/>
      <c r="K31" s="11"/>
      <c r="L31" s="11"/>
      <c r="M31" s="11"/>
      <c r="N31" s="11"/>
      <c r="O31" s="3"/>
      <c r="Q31" s="440" t="s">
        <v>6038</v>
      </c>
      <c r="R31" s="440" t="s">
        <v>1991</v>
      </c>
    </row>
    <row r="32" spans="1:19" ht="10">
      <c r="A32" s="121" t="s">
        <v>1241</v>
      </c>
      <c r="B32" s="113" t="s">
        <v>6098</v>
      </c>
      <c r="C32" s="114">
        <f>SUM(C19:C30)</f>
        <v>0</v>
      </c>
      <c r="D32" s="114">
        <f>SUM(D19:D30)</f>
        <v>0</v>
      </c>
      <c r="E32" s="114">
        <f t="shared" ref="E32:M32" si="2">SUM(E19:E30)</f>
        <v>0</v>
      </c>
      <c r="F32" s="114">
        <f t="shared" si="2"/>
        <v>0</v>
      </c>
      <c r="G32" s="114">
        <f t="shared" si="2"/>
        <v>0</v>
      </c>
      <c r="H32" s="114">
        <f t="shared" si="2"/>
        <v>0</v>
      </c>
      <c r="I32" s="114">
        <f t="shared" si="2"/>
        <v>0</v>
      </c>
      <c r="J32" s="114">
        <f t="shared" si="2"/>
        <v>0</v>
      </c>
      <c r="K32" s="114">
        <f t="shared" si="2"/>
        <v>0</v>
      </c>
      <c r="L32" s="114">
        <f t="shared" si="2"/>
        <v>0</v>
      </c>
      <c r="M32" s="114">
        <f t="shared" si="2"/>
        <v>0</v>
      </c>
      <c r="N32" s="116">
        <f>SUM(N19:N30)</f>
        <v>0</v>
      </c>
      <c r="O32" s="3"/>
      <c r="P32" s="182"/>
      <c r="Q32" s="182">
        <f>+'ANEXO 1'!C239</f>
        <v>0</v>
      </c>
      <c r="R32" s="182">
        <f>+N32-Q32</f>
        <v>0</v>
      </c>
      <c r="S32" s="182"/>
    </row>
    <row r="33" spans="1:15" ht="10">
      <c r="A33" s="14" t="s">
        <v>1242</v>
      </c>
      <c r="B33" s="16" t="s">
        <v>0</v>
      </c>
      <c r="C33" s="11"/>
      <c r="D33" s="11"/>
      <c r="E33" s="11"/>
      <c r="F33" s="11"/>
      <c r="G33" s="11"/>
      <c r="H33" s="11"/>
      <c r="I33" s="11"/>
      <c r="J33" s="11"/>
      <c r="K33" s="11"/>
      <c r="L33" s="11"/>
      <c r="M33" s="11"/>
      <c r="N33" s="11"/>
      <c r="O33" s="3"/>
    </row>
    <row r="34" spans="1:15" ht="20">
      <c r="A34" s="14" t="s">
        <v>1243</v>
      </c>
      <c r="B34" s="16" t="s">
        <v>1073</v>
      </c>
      <c r="C34" s="11"/>
      <c r="D34" s="11"/>
      <c r="E34" s="11"/>
      <c r="F34" s="11"/>
      <c r="G34" s="11"/>
      <c r="H34" s="11"/>
      <c r="I34" s="11"/>
      <c r="J34" s="11"/>
      <c r="K34" s="11"/>
      <c r="L34" s="11"/>
      <c r="M34" s="11"/>
      <c r="N34" s="11"/>
      <c r="O34" s="3"/>
    </row>
    <row r="35" spans="1:15" ht="8.15" customHeight="1">
      <c r="A35" s="3" t="s">
        <v>0</v>
      </c>
      <c r="B35" s="3" t="s">
        <v>0</v>
      </c>
      <c r="C35" s="3"/>
      <c r="D35" s="3"/>
      <c r="E35" s="3"/>
      <c r="F35" s="3"/>
      <c r="G35" s="3"/>
      <c r="H35" s="3"/>
      <c r="I35" s="3"/>
      <c r="J35" s="3"/>
      <c r="K35" s="3"/>
      <c r="L35" s="3"/>
      <c r="M35" s="3"/>
      <c r="N35" s="3"/>
      <c r="O35" s="3"/>
    </row>
    <row r="37" spans="1:15" ht="15" customHeight="1">
      <c r="C37" s="185">
        <f>'ANEXO 1'!C221</f>
        <v>0</v>
      </c>
      <c r="E37" s="185">
        <f>'ANEXO 1'!C223</f>
        <v>0</v>
      </c>
      <c r="F37" s="185">
        <f>'ANEXO 1'!C224</f>
        <v>0</v>
      </c>
      <c r="G37" s="185">
        <f>'ANEXO 1'!C225</f>
        <v>0</v>
      </c>
      <c r="H37" s="185">
        <f>'ANEXO 1'!C226</f>
        <v>0</v>
      </c>
      <c r="I37" s="185">
        <f>'ANEXO 1'!C227</f>
        <v>0</v>
      </c>
      <c r="J37" s="185">
        <f>'ANEXO 1'!C228</f>
        <v>0</v>
      </c>
      <c r="K37" s="185">
        <f>'ANEXO 1'!C229</f>
        <v>0</v>
      </c>
      <c r="L37" s="185">
        <f>'ANEXO 1'!C230-'ANEXO 1'!C231</f>
        <v>0</v>
      </c>
      <c r="M37" s="185">
        <f>'ANEXO 1'!C236-'ANEXO 1'!C237</f>
        <v>0</v>
      </c>
    </row>
    <row r="38" spans="1:15" ht="15" customHeight="1">
      <c r="C38" s="185">
        <f>C32+D32+G32-C37</f>
        <v>0</v>
      </c>
      <c r="E38" s="185">
        <f>E32-E37</f>
        <v>0</v>
      </c>
      <c r="F38" s="185">
        <f t="shared" ref="F38:M38" si="3">F32-F37</f>
        <v>0</v>
      </c>
      <c r="G38" s="185">
        <f>G32-G37</f>
        <v>0</v>
      </c>
      <c r="H38" s="185">
        <f t="shared" si="3"/>
        <v>0</v>
      </c>
      <c r="I38" s="185">
        <f t="shared" si="3"/>
        <v>0</v>
      </c>
      <c r="J38" s="185">
        <f>J32-J37</f>
        <v>0</v>
      </c>
      <c r="K38" s="185">
        <f>K32-K37</f>
        <v>0</v>
      </c>
      <c r="L38" s="185">
        <f>L32+L37</f>
        <v>0</v>
      </c>
      <c r="M38" s="185">
        <f t="shared" si="3"/>
        <v>0</v>
      </c>
    </row>
    <row r="40" spans="1:15" ht="15" customHeight="1">
      <c r="K40" s="182"/>
    </row>
  </sheetData>
  <sheetProtection formatColumns="0"/>
  <printOptions horizontalCentered="1"/>
  <pageMargins left="0.39370078740157483" right="0.39370078740157483" top="0.98425196850393704" bottom="0.39370078740157483" header="0.31496062992125984" footer="0.31496062992125984"/>
  <pageSetup scale="61" orientation="landscape" r:id="rId1"/>
  <headerFooter>
    <oddHeader>&amp;CDRAGON FOODS, S.A DE C.V
HT DICTAMEN 2020</oddHeader>
    <oddFooter>&amp;R&amp;8&amp;P/&amp;N</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F145"/>
  <sheetViews>
    <sheetView showGridLines="0" workbookViewId="0">
      <pane xSplit="2" ySplit="2" topLeftCell="C3" activePane="bottomRight" state="frozen"/>
      <selection activeCell="C3" sqref="C3"/>
      <selection pane="topRight" activeCell="C3" sqref="C3"/>
      <selection pane="bottomLeft" activeCell="C3" sqref="C3"/>
      <selection pane="bottomRight" activeCell="D3" sqref="D3"/>
    </sheetView>
  </sheetViews>
  <sheetFormatPr baseColWidth="10" defaultColWidth="11.453125" defaultRowHeight="10"/>
  <cols>
    <col min="1" max="1" width="14.6328125" style="78" customWidth="1"/>
    <col min="2" max="2" width="50.6328125" style="78" customWidth="1"/>
    <col min="3" max="4" width="14.6328125" style="78" customWidth="1"/>
    <col min="5" max="5" width="1.6328125" style="78" customWidth="1"/>
    <col min="6" max="16384" width="11.453125" style="78"/>
  </cols>
  <sheetData>
    <row r="1" spans="1:5">
      <c r="A1" s="3" t="s">
        <v>0</v>
      </c>
      <c r="B1" s="2" t="s">
        <v>1244</v>
      </c>
      <c r="C1" s="3"/>
      <c r="D1" s="3"/>
      <c r="E1" s="3" t="s">
        <v>0</v>
      </c>
    </row>
    <row r="2" spans="1:5">
      <c r="A2" s="15" t="s">
        <v>1</v>
      </c>
      <c r="B2" s="15" t="s">
        <v>2</v>
      </c>
      <c r="C2" s="15" t="s">
        <v>6117</v>
      </c>
      <c r="D2" s="15" t="s">
        <v>6114</v>
      </c>
      <c r="E2" s="3" t="s">
        <v>0</v>
      </c>
    </row>
    <row r="3" spans="1:5">
      <c r="A3" s="14" t="s">
        <v>1245</v>
      </c>
      <c r="B3" s="16" t="s">
        <v>0</v>
      </c>
      <c r="C3" s="22"/>
      <c r="D3" s="22"/>
      <c r="E3" s="3"/>
    </row>
    <row r="4" spans="1:5">
      <c r="A4" s="14" t="s">
        <v>1246</v>
      </c>
      <c r="B4" s="18" t="s">
        <v>683</v>
      </c>
      <c r="C4" s="29"/>
      <c r="D4" s="22"/>
      <c r="E4" s="3"/>
    </row>
    <row r="5" spans="1:5">
      <c r="A5" s="14" t="s">
        <v>1247</v>
      </c>
      <c r="B5" s="22" t="s">
        <v>0</v>
      </c>
      <c r="C5" s="22"/>
      <c r="D5" s="22"/>
      <c r="E5" s="3"/>
    </row>
    <row r="6" spans="1:5">
      <c r="A6" s="14" t="s">
        <v>1248</v>
      </c>
      <c r="B6" s="18" t="s">
        <v>1249</v>
      </c>
      <c r="C6" s="29"/>
      <c r="D6" s="22"/>
      <c r="E6" s="3"/>
    </row>
    <row r="7" spans="1:5">
      <c r="A7" s="14" t="s">
        <v>1250</v>
      </c>
      <c r="B7" s="18" t="s">
        <v>1251</v>
      </c>
      <c r="C7" s="29"/>
      <c r="D7" s="22"/>
      <c r="E7" s="3"/>
    </row>
    <row r="8" spans="1:5">
      <c r="A8" s="14" t="s">
        <v>1252</v>
      </c>
      <c r="B8" s="22" t="s">
        <v>0</v>
      </c>
      <c r="C8" s="22"/>
      <c r="D8" s="23"/>
      <c r="E8" s="3"/>
    </row>
    <row r="9" spans="1:5">
      <c r="A9" s="8" t="s">
        <v>1253</v>
      </c>
      <c r="B9" s="16" t="s">
        <v>1162</v>
      </c>
      <c r="C9" s="117">
        <f>IF(Generales!C36="SI",TRUNC('ANEXO 2'!C61,0),0)</f>
        <v>0</v>
      </c>
      <c r="D9" s="117">
        <v>0</v>
      </c>
      <c r="E9" s="3"/>
    </row>
    <row r="10" spans="1:5">
      <c r="A10" s="8" t="s">
        <v>1254</v>
      </c>
      <c r="B10" s="16" t="s">
        <v>1160</v>
      </c>
      <c r="C10" s="117">
        <f>IF(Generales!C36="SI",TRUNC('ANEXO 2'!C60,0),0)</f>
        <v>0</v>
      </c>
      <c r="D10" s="117">
        <v>0</v>
      </c>
      <c r="E10" s="3"/>
    </row>
    <row r="11" spans="1:5">
      <c r="A11" s="14" t="s">
        <v>1255</v>
      </c>
      <c r="B11" s="22" t="s">
        <v>0</v>
      </c>
      <c r="C11" s="11"/>
      <c r="D11" s="11"/>
      <c r="E11" s="3"/>
    </row>
    <row r="12" spans="1:5">
      <c r="A12" s="14" t="s">
        <v>1256</v>
      </c>
      <c r="B12" s="18" t="s">
        <v>1257</v>
      </c>
      <c r="C12" s="18"/>
      <c r="D12" s="18"/>
      <c r="E12" s="3"/>
    </row>
    <row r="13" spans="1:5">
      <c r="A13" s="14" t="s">
        <v>1258</v>
      </c>
      <c r="B13" s="18" t="s">
        <v>1259</v>
      </c>
      <c r="C13" s="18"/>
      <c r="D13" s="18"/>
      <c r="E13" s="3"/>
    </row>
    <row r="14" spans="1:5">
      <c r="A14" s="14" t="s">
        <v>1260</v>
      </c>
      <c r="B14" s="22" t="s">
        <v>0</v>
      </c>
      <c r="C14" s="11"/>
      <c r="D14" s="11"/>
      <c r="E14" s="3"/>
    </row>
    <row r="15" spans="1:5">
      <c r="A15" s="8" t="s">
        <v>1261</v>
      </c>
      <c r="B15" s="16" t="s">
        <v>1262</v>
      </c>
      <c r="C15" s="79">
        <f>'ANEXO 7'!I60+'ANEXO 7'!I64</f>
        <v>0</v>
      </c>
      <c r="D15" s="120">
        <v>0</v>
      </c>
      <c r="E15" s="3"/>
    </row>
    <row r="16" spans="1:5">
      <c r="A16" s="8" t="s">
        <v>1263</v>
      </c>
      <c r="B16" s="16" t="s">
        <v>1264</v>
      </c>
      <c r="C16" s="79">
        <v>0</v>
      </c>
      <c r="D16" s="79">
        <v>0</v>
      </c>
      <c r="E16" s="3"/>
    </row>
    <row r="17" spans="1:5">
      <c r="A17" s="8" t="s">
        <v>1265</v>
      </c>
      <c r="B17" s="16" t="s">
        <v>1266</v>
      </c>
      <c r="C17" s="120">
        <v>0</v>
      </c>
      <c r="D17" s="120">
        <v>0</v>
      </c>
      <c r="E17" s="3"/>
    </row>
    <row r="18" spans="1:5">
      <c r="A18" s="8" t="s">
        <v>1267</v>
      </c>
      <c r="B18" s="16" t="s">
        <v>1128</v>
      </c>
      <c r="C18" s="120">
        <f>IF(Generales!C36="SI",-TRUNC('ANEXO - 8'!C20,0),0)</f>
        <v>0</v>
      </c>
      <c r="D18" s="120">
        <v>0</v>
      </c>
      <c r="E18" s="3"/>
    </row>
    <row r="19" spans="1:5">
      <c r="A19" s="8" t="s">
        <v>1268</v>
      </c>
      <c r="B19" s="16" t="s">
        <v>1269</v>
      </c>
      <c r="C19" s="120">
        <f>IF(Generales!C36="SI",-TRUNC('ANEXO 5'!G33+'ANEXO 5'!G34,0),0)</f>
        <v>0</v>
      </c>
      <c r="D19" s="120">
        <v>0</v>
      </c>
      <c r="E19" s="3"/>
    </row>
    <row r="20" spans="1:5">
      <c r="A20" s="8" t="s">
        <v>1270</v>
      </c>
      <c r="B20" s="16" t="s">
        <v>1271</v>
      </c>
      <c r="C20" s="80"/>
      <c r="D20" s="80"/>
      <c r="E20" s="3"/>
    </row>
    <row r="21" spans="1:5">
      <c r="A21" s="14" t="s">
        <v>1272</v>
      </c>
      <c r="B21" s="16" t="s">
        <v>0</v>
      </c>
      <c r="C21" s="11"/>
      <c r="D21" s="11"/>
      <c r="E21" s="3"/>
    </row>
    <row r="22" spans="1:5" ht="20">
      <c r="A22" s="8" t="s">
        <v>1273</v>
      </c>
      <c r="B22" s="16" t="s">
        <v>1274</v>
      </c>
      <c r="C22" s="79">
        <f>TRUNC(SUM(C15:C19)+C20,0)</f>
        <v>0</v>
      </c>
      <c r="D22" s="79">
        <f>TRUNC(SUM(D15:D19)+D20,0)</f>
        <v>0</v>
      </c>
      <c r="E22" s="3"/>
    </row>
    <row r="23" spans="1:5">
      <c r="A23" s="14" t="s">
        <v>1275</v>
      </c>
      <c r="B23" s="16" t="s">
        <v>0</v>
      </c>
      <c r="C23" s="11"/>
      <c r="D23" s="11"/>
      <c r="E23" s="3"/>
    </row>
    <row r="24" spans="1:5">
      <c r="A24" s="14" t="s">
        <v>1276</v>
      </c>
      <c r="B24" s="18" t="s">
        <v>1277</v>
      </c>
      <c r="C24" s="11"/>
      <c r="D24" s="11"/>
      <c r="E24" s="3"/>
    </row>
    <row r="25" spans="1:5">
      <c r="A25" s="14" t="s">
        <v>1278</v>
      </c>
      <c r="B25" s="16" t="s">
        <v>0</v>
      </c>
      <c r="C25" s="11"/>
      <c r="D25" s="11"/>
      <c r="E25" s="3"/>
    </row>
    <row r="26" spans="1:5">
      <c r="A26" s="8" t="s">
        <v>1279</v>
      </c>
      <c r="B26" s="16" t="s">
        <v>1130</v>
      </c>
      <c r="C26" s="120">
        <f>IF(Generales!C36="SI",TRUNC('ANEXO - 8'!C36,0),0)*-1</f>
        <v>0</v>
      </c>
      <c r="D26" s="120">
        <v>0</v>
      </c>
      <c r="E26" s="3"/>
    </row>
    <row r="27" spans="1:5" ht="20">
      <c r="A27" s="8" t="s">
        <v>1280</v>
      </c>
      <c r="B27" s="16" t="s">
        <v>1281</v>
      </c>
      <c r="C27" s="80">
        <f>+'ANEXO 1'!H146+'ANEXO 1'!H154</f>
        <v>0</v>
      </c>
      <c r="D27" s="80">
        <v>0</v>
      </c>
      <c r="E27" s="3"/>
    </row>
    <row r="28" spans="1:5">
      <c r="A28" s="14" t="s">
        <v>1282</v>
      </c>
      <c r="B28" s="16" t="s">
        <v>0</v>
      </c>
      <c r="C28" s="11"/>
      <c r="D28" s="11"/>
      <c r="E28" s="3"/>
    </row>
    <row r="29" spans="1:5" ht="20">
      <c r="A29" s="8" t="s">
        <v>1283</v>
      </c>
      <c r="B29" s="16" t="s">
        <v>1284</v>
      </c>
      <c r="C29" s="79">
        <f>TRUNC(SUM(C26:C27),0)</f>
        <v>0</v>
      </c>
      <c r="D29" s="79">
        <f>TRUNC(SUM(D26:D27),0)</f>
        <v>0</v>
      </c>
      <c r="E29" s="3"/>
    </row>
    <row r="30" spans="1:5">
      <c r="A30" s="14" t="s">
        <v>1285</v>
      </c>
      <c r="B30" s="16" t="s">
        <v>0</v>
      </c>
      <c r="C30" s="11"/>
      <c r="D30" s="11"/>
      <c r="E30" s="3"/>
    </row>
    <row r="31" spans="1:5">
      <c r="A31" s="14" t="s">
        <v>1286</v>
      </c>
      <c r="B31" s="16" t="s">
        <v>1111</v>
      </c>
      <c r="C31" s="11"/>
      <c r="D31" s="11"/>
      <c r="E31" s="3"/>
    </row>
    <row r="32" spans="1:5">
      <c r="A32" s="14" t="s">
        <v>1287</v>
      </c>
      <c r="B32" s="16" t="s">
        <v>0</v>
      </c>
      <c r="C32" s="11"/>
      <c r="D32" s="11"/>
      <c r="E32" s="3"/>
    </row>
    <row r="33" spans="1:6">
      <c r="A33" s="8" t="s">
        <v>1288</v>
      </c>
      <c r="B33" s="16" t="s">
        <v>1289</v>
      </c>
      <c r="C33" s="120">
        <f>IF(Generales!C36="SI",TRUNC('ANEXO 1'!D30-'ANEXO 1'!C30+'ANEXO 1'!D48-'ANEXO 1'!C48+'ANEXO 1'!D50-'ANEXO 1'!C50+'ANEXO 1'!D52-'ANEXO 1'!C52+'ANEXO 1'!D62-'ANEXO 1'!C62+'ANEXO 1'!D68-'ANEXO 1'!C68+'ANEXO 1'!D73-'ANEXO 1'!C73,0),0)</f>
        <v>0</v>
      </c>
      <c r="D33" s="120">
        <v>0</v>
      </c>
      <c r="E33" s="3"/>
    </row>
    <row r="34" spans="1:6">
      <c r="A34" s="8" t="s">
        <v>1290</v>
      </c>
      <c r="B34" s="16" t="s">
        <v>1291</v>
      </c>
      <c r="C34" s="120">
        <f>IF(Generales!C36="SI",TRUNC('ANEXO 1'!D40-'ANEXO 1'!C40,0),0)</f>
        <v>0</v>
      </c>
      <c r="D34" s="120">
        <v>0</v>
      </c>
      <c r="E34" s="3"/>
    </row>
    <row r="35" spans="1:6">
      <c r="A35" s="8" t="s">
        <v>1292</v>
      </c>
      <c r="B35" s="16" t="s">
        <v>1293</v>
      </c>
      <c r="C35" s="120">
        <f>IF(Generales!C36="SI",TRUNC('ANEXO 1'!C154-'ANEXO 1'!D154,0),0)</f>
        <v>0</v>
      </c>
      <c r="D35" s="120">
        <v>0</v>
      </c>
      <c r="E35" s="3"/>
    </row>
    <row r="36" spans="1:6">
      <c r="A36" s="8" t="s">
        <v>1294</v>
      </c>
      <c r="B36" s="16" t="s">
        <v>1295</v>
      </c>
      <c r="C36" s="120">
        <f>IF(Generales!C36="SI",TRUNC('ANEXO 2'!C67,0),0)*-1</f>
        <v>0</v>
      </c>
      <c r="D36" s="120">
        <v>0</v>
      </c>
      <c r="E36" s="3"/>
    </row>
    <row r="37" spans="1:6">
      <c r="A37" s="8" t="s">
        <v>1296</v>
      </c>
      <c r="B37" s="16" t="s">
        <v>1297</v>
      </c>
      <c r="C37" s="120">
        <f>IF(Generales!C36="SI",TRUNC('ANEXO 2'!C68,0),0)</f>
        <v>0</v>
      </c>
      <c r="D37" s="120">
        <v>0</v>
      </c>
      <c r="E37" s="3"/>
    </row>
    <row r="38" spans="1:6">
      <c r="A38" s="8" t="s">
        <v>1298</v>
      </c>
      <c r="B38" s="16" t="s">
        <v>1299</v>
      </c>
      <c r="C38" s="80">
        <f>SUM(C39:C39)</f>
        <v>0</v>
      </c>
      <c r="D38" s="80">
        <f>SUM(D39:D39)</f>
        <v>0</v>
      </c>
      <c r="E38" s="3"/>
      <c r="F38" s="182"/>
    </row>
    <row r="39" spans="1:6">
      <c r="A39" s="329" t="s">
        <v>5859</v>
      </c>
      <c r="B39" s="331" t="s">
        <v>5865</v>
      </c>
      <c r="C39" s="330">
        <f>'ANEXO 1'!C142-'ANEXO 1'!D142+'ANEXO 1'!C148-'ANEXO 1'!D148+'ANEXO 1'!C170-'ANEXO 1'!D170+'ANEXO 1'!C182-'ANEXO 1'!D182+'ANEXO 1'!C184-'ANEXO 1'!D184+'ANEXO 1'!C216-'ANEXO 1'!D216</f>
        <v>0</v>
      </c>
      <c r="D39" s="330">
        <v>0</v>
      </c>
      <c r="E39" s="3"/>
    </row>
    <row r="40" spans="1:6">
      <c r="A40" s="14" t="s">
        <v>1300</v>
      </c>
      <c r="B40" s="16" t="s">
        <v>0</v>
      </c>
      <c r="C40" s="11"/>
      <c r="D40" s="11"/>
      <c r="E40" s="3"/>
    </row>
    <row r="41" spans="1:6">
      <c r="A41" s="8" t="s">
        <v>1301</v>
      </c>
      <c r="B41" s="16" t="s">
        <v>1302</v>
      </c>
      <c r="C41" s="79">
        <f>TRUNC(+C9-C10+C22+C29+SUM(C33:C37)+C38,0)</f>
        <v>0</v>
      </c>
      <c r="D41" s="79">
        <f>TRUNC(+D9-D10+D22+D29+SUM(D33:D37)+D38,0)</f>
        <v>0</v>
      </c>
      <c r="E41" s="3"/>
    </row>
    <row r="42" spans="1:6">
      <c r="A42" s="14" t="s">
        <v>1303</v>
      </c>
      <c r="B42" s="22" t="s">
        <v>0</v>
      </c>
      <c r="C42" s="11"/>
      <c r="D42" s="11"/>
      <c r="E42" s="3"/>
    </row>
    <row r="43" spans="1:6">
      <c r="A43" s="14" t="s">
        <v>1304</v>
      </c>
      <c r="B43" s="18" t="s">
        <v>1259</v>
      </c>
      <c r="C43" s="18"/>
      <c r="D43" s="18"/>
      <c r="E43" s="3"/>
    </row>
    <row r="44" spans="1:6">
      <c r="A44" s="14" t="s">
        <v>1305</v>
      </c>
      <c r="B44" s="22" t="s">
        <v>0</v>
      </c>
      <c r="C44" s="11"/>
      <c r="D44" s="11"/>
      <c r="E44" s="3"/>
    </row>
    <row r="45" spans="1:6">
      <c r="A45" s="8" t="s">
        <v>1306</v>
      </c>
      <c r="B45" s="16" t="s">
        <v>1307</v>
      </c>
      <c r="C45" s="79"/>
      <c r="D45" s="79"/>
      <c r="E45" s="3"/>
    </row>
    <row r="46" spans="1:6">
      <c r="A46" s="8" t="s">
        <v>1308</v>
      </c>
      <c r="B46" s="16" t="s">
        <v>1309</v>
      </c>
      <c r="C46" s="79"/>
      <c r="D46" s="79"/>
      <c r="E46" s="3"/>
    </row>
    <row r="47" spans="1:6">
      <c r="A47" s="8" t="s">
        <v>1310</v>
      </c>
      <c r="B47" s="16" t="s">
        <v>1269</v>
      </c>
      <c r="C47" s="79">
        <f>-TRUNC(C19,0)</f>
        <v>0</v>
      </c>
      <c r="D47" s="79">
        <v>0</v>
      </c>
      <c r="E47" s="3"/>
    </row>
    <row r="48" spans="1:6">
      <c r="A48" s="8" t="s">
        <v>1311</v>
      </c>
      <c r="B48" s="16" t="s">
        <v>1312</v>
      </c>
      <c r="C48" s="120">
        <f>'ANEXO 1'!G86*-1</f>
        <v>0</v>
      </c>
      <c r="D48" s="120">
        <v>0</v>
      </c>
      <c r="E48" s="3"/>
    </row>
    <row r="49" spans="1:5">
      <c r="A49" s="8" t="s">
        <v>1313</v>
      </c>
      <c r="B49" s="16" t="s">
        <v>1314</v>
      </c>
      <c r="C49" s="79"/>
      <c r="D49" s="79"/>
      <c r="E49" s="3"/>
    </row>
    <row r="50" spans="1:5">
      <c r="A50" s="8" t="s">
        <v>1315</v>
      </c>
      <c r="B50" s="16" t="s">
        <v>1316</v>
      </c>
      <c r="C50" s="79"/>
      <c r="D50" s="79"/>
      <c r="E50" s="3"/>
    </row>
    <row r="51" spans="1:5">
      <c r="A51" s="8" t="s">
        <v>1317</v>
      </c>
      <c r="B51" s="16" t="s">
        <v>1318</v>
      </c>
      <c r="C51" s="120">
        <v>0</v>
      </c>
      <c r="D51" s="120">
        <v>0</v>
      </c>
      <c r="E51" s="3"/>
    </row>
    <row r="52" spans="1:5">
      <c r="A52" s="8" t="s">
        <v>1319</v>
      </c>
      <c r="B52" s="16" t="s">
        <v>1320</v>
      </c>
      <c r="C52" s="120">
        <f>IF(Generales!C36="SI",-('ANEXO 1'!C128-'ANEXO 1'!D128),0)</f>
        <v>0</v>
      </c>
      <c r="D52" s="120">
        <v>0</v>
      </c>
      <c r="E52" s="3"/>
    </row>
    <row r="53" spans="1:5">
      <c r="A53" s="8" t="s">
        <v>1321</v>
      </c>
      <c r="B53" s="16" t="s">
        <v>1271</v>
      </c>
      <c r="C53" s="80"/>
      <c r="D53" s="80"/>
      <c r="E53" s="3"/>
    </row>
    <row r="54" spans="1:5">
      <c r="A54" s="14" t="s">
        <v>1322</v>
      </c>
      <c r="B54" s="16" t="s">
        <v>0</v>
      </c>
      <c r="C54" s="11"/>
      <c r="D54" s="11"/>
      <c r="E54" s="3"/>
    </row>
    <row r="55" spans="1:5">
      <c r="A55" s="8" t="s">
        <v>1323</v>
      </c>
      <c r="B55" s="16" t="s">
        <v>1324</v>
      </c>
      <c r="C55" s="79">
        <f>TRUNC(SUM(C45:C52)+C53,0)</f>
        <v>0</v>
      </c>
      <c r="D55" s="79">
        <f>TRUNC(SUM(D45:D52)+D53,0)</f>
        <v>0</v>
      </c>
      <c r="E55" s="3"/>
    </row>
    <row r="56" spans="1:5">
      <c r="A56" s="14" t="s">
        <v>1325</v>
      </c>
      <c r="B56" s="16" t="s">
        <v>0</v>
      </c>
      <c r="C56" s="11"/>
      <c r="D56" s="11"/>
      <c r="E56" s="3"/>
    </row>
    <row r="57" spans="1:5" ht="20">
      <c r="A57" s="8" t="s">
        <v>1326</v>
      </c>
      <c r="B57" s="16" t="s">
        <v>1327</v>
      </c>
      <c r="C57" s="79">
        <f>TRUNC(IF(C41+C55&gt;0,C41+C55,0),0)</f>
        <v>0</v>
      </c>
      <c r="D57" s="79">
        <v>0</v>
      </c>
      <c r="E57" s="3"/>
    </row>
    <row r="58" spans="1:5" ht="20">
      <c r="A58" s="8" t="s">
        <v>1328</v>
      </c>
      <c r="B58" s="16" t="s">
        <v>1329</v>
      </c>
      <c r="C58" s="79">
        <f>TRUNC(IF(C41+C55&lt;0,C41+C55,0),0)</f>
        <v>0</v>
      </c>
      <c r="D58" s="79">
        <f>TRUNC(IF(D41+D55&lt;0,D41+D55,0),0)</f>
        <v>0</v>
      </c>
      <c r="E58" s="3"/>
    </row>
    <row r="59" spans="1:5">
      <c r="A59" s="14" t="s">
        <v>1330</v>
      </c>
      <c r="B59" s="22" t="s">
        <v>0</v>
      </c>
      <c r="C59" s="11"/>
      <c r="D59" s="11"/>
      <c r="E59" s="3"/>
    </row>
    <row r="60" spans="1:5">
      <c r="A60" s="14" t="s">
        <v>1331</v>
      </c>
      <c r="B60" s="18" t="s">
        <v>1332</v>
      </c>
      <c r="C60" s="18"/>
      <c r="D60" s="18"/>
      <c r="E60" s="3"/>
    </row>
    <row r="61" spans="1:5">
      <c r="A61" s="14" t="s">
        <v>1333</v>
      </c>
      <c r="B61" s="22" t="s">
        <v>0</v>
      </c>
      <c r="C61" s="11"/>
      <c r="D61" s="11"/>
      <c r="E61" s="3"/>
    </row>
    <row r="62" spans="1:5">
      <c r="A62" s="8" t="s">
        <v>1334</v>
      </c>
      <c r="B62" s="16" t="s">
        <v>1335</v>
      </c>
      <c r="C62" s="120">
        <v>0</v>
      </c>
      <c r="D62" s="120">
        <v>0</v>
      </c>
      <c r="E62" s="3"/>
    </row>
    <row r="63" spans="1:5" ht="20">
      <c r="A63" s="8" t="s">
        <v>1336</v>
      </c>
      <c r="B63" s="16" t="s">
        <v>1337</v>
      </c>
      <c r="C63" s="120"/>
      <c r="D63" s="120"/>
      <c r="E63" s="3"/>
    </row>
    <row r="64" spans="1:5">
      <c r="A64" s="8" t="s">
        <v>1338</v>
      </c>
      <c r="B64" s="16" t="s">
        <v>1339</v>
      </c>
      <c r="C64" s="79">
        <v>0</v>
      </c>
      <c r="D64" s="79">
        <v>0</v>
      </c>
      <c r="E64" s="3"/>
    </row>
    <row r="65" spans="1:5">
      <c r="A65" s="8" t="s">
        <v>1340</v>
      </c>
      <c r="B65" s="16" t="s">
        <v>1341</v>
      </c>
      <c r="C65" s="79">
        <v>0</v>
      </c>
      <c r="D65" s="79">
        <v>0</v>
      </c>
      <c r="E65" s="3"/>
    </row>
    <row r="66" spans="1:5">
      <c r="A66" s="8" t="s">
        <v>1342</v>
      </c>
      <c r="B66" s="16" t="s">
        <v>1343</v>
      </c>
      <c r="C66" s="79">
        <v>0</v>
      </c>
      <c r="D66" s="79">
        <v>0</v>
      </c>
      <c r="E66" s="3"/>
    </row>
    <row r="67" spans="1:5">
      <c r="A67" s="8" t="s">
        <v>1344</v>
      </c>
      <c r="B67" s="16" t="s">
        <v>1345</v>
      </c>
      <c r="C67" s="79">
        <v>0</v>
      </c>
      <c r="D67" s="79">
        <v>0</v>
      </c>
      <c r="E67" s="3"/>
    </row>
    <row r="68" spans="1:5">
      <c r="A68" s="8" t="s">
        <v>1346</v>
      </c>
      <c r="B68" s="16" t="s">
        <v>1347</v>
      </c>
      <c r="C68" s="79"/>
      <c r="D68" s="79"/>
      <c r="E68" s="3"/>
    </row>
    <row r="69" spans="1:5">
      <c r="A69" s="8" t="s">
        <v>1348</v>
      </c>
      <c r="B69" s="16" t="s">
        <v>1349</v>
      </c>
      <c r="C69" s="83">
        <f>+C26</f>
        <v>0</v>
      </c>
      <c r="D69" s="79">
        <v>0</v>
      </c>
      <c r="E69" s="3"/>
    </row>
    <row r="70" spans="1:5">
      <c r="A70" s="8" t="s">
        <v>1350</v>
      </c>
      <c r="B70" s="16" t="s">
        <v>1351</v>
      </c>
      <c r="C70" s="120">
        <f>IF(Generales!C36="SI",TRUNC('ANEXO 3'!H22+'ANEXO 3'!J22,0),0)</f>
        <v>0</v>
      </c>
      <c r="D70" s="120">
        <v>0</v>
      </c>
      <c r="E70" s="3"/>
    </row>
    <row r="71" spans="1:5" ht="20">
      <c r="A71" s="8" t="s">
        <v>1352</v>
      </c>
      <c r="B71" s="16" t="s">
        <v>1281</v>
      </c>
      <c r="C71" s="80"/>
      <c r="D71" s="80"/>
      <c r="E71" s="3"/>
    </row>
    <row r="72" spans="1:5">
      <c r="A72" s="14" t="s">
        <v>1353</v>
      </c>
      <c r="B72" s="16" t="s">
        <v>0</v>
      </c>
      <c r="C72" s="11"/>
      <c r="D72" s="11"/>
      <c r="E72" s="3"/>
    </row>
    <row r="73" spans="1:5">
      <c r="A73" s="8" t="s">
        <v>1354</v>
      </c>
      <c r="B73" s="16" t="s">
        <v>1355</v>
      </c>
      <c r="C73" s="79">
        <f>TRUNC(SUM(C62:C70)+C71,0)</f>
        <v>0</v>
      </c>
      <c r="D73" s="79">
        <f>TRUNC(SUM(D62:D70)+D71,0)</f>
        <v>0</v>
      </c>
      <c r="E73" s="3"/>
    </row>
    <row r="74" spans="1:5">
      <c r="A74" s="14" t="s">
        <v>1356</v>
      </c>
      <c r="B74" s="16" t="s">
        <v>0</v>
      </c>
      <c r="C74" s="11"/>
      <c r="D74" s="11"/>
      <c r="E74" s="3"/>
    </row>
    <row r="75" spans="1:5" ht="20">
      <c r="A75" s="8" t="s">
        <v>1357</v>
      </c>
      <c r="B75" s="16" t="s">
        <v>1358</v>
      </c>
      <c r="C75" s="79">
        <f>TRUNC(C58+C57+C73,0)</f>
        <v>0</v>
      </c>
      <c r="D75" s="79">
        <f>TRUNC(D58+D57+D73,0)</f>
        <v>0</v>
      </c>
      <c r="E75" s="3"/>
    </row>
    <row r="76" spans="1:5">
      <c r="A76" s="14" t="s">
        <v>1359</v>
      </c>
      <c r="B76" s="22" t="s">
        <v>0</v>
      </c>
      <c r="C76" s="11"/>
      <c r="D76" s="11"/>
      <c r="E76" s="3"/>
    </row>
    <row r="77" spans="1:5">
      <c r="A77" s="14" t="s">
        <v>1360</v>
      </c>
      <c r="B77" s="18" t="s">
        <v>1361</v>
      </c>
      <c r="C77" s="18"/>
      <c r="D77" s="18"/>
      <c r="E77" s="3"/>
    </row>
    <row r="78" spans="1:5">
      <c r="A78" s="14" t="s">
        <v>1362</v>
      </c>
      <c r="B78" s="22" t="s">
        <v>0</v>
      </c>
      <c r="C78" s="11"/>
      <c r="D78" s="11"/>
      <c r="E78" s="3"/>
    </row>
    <row r="79" spans="1:5" ht="30">
      <c r="A79" s="8" t="s">
        <v>1363</v>
      </c>
      <c r="B79" s="16" t="s">
        <v>1364</v>
      </c>
      <c r="C79" s="79"/>
      <c r="D79" s="79"/>
      <c r="E79" s="3"/>
    </row>
    <row r="80" spans="1:5" ht="40">
      <c r="A80" s="8" t="s">
        <v>1365</v>
      </c>
      <c r="B80" s="16" t="s">
        <v>1366</v>
      </c>
      <c r="C80" s="79"/>
      <c r="D80" s="79"/>
      <c r="E80" s="3"/>
    </row>
    <row r="81" spans="1:5">
      <c r="A81" s="8" t="s">
        <v>1367</v>
      </c>
      <c r="B81" s="16" t="s">
        <v>1368</v>
      </c>
      <c r="C81" s="80"/>
      <c r="D81" s="80"/>
      <c r="E81" s="3"/>
    </row>
    <row r="82" spans="1:5">
      <c r="A82" s="8" t="s">
        <v>1369</v>
      </c>
      <c r="B82" s="16" t="s">
        <v>1370</v>
      </c>
      <c r="C82" s="79">
        <f>TRUNC(SUM(C79:C81),0)</f>
        <v>0</v>
      </c>
      <c r="D82" s="79">
        <v>0</v>
      </c>
      <c r="E82" s="3"/>
    </row>
    <row r="83" spans="1:5">
      <c r="A83" s="8" t="s">
        <v>1371</v>
      </c>
      <c r="B83" s="16" t="s">
        <v>1372</v>
      </c>
      <c r="C83" s="120">
        <f>IF(Generales!C36="SI",TRUNC('ANEXO 1'!D15,0),0)</f>
        <v>0</v>
      </c>
      <c r="D83" s="120">
        <v>0</v>
      </c>
      <c r="E83" s="3"/>
    </row>
    <row r="84" spans="1:5">
      <c r="A84" s="14" t="s">
        <v>1373</v>
      </c>
      <c r="B84" s="16" t="s">
        <v>0</v>
      </c>
      <c r="C84" s="11"/>
      <c r="D84" s="11"/>
      <c r="E84" s="3"/>
    </row>
    <row r="85" spans="1:5">
      <c r="A85" s="8" t="s">
        <v>1374</v>
      </c>
      <c r="B85" s="16" t="s">
        <v>1375</v>
      </c>
      <c r="C85" s="79">
        <f>TRUNC(C75+C83+C82,0)</f>
        <v>0</v>
      </c>
      <c r="D85" s="79">
        <f>TRUNC(D75+D83+D82,0)</f>
        <v>0</v>
      </c>
      <c r="E85" s="3"/>
    </row>
    <row r="86" spans="1:5">
      <c r="A86" s="14" t="s">
        <v>1376</v>
      </c>
      <c r="B86" s="16" t="s">
        <v>0</v>
      </c>
      <c r="C86" s="11"/>
      <c r="D86" s="11"/>
      <c r="E86" s="3"/>
    </row>
    <row r="87" spans="1:5">
      <c r="A87" s="14" t="s">
        <v>1377</v>
      </c>
      <c r="B87" s="18" t="s">
        <v>1378</v>
      </c>
      <c r="C87" s="18"/>
      <c r="D87" s="18"/>
      <c r="E87" s="3"/>
    </row>
    <row r="88" spans="1:5">
      <c r="A88" s="14" t="s">
        <v>1379</v>
      </c>
      <c r="B88" s="11" t="s">
        <v>0</v>
      </c>
      <c r="C88" s="11"/>
      <c r="D88" s="11"/>
      <c r="E88" s="3"/>
    </row>
    <row r="89" spans="1:5">
      <c r="A89" s="14" t="s">
        <v>1380</v>
      </c>
      <c r="B89" s="18" t="s">
        <v>1251</v>
      </c>
      <c r="C89" s="18"/>
      <c r="D89" s="18"/>
      <c r="E89" s="3"/>
    </row>
    <row r="90" spans="1:5">
      <c r="A90" s="14" t="s">
        <v>1381</v>
      </c>
      <c r="B90" s="11" t="s">
        <v>0</v>
      </c>
      <c r="C90" s="11"/>
      <c r="D90" s="11"/>
      <c r="E90" s="3"/>
    </row>
    <row r="91" spans="1:5">
      <c r="A91" s="8" t="s">
        <v>1382</v>
      </c>
      <c r="B91" s="16" t="s">
        <v>1383</v>
      </c>
      <c r="C91" s="79"/>
      <c r="D91" s="79"/>
      <c r="E91" s="3"/>
    </row>
    <row r="92" spans="1:5">
      <c r="A92" s="8" t="s">
        <v>1384</v>
      </c>
      <c r="B92" s="16" t="s">
        <v>1385</v>
      </c>
      <c r="C92" s="79"/>
      <c r="D92" s="79"/>
      <c r="E92" s="3"/>
    </row>
    <row r="93" spans="1:5" ht="20">
      <c r="A93" s="8" t="s">
        <v>1386</v>
      </c>
      <c r="B93" s="16" t="s">
        <v>1387</v>
      </c>
      <c r="C93" s="79"/>
      <c r="D93" s="79"/>
      <c r="E93" s="3"/>
    </row>
    <row r="94" spans="1:5">
      <c r="A94" s="8" t="s">
        <v>1388</v>
      </c>
      <c r="B94" s="16" t="s">
        <v>1295</v>
      </c>
      <c r="C94" s="120">
        <f>IF(Generales!C37="SI",TRUNC('ANEXO 2'!C67,0),0)</f>
        <v>0</v>
      </c>
      <c r="D94" s="120"/>
      <c r="E94" s="3"/>
    </row>
    <row r="95" spans="1:5">
      <c r="A95" s="8" t="s">
        <v>1389</v>
      </c>
      <c r="B95" s="16" t="s">
        <v>1297</v>
      </c>
      <c r="C95" s="120">
        <f>IF(Generales!C37="SI",TRUNC('ANEXO 2'!C68,0),0)</f>
        <v>0</v>
      </c>
      <c r="D95" s="120"/>
      <c r="E95" s="3"/>
    </row>
    <row r="96" spans="1:5">
      <c r="A96" s="8" t="s">
        <v>1390</v>
      </c>
      <c r="B96" s="16" t="s">
        <v>1391</v>
      </c>
      <c r="C96" s="80"/>
      <c r="D96" s="80"/>
      <c r="E96" s="3"/>
    </row>
    <row r="97" spans="1:5">
      <c r="A97" s="8" t="s">
        <v>1392</v>
      </c>
      <c r="B97" s="16" t="s">
        <v>1393</v>
      </c>
      <c r="C97" s="79">
        <f>TRUNC(SUM(C91:C95)+C96,0)</f>
        <v>0</v>
      </c>
      <c r="D97" s="79"/>
      <c r="E97" s="3"/>
    </row>
    <row r="98" spans="1:5">
      <c r="A98" s="14" t="s">
        <v>1394</v>
      </c>
      <c r="B98" s="22" t="s">
        <v>0</v>
      </c>
      <c r="C98" s="11"/>
      <c r="D98" s="11"/>
      <c r="E98" s="3"/>
    </row>
    <row r="99" spans="1:5">
      <c r="A99" s="14" t="s">
        <v>1395</v>
      </c>
      <c r="B99" s="18" t="s">
        <v>1396</v>
      </c>
      <c r="C99" s="18"/>
      <c r="D99" s="18"/>
      <c r="E99" s="3"/>
    </row>
    <row r="100" spans="1:5">
      <c r="A100" s="14" t="s">
        <v>1397</v>
      </c>
      <c r="B100" s="22" t="s">
        <v>0</v>
      </c>
      <c r="C100" s="11"/>
      <c r="D100" s="11"/>
      <c r="E100" s="3"/>
    </row>
    <row r="101" spans="1:5">
      <c r="A101" s="8" t="s">
        <v>1398</v>
      </c>
      <c r="B101" s="16" t="s">
        <v>1307</v>
      </c>
      <c r="C101" s="79"/>
      <c r="D101" s="79"/>
      <c r="E101" s="3"/>
    </row>
    <row r="102" spans="1:5">
      <c r="A102" s="8" t="s">
        <v>1399</v>
      </c>
      <c r="B102" s="16" t="s">
        <v>1309</v>
      </c>
      <c r="C102" s="79"/>
      <c r="D102" s="79"/>
      <c r="E102" s="3"/>
    </row>
    <row r="103" spans="1:5">
      <c r="A103" s="8" t="s">
        <v>1400</v>
      </c>
      <c r="B103" s="16" t="s">
        <v>1269</v>
      </c>
      <c r="C103" s="79">
        <f>IF(Generales!C37="SI",TRUNC('ANEXO 5'!G33+'ANEXO 5'!G34,0),0)</f>
        <v>0</v>
      </c>
      <c r="D103" s="79">
        <v>0</v>
      </c>
      <c r="E103" s="3"/>
    </row>
    <row r="104" spans="1:5">
      <c r="A104" s="8" t="s">
        <v>1401</v>
      </c>
      <c r="B104" s="16" t="s">
        <v>1312</v>
      </c>
      <c r="C104" s="120">
        <f>IF(Generales!C37="SI",TRUNC(#REF!-#REF!,0),0)</f>
        <v>0</v>
      </c>
      <c r="D104" s="120">
        <v>0</v>
      </c>
      <c r="E104" s="3"/>
    </row>
    <row r="105" spans="1:5">
      <c r="A105" s="8" t="s">
        <v>1402</v>
      </c>
      <c r="B105" s="16" t="s">
        <v>1314</v>
      </c>
      <c r="C105" s="79"/>
      <c r="D105" s="79"/>
      <c r="E105" s="3"/>
    </row>
    <row r="106" spans="1:5">
      <c r="A106" s="8" t="s">
        <v>1403</v>
      </c>
      <c r="B106" s="16" t="s">
        <v>1316</v>
      </c>
      <c r="C106" s="79"/>
      <c r="D106" s="79"/>
      <c r="E106" s="3"/>
    </row>
    <row r="107" spans="1:5">
      <c r="A107" s="8" t="s">
        <v>1404</v>
      </c>
      <c r="B107" s="16" t="s">
        <v>1405</v>
      </c>
      <c r="C107" s="120">
        <f>IF(Generales!C37="SI",TRUNC(#REF!,0),0)</f>
        <v>0</v>
      </c>
      <c r="D107" s="120">
        <v>0</v>
      </c>
      <c r="E107" s="3"/>
    </row>
    <row r="108" spans="1:5">
      <c r="A108" s="8" t="s">
        <v>1406</v>
      </c>
      <c r="B108" s="16" t="s">
        <v>1320</v>
      </c>
      <c r="C108" s="120">
        <f>IF(Generales!C37="SI",TRUNC('ANEXO 1'!D128-'ANEXO 1'!C128,0),0)</f>
        <v>0</v>
      </c>
      <c r="D108" s="120">
        <v>0</v>
      </c>
      <c r="E108" s="3"/>
    </row>
    <row r="109" spans="1:5">
      <c r="A109" s="8" t="s">
        <v>1407</v>
      </c>
      <c r="B109" s="16" t="s">
        <v>1271</v>
      </c>
      <c r="C109" s="80"/>
      <c r="D109" s="80"/>
      <c r="E109" s="3"/>
    </row>
    <row r="110" spans="1:5">
      <c r="A110" s="14" t="s">
        <v>1408</v>
      </c>
      <c r="B110" s="16" t="s">
        <v>0</v>
      </c>
      <c r="C110" s="11"/>
      <c r="D110" s="11"/>
      <c r="E110" s="3"/>
    </row>
    <row r="111" spans="1:5">
      <c r="A111" s="8" t="s">
        <v>1409</v>
      </c>
      <c r="B111" s="16" t="s">
        <v>1324</v>
      </c>
      <c r="C111" s="79">
        <f>TRUNC(SUM(C101:C109),0)</f>
        <v>0</v>
      </c>
      <c r="D111" s="79">
        <v>0</v>
      </c>
      <c r="E111" s="3"/>
    </row>
    <row r="112" spans="1:5">
      <c r="A112" s="14" t="s">
        <v>1410</v>
      </c>
      <c r="B112" s="16" t="s">
        <v>0</v>
      </c>
      <c r="C112" s="11"/>
      <c r="D112" s="11"/>
      <c r="E112" s="3"/>
    </row>
    <row r="113" spans="1:5" ht="20">
      <c r="A113" s="8" t="s">
        <v>1411</v>
      </c>
      <c r="B113" s="16" t="s">
        <v>1412</v>
      </c>
      <c r="C113" s="79">
        <f>TRUNC(IF(C97+C111&gt;0,C97+C111,0),0)</f>
        <v>0</v>
      </c>
      <c r="D113" s="79">
        <v>0</v>
      </c>
      <c r="E113" s="3"/>
    </row>
    <row r="114" spans="1:5" ht="20">
      <c r="A114" s="8" t="s">
        <v>1413</v>
      </c>
      <c r="B114" s="16" t="s">
        <v>1414</v>
      </c>
      <c r="C114" s="79">
        <f>TRUNC(IF(C97+C111&lt;0,C97+C111,0),0)</f>
        <v>0</v>
      </c>
      <c r="D114" s="79">
        <v>0</v>
      </c>
      <c r="E114" s="3"/>
    </row>
    <row r="115" spans="1:5">
      <c r="A115" s="14" t="s">
        <v>1415</v>
      </c>
      <c r="B115" s="16" t="s">
        <v>0</v>
      </c>
      <c r="C115" s="11"/>
      <c r="D115" s="11"/>
      <c r="E115" s="3"/>
    </row>
    <row r="116" spans="1:5">
      <c r="A116" s="14" t="s">
        <v>1416</v>
      </c>
      <c r="B116" s="18" t="s">
        <v>1332</v>
      </c>
      <c r="C116" s="18"/>
      <c r="D116" s="18"/>
      <c r="E116" s="3"/>
    </row>
    <row r="117" spans="1:5">
      <c r="A117" s="14" t="s">
        <v>1417</v>
      </c>
      <c r="B117" s="22" t="s">
        <v>0</v>
      </c>
      <c r="C117" s="11"/>
      <c r="D117" s="11"/>
      <c r="E117" s="3"/>
    </row>
    <row r="118" spans="1:5">
      <c r="A118" s="8" t="s">
        <v>1418</v>
      </c>
      <c r="B118" s="16" t="s">
        <v>1335</v>
      </c>
      <c r="C118" s="120">
        <f>IF(Generales!C37="SI",TRUNC(#REF!,0),0)</f>
        <v>0</v>
      </c>
      <c r="D118" s="120">
        <v>0</v>
      </c>
      <c r="E118" s="3"/>
    </row>
    <row r="119" spans="1:5" ht="20">
      <c r="A119" s="8" t="s">
        <v>1419</v>
      </c>
      <c r="B119" s="16" t="s">
        <v>1337</v>
      </c>
      <c r="C119" s="120"/>
      <c r="D119" s="120"/>
      <c r="E119" s="3"/>
    </row>
    <row r="120" spans="1:5">
      <c r="A120" s="8" t="s">
        <v>1420</v>
      </c>
      <c r="B120" s="16" t="s">
        <v>1339</v>
      </c>
      <c r="C120" s="79"/>
      <c r="D120" s="79"/>
      <c r="E120" s="3"/>
    </row>
    <row r="121" spans="1:5">
      <c r="A121" s="8" t="s">
        <v>1421</v>
      </c>
      <c r="B121" s="16" t="s">
        <v>1341</v>
      </c>
      <c r="C121" s="79"/>
      <c r="D121" s="79"/>
      <c r="E121" s="3"/>
    </row>
    <row r="122" spans="1:5">
      <c r="A122" s="8" t="s">
        <v>1422</v>
      </c>
      <c r="B122" s="16" t="s">
        <v>1343</v>
      </c>
      <c r="C122" s="79"/>
      <c r="D122" s="79"/>
      <c r="E122" s="3"/>
    </row>
    <row r="123" spans="1:5">
      <c r="A123" s="8" t="s">
        <v>1423</v>
      </c>
      <c r="B123" s="16" t="s">
        <v>1345</v>
      </c>
      <c r="C123" s="79"/>
      <c r="D123" s="79"/>
      <c r="E123" s="3"/>
    </row>
    <row r="124" spans="1:5">
      <c r="A124" s="8" t="s">
        <v>1424</v>
      </c>
      <c r="B124" s="16" t="s">
        <v>1347</v>
      </c>
      <c r="C124" s="79"/>
      <c r="D124" s="79"/>
      <c r="E124" s="3"/>
    </row>
    <row r="125" spans="1:5">
      <c r="A125" s="8" t="s">
        <v>1425</v>
      </c>
      <c r="B125" s="16" t="s">
        <v>1349</v>
      </c>
      <c r="C125" s="79"/>
      <c r="D125" s="79"/>
      <c r="E125" s="3"/>
    </row>
    <row r="126" spans="1:5">
      <c r="A126" s="8" t="s">
        <v>1426</v>
      </c>
      <c r="B126" s="16" t="s">
        <v>1351</v>
      </c>
      <c r="C126" s="120">
        <f>IF(Generales!C37="SI",TRUNC('ANEXO 3'!H22+'ANEXO 3'!J22,0),0)</f>
        <v>0</v>
      </c>
      <c r="D126" s="120">
        <v>0</v>
      </c>
      <c r="E126" s="3"/>
    </row>
    <row r="127" spans="1:5" ht="20">
      <c r="A127" s="8" t="s">
        <v>1427</v>
      </c>
      <c r="B127" s="16" t="s">
        <v>1281</v>
      </c>
      <c r="C127" s="80"/>
      <c r="D127" s="80"/>
      <c r="E127" s="3"/>
    </row>
    <row r="128" spans="1:5">
      <c r="A128" s="14" t="s">
        <v>1428</v>
      </c>
      <c r="B128" s="16" t="s">
        <v>0</v>
      </c>
      <c r="C128" s="11"/>
      <c r="D128" s="11"/>
      <c r="E128" s="3"/>
    </row>
    <row r="129" spans="1:5">
      <c r="A129" s="8" t="s">
        <v>1429</v>
      </c>
      <c r="B129" s="16" t="s">
        <v>1355</v>
      </c>
      <c r="C129" s="79">
        <f>TRUNC(SUM(C118:C127),0)</f>
        <v>0</v>
      </c>
      <c r="D129" s="79">
        <v>0</v>
      </c>
      <c r="E129" s="3"/>
    </row>
    <row r="130" spans="1:5">
      <c r="A130" s="14" t="s">
        <v>1430</v>
      </c>
      <c r="B130" s="16" t="s">
        <v>0</v>
      </c>
      <c r="C130" s="11"/>
      <c r="D130" s="11"/>
      <c r="E130" s="3"/>
    </row>
    <row r="131" spans="1:5" ht="20">
      <c r="A131" s="8" t="s">
        <v>1431</v>
      </c>
      <c r="B131" s="16" t="s">
        <v>1358</v>
      </c>
      <c r="C131" s="79">
        <f>TRUNC(C114+C113-C129,0)</f>
        <v>0</v>
      </c>
      <c r="D131" s="79">
        <v>0</v>
      </c>
      <c r="E131" s="3"/>
    </row>
    <row r="132" spans="1:5">
      <c r="A132" s="14" t="s">
        <v>1432</v>
      </c>
      <c r="B132" s="16" t="s">
        <v>0</v>
      </c>
      <c r="C132" s="11"/>
      <c r="D132" s="11"/>
      <c r="E132" s="3"/>
    </row>
    <row r="133" spans="1:5">
      <c r="A133" s="14" t="s">
        <v>1433</v>
      </c>
      <c r="B133" s="32" t="s">
        <v>1361</v>
      </c>
      <c r="C133" s="11"/>
      <c r="D133" s="11"/>
      <c r="E133" s="3"/>
    </row>
    <row r="134" spans="1:5">
      <c r="A134" s="14" t="s">
        <v>1434</v>
      </c>
      <c r="B134" s="22" t="s">
        <v>0</v>
      </c>
      <c r="C134" s="11"/>
      <c r="D134" s="11"/>
      <c r="E134" s="3"/>
    </row>
    <row r="135" spans="1:5" ht="30">
      <c r="A135" s="8" t="s">
        <v>1435</v>
      </c>
      <c r="B135" s="16" t="s">
        <v>1436</v>
      </c>
      <c r="C135" s="79"/>
      <c r="D135" s="79"/>
      <c r="E135" s="3"/>
    </row>
    <row r="136" spans="1:5" ht="40">
      <c r="A136" s="8" t="s">
        <v>1437</v>
      </c>
      <c r="B136" s="16" t="s">
        <v>1438</v>
      </c>
      <c r="C136" s="79"/>
      <c r="D136" s="79"/>
      <c r="E136" s="3"/>
    </row>
    <row r="137" spans="1:5">
      <c r="A137" s="8" t="s">
        <v>1439</v>
      </c>
      <c r="B137" s="16" t="s">
        <v>1368</v>
      </c>
      <c r="C137" s="80"/>
      <c r="D137" s="80"/>
      <c r="E137" s="3"/>
    </row>
    <row r="138" spans="1:5">
      <c r="A138" s="8" t="s">
        <v>1440</v>
      </c>
      <c r="B138" s="16" t="s">
        <v>1370</v>
      </c>
      <c r="C138" s="79">
        <f>TRUNC(SUM(C135:C137),0)</f>
        <v>0</v>
      </c>
      <c r="D138" s="79">
        <v>0</v>
      </c>
      <c r="E138" s="3"/>
    </row>
    <row r="139" spans="1:5">
      <c r="A139" s="14" t="s">
        <v>1441</v>
      </c>
      <c r="B139" s="16" t="s">
        <v>0</v>
      </c>
      <c r="C139" s="11"/>
      <c r="D139" s="11"/>
      <c r="E139" s="3"/>
    </row>
    <row r="140" spans="1:5">
      <c r="A140" s="8" t="s">
        <v>1442</v>
      </c>
      <c r="B140" s="16" t="s">
        <v>1372</v>
      </c>
      <c r="C140" s="79">
        <f>D142</f>
        <v>0</v>
      </c>
      <c r="D140" s="79">
        <v>0</v>
      </c>
      <c r="E140" s="3"/>
    </row>
    <row r="141" spans="1:5">
      <c r="A141" s="14" t="s">
        <v>1443</v>
      </c>
      <c r="B141" s="16" t="s">
        <v>0</v>
      </c>
      <c r="C141" s="11"/>
      <c r="D141" s="11"/>
      <c r="E141" s="3"/>
    </row>
    <row r="142" spans="1:5">
      <c r="A142" s="8" t="s">
        <v>1444</v>
      </c>
      <c r="B142" s="16" t="s">
        <v>1375</v>
      </c>
      <c r="C142" s="79">
        <f>TRUNC(C131+C140+C138,0)</f>
        <v>0</v>
      </c>
      <c r="D142" s="79">
        <v>0</v>
      </c>
      <c r="E142" s="3"/>
    </row>
    <row r="143" spans="1:5">
      <c r="A143" s="14" t="s">
        <v>1445</v>
      </c>
      <c r="B143" s="22" t="s">
        <v>0</v>
      </c>
      <c r="C143" s="11"/>
      <c r="D143" s="11"/>
      <c r="E143" s="3"/>
    </row>
    <row r="144" spans="1:5" ht="20">
      <c r="A144" s="14" t="s">
        <v>1446</v>
      </c>
      <c r="B144" s="11" t="s">
        <v>1073</v>
      </c>
      <c r="C144" s="11"/>
      <c r="D144" s="11"/>
      <c r="E144" s="3"/>
    </row>
    <row r="145" spans="1:5" ht="8.15" customHeight="1">
      <c r="A145" s="3" t="s">
        <v>0</v>
      </c>
      <c r="B145" s="3" t="s">
        <v>0</v>
      </c>
      <c r="C145" s="3"/>
      <c r="D145" s="3"/>
      <c r="E145" s="3"/>
    </row>
  </sheetData>
  <sheetProtection formatCells="0" formatColumns="0"/>
  <printOptions horizontalCentered="1"/>
  <pageMargins left="0.39370078740157483" right="0.39370078740157483" top="0.78740157480314965" bottom="0.39370078740157483" header="0.31496062992125984" footer="0.31496062992125984"/>
  <pageSetup scale="63" orientation="portrait" r:id="rId1"/>
  <headerFooter>
    <oddHeader>&amp;CDRAGON FOODS, S,A DE C.V
HT DICTAMEN 2020</oddHeader>
    <oddFooter>&amp;R&amp;8&amp;P/&amp;N</oddFooter>
  </headerFooter>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I47"/>
  <sheetViews>
    <sheetView showGridLines="0" zoomScale="115" zoomScaleNormal="115" workbookViewId="0">
      <pane xSplit="2" ySplit="2" topLeftCell="C3" activePane="bottomRight" state="frozen"/>
      <selection activeCell="C3" sqref="C3"/>
      <selection pane="topRight" activeCell="C3" sqref="C3"/>
      <selection pane="bottomLeft" activeCell="C3" sqref="C3"/>
      <selection pane="bottomRight" activeCell="H3" sqref="H3"/>
    </sheetView>
  </sheetViews>
  <sheetFormatPr baseColWidth="10" defaultColWidth="11.453125" defaultRowHeight="15" customHeight="1"/>
  <cols>
    <col min="1" max="1" width="14.36328125" style="78" customWidth="1"/>
    <col min="2" max="2" width="35.6328125" style="78" customWidth="1"/>
    <col min="3" max="3" width="15.90625" style="78" customWidth="1"/>
    <col min="4" max="4" width="15.54296875" style="78" customWidth="1"/>
    <col min="5" max="5" width="15.6328125" style="78" customWidth="1"/>
    <col min="6" max="6" width="15.54296875" style="78" customWidth="1"/>
    <col min="7" max="7" width="15.453125" style="78" customWidth="1"/>
    <col min="8" max="8" width="15.6328125" style="78" customWidth="1"/>
    <col min="9" max="9" width="1.6328125" style="78" customWidth="1"/>
    <col min="10" max="16384" width="11.453125" style="78"/>
  </cols>
  <sheetData>
    <row r="1" spans="1:9" ht="20">
      <c r="A1" s="3" t="s">
        <v>0</v>
      </c>
      <c r="B1" s="2" t="s">
        <v>1447</v>
      </c>
      <c r="C1" s="2"/>
      <c r="D1" s="2"/>
      <c r="E1" s="3" t="s">
        <v>0</v>
      </c>
      <c r="F1" s="3" t="s">
        <v>0</v>
      </c>
      <c r="G1" s="3" t="s">
        <v>0</v>
      </c>
      <c r="H1" s="3" t="s">
        <v>0</v>
      </c>
      <c r="I1" s="3" t="s">
        <v>0</v>
      </c>
    </row>
    <row r="2" spans="1:9" ht="50">
      <c r="A2" s="20" t="s">
        <v>1</v>
      </c>
      <c r="B2" s="20" t="s">
        <v>2</v>
      </c>
      <c r="C2" s="21" t="s">
        <v>6118</v>
      </c>
      <c r="D2" s="21" t="s">
        <v>6119</v>
      </c>
      <c r="E2" s="21" t="s">
        <v>6120</v>
      </c>
      <c r="F2" s="21" t="s">
        <v>6121</v>
      </c>
      <c r="G2" s="21" t="s">
        <v>6122</v>
      </c>
      <c r="H2" s="21" t="s">
        <v>6123</v>
      </c>
      <c r="I2" s="3" t="s">
        <v>0</v>
      </c>
    </row>
    <row r="3" spans="1:9" ht="10">
      <c r="A3" s="14" t="s">
        <v>1448</v>
      </c>
      <c r="B3" s="16" t="s">
        <v>0</v>
      </c>
      <c r="C3" s="22"/>
      <c r="D3" s="22"/>
      <c r="E3" s="22"/>
      <c r="F3" s="22"/>
      <c r="G3" s="22"/>
      <c r="H3" s="22"/>
      <c r="I3" s="3"/>
    </row>
    <row r="4" spans="1:9" ht="10">
      <c r="A4" s="14" t="s">
        <v>1449</v>
      </c>
      <c r="B4" s="18" t="s">
        <v>683</v>
      </c>
      <c r="C4" s="29"/>
      <c r="D4" s="29"/>
      <c r="E4" s="22"/>
      <c r="F4" s="22"/>
      <c r="G4" s="22"/>
      <c r="H4" s="22"/>
      <c r="I4" s="3"/>
    </row>
    <row r="5" spans="1:9" ht="10">
      <c r="A5" s="14" t="s">
        <v>1450</v>
      </c>
      <c r="B5" s="22" t="s">
        <v>0</v>
      </c>
      <c r="C5" s="22"/>
      <c r="D5" s="22"/>
      <c r="E5" s="22"/>
      <c r="F5" s="22"/>
      <c r="G5" s="22"/>
      <c r="H5" s="22"/>
      <c r="I5" s="3"/>
    </row>
    <row r="6" spans="1:9" ht="20">
      <c r="A6" s="8" t="s">
        <v>1451</v>
      </c>
      <c r="B6" s="16" t="s">
        <v>1452</v>
      </c>
      <c r="C6" s="79">
        <f>-VLOOKUP(A6,ResBal,8,FALSE)-D6</f>
        <v>0</v>
      </c>
      <c r="D6" s="79"/>
      <c r="E6" s="332"/>
      <c r="F6" s="79"/>
      <c r="G6" s="79">
        <f>C6+D6</f>
        <v>0</v>
      </c>
      <c r="H6" s="83"/>
      <c r="I6" s="3"/>
    </row>
    <row r="7" spans="1:9" ht="20">
      <c r="A7" s="8" t="s">
        <v>1453</v>
      </c>
      <c r="B7" s="16" t="s">
        <v>1454</v>
      </c>
      <c r="C7" s="79">
        <f>-VLOOKUP(A7,ResBal,8,FALSE)-D7</f>
        <v>0</v>
      </c>
      <c r="D7" s="79"/>
      <c r="E7" s="79">
        <v>0</v>
      </c>
      <c r="F7" s="79"/>
      <c r="G7" s="79">
        <f>C7+D7</f>
        <v>0</v>
      </c>
      <c r="H7" s="83">
        <v>0</v>
      </c>
      <c r="I7" s="3"/>
    </row>
    <row r="8" spans="1:9" ht="20">
      <c r="A8" s="8" t="s">
        <v>1455</v>
      </c>
      <c r="B8" s="16" t="s">
        <v>1456</v>
      </c>
      <c r="C8" s="81">
        <f>TRUNC(SUM(C6:C7),0)</f>
        <v>0</v>
      </c>
      <c r="D8" s="81">
        <f>TRUNC(SUM(D6:D7),0)</f>
        <v>0</v>
      </c>
      <c r="E8" s="81"/>
      <c r="F8" s="81">
        <v>0</v>
      </c>
      <c r="G8" s="81">
        <f>C8+E8</f>
        <v>0</v>
      </c>
      <c r="H8" s="81"/>
      <c r="I8" s="3"/>
    </row>
    <row r="9" spans="1:9" ht="10">
      <c r="A9" s="14" t="s">
        <v>1457</v>
      </c>
      <c r="B9" s="16" t="s">
        <v>0</v>
      </c>
      <c r="C9" s="11"/>
      <c r="D9" s="11"/>
      <c r="E9" s="11"/>
      <c r="F9" s="11"/>
      <c r="G9" s="11"/>
      <c r="H9" s="11"/>
      <c r="I9" s="3"/>
    </row>
    <row r="10" spans="1:9" ht="30">
      <c r="A10" s="8" t="s">
        <v>1458</v>
      </c>
      <c r="B10" s="16" t="s">
        <v>1459</v>
      </c>
      <c r="C10" s="79">
        <f>-VLOOKUP(A10,ResBal,8,FALSE)-D10</f>
        <v>0</v>
      </c>
      <c r="D10" s="79"/>
      <c r="E10" s="79">
        <v>0</v>
      </c>
      <c r="F10" s="79"/>
      <c r="G10" s="79">
        <f>C10+D10</f>
        <v>0</v>
      </c>
      <c r="H10" s="83">
        <v>0</v>
      </c>
      <c r="I10" s="3"/>
    </row>
    <row r="11" spans="1:9" ht="30">
      <c r="A11" s="8" t="s">
        <v>1460</v>
      </c>
      <c r="B11" s="16" t="s">
        <v>1461</v>
      </c>
      <c r="C11" s="79">
        <f>-VLOOKUP(A11,ResBal,8,FALSE)-D11</f>
        <v>0</v>
      </c>
      <c r="D11" s="79"/>
      <c r="E11" s="79">
        <v>0</v>
      </c>
      <c r="F11" s="79"/>
      <c r="G11" s="79">
        <f>C11+D11</f>
        <v>0</v>
      </c>
      <c r="H11" s="83">
        <v>0</v>
      </c>
      <c r="I11" s="3"/>
    </row>
    <row r="12" spans="1:9" ht="20">
      <c r="A12" s="8" t="s">
        <v>1462</v>
      </c>
      <c r="B12" s="16" t="s">
        <v>1463</v>
      </c>
      <c r="C12" s="81">
        <f>TRUNC(SUM(C10:C11),0)</f>
        <v>0</v>
      </c>
      <c r="D12" s="81">
        <f>TRUNC(SUM(D10:D11),0)</f>
        <v>0</v>
      </c>
      <c r="E12" s="81">
        <v>0</v>
      </c>
      <c r="F12" s="81">
        <v>0</v>
      </c>
      <c r="G12" s="81">
        <f>C12+D12</f>
        <v>0</v>
      </c>
      <c r="H12" s="81">
        <v>0</v>
      </c>
      <c r="I12" s="3"/>
    </row>
    <row r="13" spans="1:9" ht="10">
      <c r="A13" s="14" t="s">
        <v>1464</v>
      </c>
      <c r="B13" s="16" t="s">
        <v>0</v>
      </c>
      <c r="C13" s="11"/>
      <c r="D13" s="11"/>
      <c r="E13" s="11"/>
      <c r="F13" s="11"/>
      <c r="G13" s="11"/>
      <c r="H13" s="11"/>
      <c r="I13" s="3"/>
    </row>
    <row r="14" spans="1:9" ht="20">
      <c r="A14" s="8" t="s">
        <v>1465</v>
      </c>
      <c r="B14" s="16" t="s">
        <v>1466</v>
      </c>
      <c r="C14" s="79">
        <f>VLOOKUP(A14,ResBal,8,FALSE)-D14</f>
        <v>0</v>
      </c>
      <c r="D14" s="79"/>
      <c r="E14" s="332"/>
      <c r="F14" s="79"/>
      <c r="G14" s="119">
        <f>C14+D14</f>
        <v>0</v>
      </c>
      <c r="H14" s="83"/>
      <c r="I14" s="3"/>
    </row>
    <row r="15" spans="1:9" ht="20">
      <c r="A15" s="8" t="s">
        <v>1467</v>
      </c>
      <c r="B15" s="16" t="s">
        <v>1468</v>
      </c>
      <c r="C15" s="79">
        <f>VLOOKUP(A15,ResBal,8,FALSE)-D15</f>
        <v>0</v>
      </c>
      <c r="D15" s="79"/>
      <c r="E15" s="79">
        <v>0</v>
      </c>
      <c r="F15" s="79"/>
      <c r="G15" s="119">
        <f t="shared" ref="G15:G34" si="0">C15+D15</f>
        <v>0</v>
      </c>
      <c r="H15" s="83">
        <v>0</v>
      </c>
      <c r="I15" s="3"/>
    </row>
    <row r="16" spans="1:9" ht="10">
      <c r="A16" s="14" t="s">
        <v>1469</v>
      </c>
      <c r="B16" s="16" t="s">
        <v>0</v>
      </c>
      <c r="C16" s="11"/>
      <c r="D16" s="11"/>
      <c r="E16" s="11"/>
      <c r="F16" s="11"/>
      <c r="G16" s="119">
        <f t="shared" si="0"/>
        <v>0</v>
      </c>
      <c r="H16" s="24"/>
      <c r="I16" s="3"/>
    </row>
    <row r="17" spans="1:9" ht="10">
      <c r="A17" s="8" t="s">
        <v>1470</v>
      </c>
      <c r="B17" s="16" t="s">
        <v>1471</v>
      </c>
      <c r="C17" s="79">
        <f>TRUNC(C8+C12-C14-C15,0)</f>
        <v>0</v>
      </c>
      <c r="D17" s="79">
        <f>TRUNC(D8+D12-D14-D15,0)</f>
        <v>0</v>
      </c>
      <c r="E17" s="79"/>
      <c r="F17" s="79">
        <v>0</v>
      </c>
      <c r="G17" s="119">
        <f t="shared" si="0"/>
        <v>0</v>
      </c>
      <c r="H17" s="79"/>
      <c r="I17" s="3"/>
    </row>
    <row r="18" spans="1:9" ht="10">
      <c r="A18" s="14" t="s">
        <v>1472</v>
      </c>
      <c r="B18" s="16" t="s">
        <v>0</v>
      </c>
      <c r="C18" s="11"/>
      <c r="D18" s="11"/>
      <c r="E18" s="11"/>
      <c r="F18" s="11"/>
      <c r="G18" s="119">
        <f t="shared" si="0"/>
        <v>0</v>
      </c>
      <c r="H18" s="11"/>
      <c r="I18" s="3"/>
    </row>
    <row r="19" spans="1:9" ht="10">
      <c r="A19" s="14" t="s">
        <v>1473</v>
      </c>
      <c r="B19" s="16" t="s">
        <v>1474</v>
      </c>
      <c r="C19" s="11"/>
      <c r="D19" s="11"/>
      <c r="E19" s="11"/>
      <c r="F19" s="11"/>
      <c r="G19" s="119">
        <f t="shared" si="0"/>
        <v>0</v>
      </c>
      <c r="H19" s="11"/>
      <c r="I19" s="3"/>
    </row>
    <row r="20" spans="1:9" ht="10">
      <c r="A20" s="14" t="s">
        <v>1475</v>
      </c>
      <c r="B20" s="16" t="s">
        <v>0</v>
      </c>
      <c r="C20" s="11"/>
      <c r="D20" s="11"/>
      <c r="E20" s="11"/>
      <c r="F20" s="11"/>
      <c r="G20" s="119">
        <f t="shared" si="0"/>
        <v>0</v>
      </c>
      <c r="H20" s="11"/>
      <c r="I20" s="3"/>
    </row>
    <row r="21" spans="1:9" ht="10">
      <c r="A21" s="8" t="s">
        <v>1476</v>
      </c>
      <c r="B21" s="16" t="s">
        <v>1477</v>
      </c>
      <c r="C21" s="79">
        <f t="shared" ref="C21:C34" si="1">-VLOOKUP(A21,ResBal,8,FALSE)-D21</f>
        <v>0</v>
      </c>
      <c r="D21" s="79"/>
      <c r="E21" s="79">
        <v>0</v>
      </c>
      <c r="F21" s="79"/>
      <c r="G21" s="119">
        <f t="shared" si="0"/>
        <v>0</v>
      </c>
      <c r="H21" s="83">
        <v>0</v>
      </c>
      <c r="I21" s="3"/>
    </row>
    <row r="22" spans="1:9" ht="10">
      <c r="A22" s="8" t="s">
        <v>1478</v>
      </c>
      <c r="B22" s="16" t="s">
        <v>1479</v>
      </c>
      <c r="C22" s="79">
        <f t="shared" si="1"/>
        <v>0</v>
      </c>
      <c r="D22" s="79"/>
      <c r="E22" s="79">
        <v>0</v>
      </c>
      <c r="F22" s="79"/>
      <c r="G22" s="119">
        <f t="shared" si="0"/>
        <v>0</v>
      </c>
      <c r="H22" s="83">
        <v>0</v>
      </c>
      <c r="I22" s="3"/>
    </row>
    <row r="23" spans="1:9" ht="10">
      <c r="A23" s="8" t="s">
        <v>1480</v>
      </c>
      <c r="B23" s="16" t="s">
        <v>1481</v>
      </c>
      <c r="C23" s="79">
        <f t="shared" si="1"/>
        <v>0</v>
      </c>
      <c r="D23" s="79"/>
      <c r="E23" s="79">
        <v>0</v>
      </c>
      <c r="F23" s="79"/>
      <c r="G23" s="119">
        <f t="shared" si="0"/>
        <v>0</v>
      </c>
      <c r="H23" s="83">
        <v>0</v>
      </c>
      <c r="I23" s="3"/>
    </row>
    <row r="24" spans="1:9" ht="10">
      <c r="A24" s="8" t="s">
        <v>1482</v>
      </c>
      <c r="B24" s="16" t="s">
        <v>1483</v>
      </c>
      <c r="C24" s="79">
        <f t="shared" si="1"/>
        <v>0</v>
      </c>
      <c r="D24" s="79"/>
      <c r="E24" s="79">
        <v>0</v>
      </c>
      <c r="F24" s="79"/>
      <c r="G24" s="119">
        <f t="shared" si="0"/>
        <v>0</v>
      </c>
      <c r="H24" s="83">
        <v>0</v>
      </c>
      <c r="I24" s="3"/>
    </row>
    <row r="25" spans="1:9" ht="10">
      <c r="A25" s="8" t="s">
        <v>1484</v>
      </c>
      <c r="B25" s="16" t="s">
        <v>1485</v>
      </c>
      <c r="C25" s="79">
        <f t="shared" si="1"/>
        <v>0</v>
      </c>
      <c r="D25" s="79"/>
      <c r="E25" s="79">
        <v>0</v>
      </c>
      <c r="F25" s="79"/>
      <c r="G25" s="119">
        <f t="shared" si="0"/>
        <v>0</v>
      </c>
      <c r="H25" s="83">
        <v>0</v>
      </c>
      <c r="I25" s="3"/>
    </row>
    <row r="26" spans="1:9" ht="10">
      <c r="A26" s="8" t="s">
        <v>1486</v>
      </c>
      <c r="B26" s="16" t="s">
        <v>1487</v>
      </c>
      <c r="C26" s="79">
        <f t="shared" si="1"/>
        <v>0</v>
      </c>
      <c r="D26" s="79"/>
      <c r="E26" s="79">
        <v>0</v>
      </c>
      <c r="F26" s="79"/>
      <c r="G26" s="119">
        <f t="shared" si="0"/>
        <v>0</v>
      </c>
      <c r="H26" s="83">
        <v>0</v>
      </c>
      <c r="I26" s="3"/>
    </row>
    <row r="27" spans="1:9" ht="10">
      <c r="A27" s="8" t="s">
        <v>1488</v>
      </c>
      <c r="B27" s="16" t="s">
        <v>1489</v>
      </c>
      <c r="C27" s="79">
        <f t="shared" si="1"/>
        <v>0</v>
      </c>
      <c r="D27" s="79"/>
      <c r="E27" s="79">
        <v>0</v>
      </c>
      <c r="F27" s="79"/>
      <c r="G27" s="119">
        <f t="shared" si="0"/>
        <v>0</v>
      </c>
      <c r="H27" s="83">
        <v>0</v>
      </c>
      <c r="I27" s="3"/>
    </row>
    <row r="28" spans="1:9" ht="10">
      <c r="A28" s="8" t="s">
        <v>1490</v>
      </c>
      <c r="B28" s="16" t="s">
        <v>1491</v>
      </c>
      <c r="C28" s="79">
        <f t="shared" si="1"/>
        <v>0</v>
      </c>
      <c r="D28" s="79"/>
      <c r="E28" s="79">
        <v>0</v>
      </c>
      <c r="F28" s="79"/>
      <c r="G28" s="119">
        <f t="shared" si="0"/>
        <v>0</v>
      </c>
      <c r="H28" s="83">
        <v>0</v>
      </c>
      <c r="I28" s="3"/>
    </row>
    <row r="29" spans="1:9" ht="10">
      <c r="A29" s="8" t="s">
        <v>1492</v>
      </c>
      <c r="B29" s="16" t="s">
        <v>1493</v>
      </c>
      <c r="C29" s="79">
        <f t="shared" si="1"/>
        <v>0</v>
      </c>
      <c r="D29" s="79"/>
      <c r="E29" s="79">
        <v>0</v>
      </c>
      <c r="F29" s="79"/>
      <c r="G29" s="119">
        <f t="shared" si="0"/>
        <v>0</v>
      </c>
      <c r="H29" s="83">
        <v>0</v>
      </c>
      <c r="I29" s="3"/>
    </row>
    <row r="30" spans="1:9" ht="10">
      <c r="A30" s="8" t="s">
        <v>1494</v>
      </c>
      <c r="B30" s="16" t="s">
        <v>1495</v>
      </c>
      <c r="C30" s="79">
        <f t="shared" si="1"/>
        <v>0</v>
      </c>
      <c r="D30" s="79"/>
      <c r="E30" s="79">
        <v>0</v>
      </c>
      <c r="F30" s="79"/>
      <c r="G30" s="119">
        <f t="shared" si="0"/>
        <v>0</v>
      </c>
      <c r="H30" s="83">
        <v>0</v>
      </c>
      <c r="I30" s="3"/>
    </row>
    <row r="31" spans="1:9" ht="10">
      <c r="A31" s="8" t="s">
        <v>1496</v>
      </c>
      <c r="B31" s="16" t="s">
        <v>1497</v>
      </c>
      <c r="C31" s="79">
        <f t="shared" si="1"/>
        <v>0</v>
      </c>
      <c r="D31" s="79"/>
      <c r="E31" s="79">
        <v>0</v>
      </c>
      <c r="F31" s="79"/>
      <c r="G31" s="119">
        <f t="shared" si="0"/>
        <v>0</v>
      </c>
      <c r="H31" s="83">
        <v>0</v>
      </c>
      <c r="I31" s="3"/>
    </row>
    <row r="32" spans="1:9" ht="10">
      <c r="A32" s="8" t="s">
        <v>1498</v>
      </c>
      <c r="B32" s="16" t="s">
        <v>1499</v>
      </c>
      <c r="C32" s="79">
        <f t="shared" si="1"/>
        <v>0</v>
      </c>
      <c r="D32" s="79"/>
      <c r="E32" s="79">
        <v>0</v>
      </c>
      <c r="F32" s="332"/>
      <c r="G32" s="119">
        <f t="shared" si="0"/>
        <v>0</v>
      </c>
      <c r="H32" s="83">
        <v>0</v>
      </c>
      <c r="I32" s="3"/>
    </row>
    <row r="33" spans="1:9" ht="20">
      <c r="A33" s="8" t="s">
        <v>1500</v>
      </c>
      <c r="B33" s="16" t="s">
        <v>1501</v>
      </c>
      <c r="C33" s="79">
        <f t="shared" si="1"/>
        <v>0</v>
      </c>
      <c r="D33" s="79"/>
      <c r="E33" s="79">
        <v>0</v>
      </c>
      <c r="F33" s="79"/>
      <c r="G33" s="119">
        <f t="shared" si="0"/>
        <v>0</v>
      </c>
      <c r="H33" s="83">
        <v>0</v>
      </c>
      <c r="I33" s="3"/>
    </row>
    <row r="34" spans="1:9" ht="20">
      <c r="A34" s="8" t="s">
        <v>1502</v>
      </c>
      <c r="B34" s="16" t="s">
        <v>1503</v>
      </c>
      <c r="C34" s="79">
        <f t="shared" si="1"/>
        <v>0</v>
      </c>
      <c r="D34" s="79"/>
      <c r="E34" s="79">
        <v>0</v>
      </c>
      <c r="F34" s="79"/>
      <c r="G34" s="119">
        <f t="shared" si="0"/>
        <v>0</v>
      </c>
      <c r="H34" s="83">
        <v>0</v>
      </c>
      <c r="I34" s="3"/>
    </row>
    <row r="35" spans="1:9" ht="10">
      <c r="A35" s="8" t="s">
        <v>1504</v>
      </c>
      <c r="B35" s="16" t="s">
        <v>746</v>
      </c>
      <c r="C35" s="80">
        <f>SUM(C36:C36)</f>
        <v>0</v>
      </c>
      <c r="D35" s="80">
        <f>SUM(D36:D36)</f>
        <v>0</v>
      </c>
      <c r="E35" s="80">
        <v>1</v>
      </c>
      <c r="F35" s="80"/>
      <c r="G35" s="80">
        <f>C35+D35</f>
        <v>0</v>
      </c>
      <c r="H35" s="80"/>
      <c r="I35" s="3"/>
    </row>
    <row r="36" spans="1:9" ht="10">
      <c r="A36" s="329" t="s">
        <v>5730</v>
      </c>
      <c r="B36" s="331" t="s">
        <v>746</v>
      </c>
      <c r="C36" s="79">
        <f>-VLOOKUP(A36,ResBal,8,FALSE)</f>
        <v>0</v>
      </c>
      <c r="D36" s="330">
        <v>0</v>
      </c>
      <c r="E36" s="330">
        <v>1</v>
      </c>
      <c r="F36" s="330"/>
      <c r="G36" s="80">
        <f>C36+D36</f>
        <v>0</v>
      </c>
      <c r="H36" s="330"/>
      <c r="I36" s="3"/>
    </row>
    <row r="37" spans="1:9" ht="10">
      <c r="A37" s="8" t="s">
        <v>1505</v>
      </c>
      <c r="B37" s="16" t="s">
        <v>1506</v>
      </c>
      <c r="C37" s="81">
        <f>TRUNC(SUM(C21:C34)+C35,0)</f>
        <v>0</v>
      </c>
      <c r="D37" s="81">
        <f>TRUNC(SUM(D21:D34)+D35,0)</f>
        <v>0</v>
      </c>
      <c r="E37" s="81">
        <v>1</v>
      </c>
      <c r="F37" s="81"/>
      <c r="G37" s="81">
        <f>C37+D37</f>
        <v>0</v>
      </c>
      <c r="H37" s="81"/>
      <c r="I37" s="3"/>
    </row>
    <row r="38" spans="1:9" ht="10">
      <c r="A38" s="14" t="s">
        <v>1507</v>
      </c>
      <c r="B38" s="16" t="s">
        <v>0</v>
      </c>
      <c r="C38" s="11"/>
      <c r="D38" s="11"/>
      <c r="E38" s="11"/>
      <c r="F38" s="11"/>
      <c r="G38" s="11"/>
      <c r="H38" s="11"/>
      <c r="I38" s="3"/>
    </row>
    <row r="39" spans="1:9" ht="10">
      <c r="A39" s="8" t="s">
        <v>1508</v>
      </c>
      <c r="B39" s="16" t="s">
        <v>1509</v>
      </c>
      <c r="C39" s="79">
        <f>TRUNC(C17+C37,0)</f>
        <v>0</v>
      </c>
      <c r="D39" s="79">
        <f>TRUNC(D17+D37,0)</f>
        <v>0</v>
      </c>
      <c r="E39" s="79"/>
      <c r="F39" s="79"/>
      <c r="G39" s="79">
        <f>C39+D39</f>
        <v>0</v>
      </c>
      <c r="H39" s="83"/>
      <c r="I39" s="3"/>
    </row>
    <row r="40" spans="1:9" ht="10">
      <c r="A40" s="14" t="s">
        <v>1510</v>
      </c>
      <c r="B40" s="16" t="s">
        <v>0</v>
      </c>
      <c r="C40" s="11"/>
      <c r="D40" s="11"/>
      <c r="E40" s="11"/>
      <c r="F40" s="11"/>
      <c r="G40" s="11"/>
      <c r="H40" s="24"/>
      <c r="I40" s="3"/>
    </row>
    <row r="41" spans="1:9" ht="10">
      <c r="A41" s="8" t="s">
        <v>1511</v>
      </c>
      <c r="B41" s="16" t="s">
        <v>1512</v>
      </c>
      <c r="C41" s="79"/>
      <c r="D41" s="79"/>
      <c r="E41" s="79"/>
      <c r="F41" s="79"/>
      <c r="G41" s="79"/>
      <c r="H41" s="83"/>
      <c r="I41" s="3"/>
    </row>
    <row r="42" spans="1:9" ht="10">
      <c r="A42" s="14" t="s">
        <v>1513</v>
      </c>
      <c r="B42" s="16" t="s">
        <v>0</v>
      </c>
      <c r="C42" s="11"/>
      <c r="D42" s="11"/>
      <c r="E42" s="11"/>
      <c r="F42" s="11"/>
      <c r="G42" s="11"/>
      <c r="H42" s="24"/>
      <c r="I42" s="3"/>
    </row>
    <row r="43" spans="1:9" ht="20">
      <c r="A43" s="8" t="s">
        <v>1514</v>
      </c>
      <c r="B43" s="16" t="s">
        <v>1515</v>
      </c>
      <c r="C43" s="122">
        <f>TRUNC(C39+C41,0)</f>
        <v>0</v>
      </c>
      <c r="D43" s="122">
        <f>TRUNC(D39+D41,0)</f>
        <v>0</v>
      </c>
      <c r="E43" s="123"/>
      <c r="F43" s="123"/>
      <c r="G43" s="122">
        <f>C43+D43</f>
        <v>0</v>
      </c>
      <c r="H43" s="333"/>
      <c r="I43" s="3"/>
    </row>
    <row r="44" spans="1:9" ht="8.15" customHeight="1">
      <c r="A44" s="3" t="s">
        <v>0</v>
      </c>
      <c r="B44" s="3" t="s">
        <v>0</v>
      </c>
      <c r="C44" s="3"/>
      <c r="D44" s="3"/>
      <c r="E44" s="3"/>
      <c r="F44" s="3"/>
      <c r="G44" s="3"/>
      <c r="H44" s="3"/>
      <c r="I44" s="3"/>
    </row>
    <row r="47" spans="1:9" ht="15" customHeight="1">
      <c r="C47" s="182"/>
    </row>
  </sheetData>
  <sheetProtection formatCells="0" formatColumns="0"/>
  <printOptions horizontalCentered="1"/>
  <pageMargins left="0.70866141732283472" right="0.70866141732283472" top="0.74803149606299213" bottom="0.74803149606299213" header="0.31496062992125984" footer="0.31496062992125984"/>
  <pageSetup scale="74" orientation="landscape" r:id="rId1"/>
  <headerFooter>
    <oddHeader>&amp;CDragon Foods, S.A de C.V 
HT Dictamen 2020</oddHead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E159"/>
  <sheetViews>
    <sheetView showGridLines="0" workbookViewId="0">
      <pane xSplit="2" ySplit="2" topLeftCell="C3" activePane="bottomRight" state="frozen"/>
      <selection activeCell="C3" sqref="C3"/>
      <selection pane="topRight" activeCell="C3" sqref="C3"/>
      <selection pane="bottomLeft" activeCell="C3" sqref="C3"/>
      <selection pane="bottomRight" activeCell="D3" sqref="D3"/>
    </sheetView>
  </sheetViews>
  <sheetFormatPr baseColWidth="10" defaultColWidth="11.453125" defaultRowHeight="15" customHeight="1"/>
  <cols>
    <col min="1" max="1" width="14.6328125" style="78" customWidth="1"/>
    <col min="2" max="2" width="35.6328125" style="78" customWidth="1"/>
    <col min="3" max="3" width="15.6328125" style="78" customWidth="1"/>
    <col min="4" max="4" width="15.453125" style="78" customWidth="1"/>
    <col min="5" max="5" width="1.6328125" style="78" customWidth="1"/>
    <col min="6" max="16384" width="11.453125" style="78"/>
  </cols>
  <sheetData>
    <row r="1" spans="1:5" ht="30">
      <c r="A1" s="3" t="s">
        <v>0</v>
      </c>
      <c r="B1" s="2" t="s">
        <v>1516</v>
      </c>
      <c r="C1" s="2"/>
      <c r="D1" s="3"/>
      <c r="E1" s="3" t="s">
        <v>0</v>
      </c>
    </row>
    <row r="2" spans="1:5" ht="10">
      <c r="A2" s="15" t="s">
        <v>1</v>
      </c>
      <c r="B2" s="15" t="s">
        <v>2</v>
      </c>
      <c r="C2" s="644" t="str">
        <f>+'ANEXO 2'!C_85</f>
        <v>2025</v>
      </c>
      <c r="D2" s="644" t="str">
        <f>+'ANEXO 2'!C_1</f>
        <v>2024</v>
      </c>
      <c r="E2" s="3" t="s">
        <v>0</v>
      </c>
    </row>
    <row r="3" spans="1:5" ht="10">
      <c r="A3" s="14" t="s">
        <v>1517</v>
      </c>
      <c r="B3" s="16" t="s">
        <v>0</v>
      </c>
      <c r="C3" s="22"/>
      <c r="D3" s="22"/>
      <c r="E3" s="3"/>
    </row>
    <row r="4" spans="1:5" ht="10">
      <c r="A4" s="14" t="s">
        <v>1518</v>
      </c>
      <c r="B4" s="18" t="s">
        <v>683</v>
      </c>
      <c r="C4" s="29"/>
      <c r="D4" s="22"/>
      <c r="E4" s="3"/>
    </row>
    <row r="5" spans="1:5" ht="50">
      <c r="A5" s="14" t="s">
        <v>1519</v>
      </c>
      <c r="B5" s="22" t="s">
        <v>1520</v>
      </c>
      <c r="C5" s="22"/>
      <c r="D5" s="23"/>
      <c r="E5" s="3"/>
    </row>
    <row r="6" spans="1:5" ht="10">
      <c r="A6" s="14" t="s">
        <v>1521</v>
      </c>
      <c r="B6" s="22" t="s">
        <v>0</v>
      </c>
      <c r="C6" s="22"/>
      <c r="D6" s="22"/>
      <c r="E6" s="3"/>
    </row>
    <row r="7" spans="1:5" ht="30">
      <c r="A7" s="14" t="s">
        <v>1522</v>
      </c>
      <c r="B7" s="32" t="s">
        <v>1523</v>
      </c>
      <c r="C7" s="29"/>
      <c r="D7" s="22"/>
      <c r="E7" s="3"/>
    </row>
    <row r="8" spans="1:5" ht="10">
      <c r="A8" s="14" t="s">
        <v>1524</v>
      </c>
      <c r="B8" s="22" t="s">
        <v>0</v>
      </c>
      <c r="C8" s="22"/>
      <c r="D8" s="22"/>
      <c r="E8" s="3"/>
    </row>
    <row r="9" spans="1:5" ht="10">
      <c r="A9" s="8" t="s">
        <v>1525</v>
      </c>
      <c r="B9" s="25" t="s">
        <v>1526</v>
      </c>
      <c r="C9" s="79">
        <v>0</v>
      </c>
      <c r="D9" s="332">
        <v>0</v>
      </c>
      <c r="E9" s="3"/>
    </row>
    <row r="10" spans="1:5" ht="10">
      <c r="A10" s="14" t="s">
        <v>1517</v>
      </c>
      <c r="B10" s="16" t="s">
        <v>0</v>
      </c>
      <c r="C10" s="11"/>
      <c r="D10" s="11"/>
      <c r="E10" s="3"/>
    </row>
    <row r="11" spans="1:5" ht="10">
      <c r="A11" s="14" t="s">
        <v>1518</v>
      </c>
      <c r="B11" s="16" t="s">
        <v>1527</v>
      </c>
      <c r="C11" s="11"/>
      <c r="D11" s="11"/>
      <c r="E11" s="3"/>
    </row>
    <row r="12" spans="1:5" ht="10">
      <c r="A12" s="14" t="s">
        <v>1519</v>
      </c>
      <c r="B12" s="16" t="s">
        <v>0</v>
      </c>
      <c r="C12" s="11"/>
      <c r="D12" s="11"/>
      <c r="E12" s="3"/>
    </row>
    <row r="13" spans="1:5" ht="10">
      <c r="A13" s="8" t="s">
        <v>1528</v>
      </c>
      <c r="B13" s="16" t="s">
        <v>1529</v>
      </c>
      <c r="C13" s="79">
        <v>0</v>
      </c>
      <c r="D13" s="332">
        <v>0</v>
      </c>
      <c r="E13" s="3"/>
    </row>
    <row r="14" spans="1:5" ht="10">
      <c r="A14" s="14" t="s">
        <v>1530</v>
      </c>
      <c r="B14" s="16" t="s">
        <v>0</v>
      </c>
      <c r="C14" s="11"/>
      <c r="D14" s="11"/>
      <c r="E14" s="3"/>
    </row>
    <row r="15" spans="1:5" ht="10">
      <c r="A15" s="14" t="s">
        <v>1531</v>
      </c>
      <c r="B15" s="16" t="s">
        <v>1082</v>
      </c>
      <c r="C15" s="11"/>
      <c r="D15" s="11"/>
      <c r="E15" s="3"/>
    </row>
    <row r="16" spans="1:5" ht="10">
      <c r="A16" s="14" t="s">
        <v>1532</v>
      </c>
      <c r="B16" s="16" t="s">
        <v>0</v>
      </c>
      <c r="C16" s="11"/>
      <c r="D16" s="11"/>
      <c r="E16" s="3"/>
    </row>
    <row r="17" spans="1:5" ht="10">
      <c r="A17" s="8" t="s">
        <v>1533</v>
      </c>
      <c r="B17" s="16" t="s">
        <v>1534</v>
      </c>
      <c r="C17" s="79">
        <v>0</v>
      </c>
      <c r="D17" s="332">
        <v>0</v>
      </c>
      <c r="E17" s="3"/>
    </row>
    <row r="18" spans="1:5" ht="20">
      <c r="A18" s="8" t="s">
        <v>1535</v>
      </c>
      <c r="B18" s="16" t="s">
        <v>1536</v>
      </c>
      <c r="C18" s="79">
        <f>TRUNC(C9+C13-C17,0)</f>
        <v>0</v>
      </c>
      <c r="D18" s="332">
        <v>0</v>
      </c>
      <c r="E18" s="3"/>
    </row>
    <row r="19" spans="1:5" ht="10">
      <c r="A19" s="14" t="s">
        <v>1537</v>
      </c>
      <c r="B19" s="16" t="s">
        <v>0</v>
      </c>
      <c r="C19" s="11"/>
      <c r="D19" s="11"/>
      <c r="E19" s="3"/>
    </row>
    <row r="20" spans="1:5" ht="10">
      <c r="A20" s="14" t="s">
        <v>1538</v>
      </c>
      <c r="B20" s="16" t="s">
        <v>1527</v>
      </c>
      <c r="C20" s="11"/>
      <c r="D20" s="11"/>
      <c r="E20" s="3"/>
    </row>
    <row r="21" spans="1:5" ht="10">
      <c r="A21" s="14" t="s">
        <v>1539</v>
      </c>
      <c r="B21" s="16" t="s">
        <v>0</v>
      </c>
      <c r="C21" s="11"/>
      <c r="D21" s="11"/>
      <c r="E21" s="3"/>
    </row>
    <row r="22" spans="1:5" ht="10">
      <c r="A22" s="8" t="s">
        <v>1540</v>
      </c>
      <c r="B22" s="16" t="s">
        <v>1541</v>
      </c>
      <c r="C22" s="79">
        <f>VLOOKUP(A22,ResBal,8,FALSE)</f>
        <v>0</v>
      </c>
      <c r="D22" s="332">
        <v>0</v>
      </c>
      <c r="E22" s="3"/>
    </row>
    <row r="23" spans="1:5" ht="10">
      <c r="A23" s="8" t="s">
        <v>1542</v>
      </c>
      <c r="B23" s="16" t="s">
        <v>1543</v>
      </c>
      <c r="C23" s="117">
        <f>IF(Generales!C29="SI",TRUNC('ANEXO 7'!C116,0),0)</f>
        <v>0</v>
      </c>
      <c r="D23" s="123">
        <v>0</v>
      </c>
      <c r="E23" s="3"/>
    </row>
    <row r="24" spans="1:5" ht="10">
      <c r="A24" s="14" t="s">
        <v>1544</v>
      </c>
      <c r="B24" s="16" t="s">
        <v>0</v>
      </c>
      <c r="C24" s="11"/>
      <c r="D24" s="11"/>
      <c r="E24" s="3"/>
    </row>
    <row r="25" spans="1:5" ht="10">
      <c r="A25" s="8" t="s">
        <v>1545</v>
      </c>
      <c r="B25" s="16" t="s">
        <v>1546</v>
      </c>
      <c r="C25" s="79">
        <f>TRUNC(C18+C22+C23,0)</f>
        <v>0</v>
      </c>
      <c r="D25" s="79">
        <v>0</v>
      </c>
      <c r="E25" s="3"/>
    </row>
    <row r="26" spans="1:5" ht="10">
      <c r="A26" s="14" t="s">
        <v>1547</v>
      </c>
      <c r="B26" s="16" t="s">
        <v>0</v>
      </c>
      <c r="C26" s="11"/>
      <c r="D26" s="11"/>
      <c r="E26" s="3"/>
    </row>
    <row r="27" spans="1:5" ht="10">
      <c r="A27" s="14" t="s">
        <v>1548</v>
      </c>
      <c r="B27" s="16" t="s">
        <v>1527</v>
      </c>
      <c r="C27" s="11"/>
      <c r="D27" s="11"/>
      <c r="E27" s="3"/>
    </row>
    <row r="28" spans="1:5" ht="10">
      <c r="A28" s="14" t="s">
        <v>1549</v>
      </c>
      <c r="B28" s="16" t="s">
        <v>0</v>
      </c>
      <c r="C28" s="11"/>
      <c r="D28" s="11"/>
      <c r="E28" s="3"/>
    </row>
    <row r="29" spans="1:5" ht="20">
      <c r="A29" s="8" t="s">
        <v>1550</v>
      </c>
      <c r="B29" s="16" t="s">
        <v>1551</v>
      </c>
      <c r="C29" s="79">
        <f>VLOOKUP(A29,ResBal,8,FALSE)</f>
        <v>0</v>
      </c>
      <c r="D29" s="332">
        <v>0</v>
      </c>
      <c r="E29" s="3"/>
    </row>
    <row r="30" spans="1:5" ht="10">
      <c r="A30" s="8" t="s">
        <v>1552</v>
      </c>
      <c r="B30" s="16" t="s">
        <v>1553</v>
      </c>
      <c r="C30" s="79">
        <f>VLOOKUP(A30,ResBal,8,FALSE)</f>
        <v>0</v>
      </c>
      <c r="D30" s="332">
        <v>0</v>
      </c>
      <c r="E30" s="3"/>
    </row>
    <row r="31" spans="1:5" ht="10">
      <c r="A31" s="14" t="s">
        <v>1554</v>
      </c>
      <c r="B31" s="16" t="s">
        <v>0</v>
      </c>
      <c r="C31" s="11"/>
      <c r="D31" s="11"/>
      <c r="E31" s="3"/>
    </row>
    <row r="32" spans="1:5" ht="10">
      <c r="A32" s="14" t="s">
        <v>1555</v>
      </c>
      <c r="B32" s="16" t="s">
        <v>1082</v>
      </c>
      <c r="C32" s="11"/>
      <c r="D32" s="11"/>
      <c r="E32" s="3"/>
    </row>
    <row r="33" spans="1:5" ht="10">
      <c r="A33" s="14" t="s">
        <v>1556</v>
      </c>
      <c r="B33" s="16" t="s">
        <v>0</v>
      </c>
      <c r="C33" s="11"/>
      <c r="D33" s="11"/>
      <c r="E33" s="3"/>
    </row>
    <row r="34" spans="1:5" ht="20">
      <c r="A34" s="8" t="s">
        <v>1557</v>
      </c>
      <c r="B34" s="16" t="s">
        <v>1558</v>
      </c>
      <c r="C34" s="79">
        <f>-VLOOKUP(A34,ResBal,8,FALSE)</f>
        <v>0</v>
      </c>
      <c r="D34" s="332">
        <v>0</v>
      </c>
      <c r="E34" s="3"/>
    </row>
    <row r="35" spans="1:5" ht="10">
      <c r="A35" s="14" t="s">
        <v>1559</v>
      </c>
      <c r="B35" s="16" t="s">
        <v>0</v>
      </c>
      <c r="C35" s="11"/>
      <c r="D35" s="11"/>
      <c r="E35" s="3"/>
    </row>
    <row r="36" spans="1:5" ht="10">
      <c r="A36" s="8" t="s">
        <v>1560</v>
      </c>
      <c r="B36" s="16" t="s">
        <v>1561</v>
      </c>
      <c r="C36" s="79">
        <f>TRUNC(C25+C29+C30-C34,0)</f>
        <v>0</v>
      </c>
      <c r="D36" s="79">
        <v>0</v>
      </c>
      <c r="E36" s="3"/>
    </row>
    <row r="37" spans="1:5" ht="10">
      <c r="A37" s="14" t="s">
        <v>1562</v>
      </c>
      <c r="B37" s="16" t="s">
        <v>0</v>
      </c>
      <c r="C37" s="11"/>
      <c r="D37" s="11"/>
      <c r="E37" s="3"/>
    </row>
    <row r="38" spans="1:5" ht="10">
      <c r="A38" s="14" t="s">
        <v>1563</v>
      </c>
      <c r="B38" s="16" t="s">
        <v>1527</v>
      </c>
      <c r="C38" s="11"/>
      <c r="D38" s="11"/>
      <c r="E38" s="3"/>
    </row>
    <row r="39" spans="1:5" ht="10">
      <c r="A39" s="14" t="s">
        <v>1564</v>
      </c>
      <c r="B39" s="16" t="s">
        <v>0</v>
      </c>
      <c r="C39" s="11"/>
      <c r="D39" s="11"/>
      <c r="E39" s="3"/>
    </row>
    <row r="40" spans="1:5" ht="20">
      <c r="A40" s="8" t="s">
        <v>1565</v>
      </c>
      <c r="B40" s="16" t="s">
        <v>1566</v>
      </c>
      <c r="C40" s="79">
        <f>VLOOKUP(A40,ResBal,8,FALSE)</f>
        <v>0</v>
      </c>
      <c r="D40" s="332">
        <v>0</v>
      </c>
      <c r="E40" s="3"/>
    </row>
    <row r="41" spans="1:5" ht="10">
      <c r="A41" s="8" t="s">
        <v>1567</v>
      </c>
      <c r="B41" s="16" t="s">
        <v>1568</v>
      </c>
      <c r="C41" s="351">
        <f>VLOOKUP(A41,ResBal,8,FALSE)</f>
        <v>0</v>
      </c>
      <c r="D41" s="351">
        <v>0</v>
      </c>
      <c r="E41" s="3"/>
    </row>
    <row r="42" spans="1:5" ht="10">
      <c r="A42" s="14" t="s">
        <v>1569</v>
      </c>
      <c r="B42" s="16" t="s">
        <v>0</v>
      </c>
      <c r="C42" s="11"/>
      <c r="D42" s="11"/>
      <c r="E42" s="3"/>
    </row>
    <row r="43" spans="1:5" ht="10">
      <c r="A43" s="14" t="s">
        <v>1570</v>
      </c>
      <c r="B43" s="16" t="s">
        <v>1082</v>
      </c>
      <c r="C43" s="11"/>
      <c r="D43" s="11"/>
      <c r="E43" s="3"/>
    </row>
    <row r="44" spans="1:5" ht="10">
      <c r="A44" s="14" t="s">
        <v>1571</v>
      </c>
      <c r="B44" s="16" t="s">
        <v>0</v>
      </c>
      <c r="C44" s="11"/>
      <c r="D44" s="11"/>
      <c r="E44" s="3"/>
    </row>
    <row r="45" spans="1:5" ht="20">
      <c r="A45" s="8" t="s">
        <v>1572</v>
      </c>
      <c r="B45" s="16" t="s">
        <v>1573</v>
      </c>
      <c r="C45" s="79">
        <f>-VLOOKUP(A45,ResBal,8,FALSE)</f>
        <v>0</v>
      </c>
      <c r="D45" s="332">
        <v>0</v>
      </c>
      <c r="E45" s="3"/>
    </row>
    <row r="46" spans="1:5" ht="20">
      <c r="A46" s="8" t="s">
        <v>1574</v>
      </c>
      <c r="B46" s="16" t="s">
        <v>1575</v>
      </c>
      <c r="C46" s="79"/>
      <c r="D46" s="332"/>
      <c r="E46" s="3"/>
    </row>
    <row r="47" spans="1:5" ht="10">
      <c r="A47" s="8" t="s">
        <v>1576</v>
      </c>
      <c r="B47" s="16" t="s">
        <v>1577</v>
      </c>
      <c r="C47" s="80"/>
      <c r="D47" s="80"/>
      <c r="E47" s="3"/>
    </row>
    <row r="48" spans="1:5" ht="10">
      <c r="A48" s="14" t="s">
        <v>1578</v>
      </c>
      <c r="B48" s="16" t="s">
        <v>0</v>
      </c>
      <c r="C48" s="11"/>
      <c r="D48" s="11"/>
      <c r="E48" s="3"/>
    </row>
    <row r="49" spans="1:5" ht="10">
      <c r="A49" s="8" t="s">
        <v>1579</v>
      </c>
      <c r="B49" s="16" t="s">
        <v>1580</v>
      </c>
      <c r="C49" s="122">
        <f>TRUNC(C36+C40+C41-C45-C46-C47,0)</f>
        <v>0</v>
      </c>
      <c r="D49" s="123">
        <v>0</v>
      </c>
      <c r="E49" s="3"/>
    </row>
    <row r="50" spans="1:5" ht="10">
      <c r="A50" s="14" t="s">
        <v>1581</v>
      </c>
      <c r="B50" s="16" t="s">
        <v>0</v>
      </c>
      <c r="C50" s="11"/>
      <c r="D50" s="11"/>
      <c r="E50" s="3"/>
    </row>
    <row r="51" spans="1:5" ht="20">
      <c r="A51" s="8" t="s">
        <v>1582</v>
      </c>
      <c r="B51" s="16" t="s">
        <v>1583</v>
      </c>
      <c r="C51" s="79"/>
      <c r="D51" s="332"/>
      <c r="E51" s="3"/>
    </row>
    <row r="52" spans="1:5" ht="10">
      <c r="A52" s="14" t="s">
        <v>1584</v>
      </c>
      <c r="B52" s="16" t="s">
        <v>0</v>
      </c>
      <c r="C52" s="11"/>
      <c r="D52" s="11"/>
      <c r="E52" s="3"/>
    </row>
    <row r="53" spans="1:5" ht="10">
      <c r="A53" s="8" t="s">
        <v>1585</v>
      </c>
      <c r="B53" s="16" t="s">
        <v>1586</v>
      </c>
      <c r="C53" s="79">
        <f>TRUNC(C49-C51,0)</f>
        <v>0</v>
      </c>
      <c r="D53" s="79">
        <v>0</v>
      </c>
      <c r="E53" s="3"/>
    </row>
    <row r="54" spans="1:5" ht="10">
      <c r="A54" s="14" t="s">
        <v>1587</v>
      </c>
      <c r="B54" s="16" t="s">
        <v>0</v>
      </c>
      <c r="C54" s="11"/>
      <c r="D54" s="11"/>
      <c r="E54" s="3"/>
    </row>
    <row r="55" spans="1:5" ht="10">
      <c r="A55" s="14" t="s">
        <v>1588</v>
      </c>
      <c r="B55" s="16" t="s">
        <v>1082</v>
      </c>
      <c r="C55" s="11"/>
      <c r="D55" s="11"/>
      <c r="E55" s="3"/>
    </row>
    <row r="56" spans="1:5" ht="10">
      <c r="A56" s="14" t="s">
        <v>1589</v>
      </c>
      <c r="B56" s="16" t="s">
        <v>0</v>
      </c>
      <c r="C56" s="11"/>
      <c r="D56" s="11"/>
      <c r="E56" s="3"/>
    </row>
    <row r="57" spans="1:5" ht="20">
      <c r="A57" s="8" t="s">
        <v>1590</v>
      </c>
      <c r="B57" s="16" t="s">
        <v>1591</v>
      </c>
      <c r="C57" s="79">
        <f>VLOOKUP(A57,ResBal,8,FALSE)</f>
        <v>0</v>
      </c>
      <c r="D57" s="332">
        <v>0</v>
      </c>
      <c r="E57" s="3"/>
    </row>
    <row r="58" spans="1:5" ht="10">
      <c r="A58" s="8" t="s">
        <v>1592</v>
      </c>
      <c r="B58" s="16" t="s">
        <v>1593</v>
      </c>
      <c r="C58" s="79">
        <f>VLOOKUP(A58,ResBal,8,FALSE)</f>
        <v>0</v>
      </c>
      <c r="D58" s="332">
        <v>0</v>
      </c>
      <c r="E58" s="3"/>
    </row>
    <row r="59" spans="1:5" ht="10">
      <c r="A59" s="8" t="s">
        <v>1594</v>
      </c>
      <c r="B59" s="16" t="s">
        <v>1595</v>
      </c>
      <c r="C59" s="79">
        <f>VLOOKUP(A59,ResBal,8,FALSE)</f>
        <v>0</v>
      </c>
      <c r="D59" s="332">
        <v>0</v>
      </c>
      <c r="E59" s="3"/>
    </row>
    <row r="60" spans="1:5" ht="20">
      <c r="A60" s="8" t="s">
        <v>1596</v>
      </c>
      <c r="B60" s="16" t="s">
        <v>1597</v>
      </c>
      <c r="C60" s="79">
        <f>VLOOKUP(A60,ResBal,8,FALSE)</f>
        <v>0</v>
      </c>
      <c r="D60" s="332">
        <v>0</v>
      </c>
      <c r="E60" s="3"/>
    </row>
    <row r="61" spans="1:5" ht="10">
      <c r="A61" s="8" t="s">
        <v>1598</v>
      </c>
      <c r="B61" s="16" t="s">
        <v>1599</v>
      </c>
      <c r="C61" s="80">
        <v>0</v>
      </c>
      <c r="D61" s="80">
        <v>0</v>
      </c>
      <c r="E61" s="3"/>
    </row>
    <row r="62" spans="1:5" ht="10">
      <c r="A62" s="14" t="s">
        <v>1600</v>
      </c>
      <c r="B62" s="16" t="s">
        <v>1527</v>
      </c>
      <c r="C62" s="11"/>
      <c r="D62" s="11"/>
      <c r="E62" s="3"/>
    </row>
    <row r="63" spans="1:5" ht="10">
      <c r="A63" s="14" t="s">
        <v>1601</v>
      </c>
      <c r="B63" s="16" t="s">
        <v>0</v>
      </c>
      <c r="C63" s="11"/>
      <c r="D63" s="11"/>
      <c r="E63" s="3"/>
    </row>
    <row r="64" spans="1:5" ht="20">
      <c r="A64" s="8" t="s">
        <v>1602</v>
      </c>
      <c r="B64" s="16" t="s">
        <v>1603</v>
      </c>
      <c r="C64" s="79">
        <f>VLOOKUP(A64,ResBal,8,FALSE)</f>
        <v>0</v>
      </c>
      <c r="D64" s="332">
        <v>0</v>
      </c>
      <c r="E64" s="3"/>
    </row>
    <row r="65" spans="1:5" ht="10">
      <c r="A65" s="8" t="s">
        <v>1604</v>
      </c>
      <c r="B65" s="16" t="s">
        <v>1605</v>
      </c>
      <c r="C65" s="80"/>
      <c r="D65" s="80"/>
      <c r="E65" s="3"/>
    </row>
    <row r="66" spans="1:5" ht="10">
      <c r="A66" s="14" t="s">
        <v>1606</v>
      </c>
      <c r="B66" s="16" t="s">
        <v>0</v>
      </c>
      <c r="C66" s="11"/>
      <c r="D66" s="11"/>
      <c r="E66" s="3"/>
    </row>
    <row r="67" spans="1:5" ht="20">
      <c r="A67" s="8" t="s">
        <v>1607</v>
      </c>
      <c r="B67" s="25" t="s">
        <v>1608</v>
      </c>
      <c r="C67" s="83">
        <f>TRUNC(C53-C57-C58-C59-C60-C61+C64+C65,0)</f>
        <v>0</v>
      </c>
      <c r="D67" s="83">
        <v>0</v>
      </c>
      <c r="E67" s="3"/>
    </row>
    <row r="68" spans="1:5" ht="10">
      <c r="A68" s="14" t="s">
        <v>1609</v>
      </c>
      <c r="B68" s="16" t="s">
        <v>0</v>
      </c>
      <c r="C68" s="11"/>
      <c r="D68" s="11"/>
      <c r="E68" s="3"/>
    </row>
    <row r="69" spans="1:5" ht="60">
      <c r="A69" s="14" t="s">
        <v>1610</v>
      </c>
      <c r="B69" s="25" t="s">
        <v>1611</v>
      </c>
      <c r="C69" s="11"/>
      <c r="D69" s="11"/>
      <c r="E69" s="3"/>
    </row>
    <row r="70" spans="1:5" ht="10">
      <c r="A70" s="14" t="s">
        <v>1612</v>
      </c>
      <c r="B70" s="16" t="s">
        <v>0</v>
      </c>
      <c r="C70" s="11"/>
      <c r="D70" s="11"/>
      <c r="E70" s="3"/>
    </row>
    <row r="71" spans="1:5" ht="10">
      <c r="A71" s="8" t="s">
        <v>1613</v>
      </c>
      <c r="B71" s="25" t="s">
        <v>1526</v>
      </c>
      <c r="C71" s="79">
        <f>VLOOKUP(A71,ResBal,8,FALSE)</f>
        <v>0</v>
      </c>
      <c r="D71" s="79">
        <v>0</v>
      </c>
      <c r="E71" s="3"/>
    </row>
    <row r="72" spans="1:5" ht="10">
      <c r="A72" s="14" t="s">
        <v>1614</v>
      </c>
      <c r="B72" s="16" t="s">
        <v>0</v>
      </c>
      <c r="C72" s="11"/>
      <c r="D72" s="11"/>
      <c r="E72" s="3"/>
    </row>
    <row r="73" spans="1:5" ht="10">
      <c r="A73" s="14" t="s">
        <v>1615</v>
      </c>
      <c r="B73" s="16" t="s">
        <v>1527</v>
      </c>
      <c r="C73" s="11"/>
      <c r="D73" s="11"/>
      <c r="E73" s="3"/>
    </row>
    <row r="74" spans="1:5" ht="10">
      <c r="A74" s="14" t="s">
        <v>1616</v>
      </c>
      <c r="B74" s="16" t="s">
        <v>0</v>
      </c>
      <c r="C74" s="11"/>
      <c r="D74" s="11"/>
      <c r="E74" s="3"/>
    </row>
    <row r="75" spans="1:5" ht="10">
      <c r="A75" s="8" t="s">
        <v>1617</v>
      </c>
      <c r="B75" s="16" t="s">
        <v>1529</v>
      </c>
      <c r="C75" s="79">
        <f>VLOOKUP(A75,ResBal,8,FALSE)</f>
        <v>0</v>
      </c>
      <c r="D75" s="79">
        <v>0</v>
      </c>
      <c r="E75" s="3"/>
    </row>
    <row r="76" spans="1:5" ht="10">
      <c r="A76" s="14" t="s">
        <v>1618</v>
      </c>
      <c r="B76" s="16" t="s">
        <v>0</v>
      </c>
      <c r="C76" s="11"/>
      <c r="D76" s="11"/>
      <c r="E76" s="3"/>
    </row>
    <row r="77" spans="1:5" ht="10">
      <c r="A77" s="14" t="s">
        <v>1619</v>
      </c>
      <c r="B77" s="16" t="s">
        <v>1082</v>
      </c>
      <c r="C77" s="11"/>
      <c r="D77" s="11"/>
      <c r="E77" s="3"/>
    </row>
    <row r="78" spans="1:5" ht="10">
      <c r="A78" s="14" t="s">
        <v>1620</v>
      </c>
      <c r="B78" s="16" t="s">
        <v>0</v>
      </c>
      <c r="C78" s="11"/>
      <c r="D78" s="11"/>
      <c r="E78" s="3"/>
    </row>
    <row r="79" spans="1:5" ht="10">
      <c r="A79" s="8" t="s">
        <v>1621</v>
      </c>
      <c r="B79" s="16" t="s">
        <v>1534</v>
      </c>
      <c r="C79" s="79">
        <f>-VLOOKUP(A79,ResBal,8,FALSE)</f>
        <v>0</v>
      </c>
      <c r="D79" s="79">
        <v>0</v>
      </c>
      <c r="E79" s="3"/>
    </row>
    <row r="80" spans="1:5" ht="20">
      <c r="A80" s="8" t="s">
        <v>1622</v>
      </c>
      <c r="B80" s="16" t="s">
        <v>1623</v>
      </c>
      <c r="C80" s="79">
        <f>TRUNC(C71+C75-C79,0)</f>
        <v>0</v>
      </c>
      <c r="D80" s="79">
        <v>0</v>
      </c>
      <c r="E80" s="3"/>
    </row>
    <row r="81" spans="1:5" ht="10">
      <c r="A81" s="14" t="s">
        <v>1624</v>
      </c>
      <c r="B81" s="16" t="s">
        <v>0</v>
      </c>
      <c r="C81" s="11"/>
      <c r="D81" s="11"/>
      <c r="E81" s="3"/>
    </row>
    <row r="82" spans="1:5" ht="10">
      <c r="A82" s="14" t="s">
        <v>1625</v>
      </c>
      <c r="B82" s="16" t="s">
        <v>1527</v>
      </c>
      <c r="C82" s="11"/>
      <c r="D82" s="11"/>
      <c r="E82" s="3"/>
    </row>
    <row r="83" spans="1:5" ht="10">
      <c r="A83" s="14" t="s">
        <v>1626</v>
      </c>
      <c r="B83" s="16" t="s">
        <v>0</v>
      </c>
      <c r="C83" s="11"/>
      <c r="D83" s="11"/>
      <c r="E83" s="3"/>
    </row>
    <row r="84" spans="1:5" ht="10">
      <c r="A84" s="8" t="s">
        <v>1627</v>
      </c>
      <c r="B84" s="16" t="s">
        <v>1628</v>
      </c>
      <c r="C84" s="79">
        <f>VLOOKUP(A84,ResBal,8,FALSE)</f>
        <v>0</v>
      </c>
      <c r="D84" s="79">
        <v>0</v>
      </c>
      <c r="E84" s="3"/>
    </row>
    <row r="85" spans="1:5" ht="10">
      <c r="A85" s="8" t="s">
        <v>1629</v>
      </c>
      <c r="B85" s="16" t="s">
        <v>1630</v>
      </c>
      <c r="C85" s="79">
        <f>TRUNC(C80+C84,0)</f>
        <v>0</v>
      </c>
      <c r="D85" s="79">
        <v>0</v>
      </c>
      <c r="E85" s="3"/>
    </row>
    <row r="86" spans="1:5" ht="10">
      <c r="A86" s="14" t="s">
        <v>1631</v>
      </c>
      <c r="B86" s="16" t="s">
        <v>0</v>
      </c>
      <c r="C86" s="11"/>
      <c r="D86" s="11"/>
      <c r="E86" s="3"/>
    </row>
    <row r="87" spans="1:5" ht="10">
      <c r="A87" s="14" t="s">
        <v>1632</v>
      </c>
      <c r="B87" s="16" t="s">
        <v>1527</v>
      </c>
      <c r="C87" s="11"/>
      <c r="D87" s="11"/>
      <c r="E87" s="3"/>
    </row>
    <row r="88" spans="1:5" ht="10">
      <c r="A88" s="14" t="s">
        <v>1633</v>
      </c>
      <c r="B88" s="16" t="s">
        <v>0</v>
      </c>
      <c r="C88" s="11"/>
      <c r="D88" s="11"/>
      <c r="E88" s="3"/>
    </row>
    <row r="89" spans="1:5" ht="10">
      <c r="A89" s="8" t="s">
        <v>1634</v>
      </c>
      <c r="B89" s="16" t="s">
        <v>1635</v>
      </c>
      <c r="C89" s="79">
        <f>VLOOKUP(A89,ResBal,8,FALSE)</f>
        <v>0</v>
      </c>
      <c r="D89" s="79">
        <v>0</v>
      </c>
      <c r="E89" s="3"/>
    </row>
    <row r="90" spans="1:5" ht="10">
      <c r="A90" s="8" t="s">
        <v>1636</v>
      </c>
      <c r="B90" s="16" t="s">
        <v>1637</v>
      </c>
      <c r="C90" s="79">
        <f>VLOOKUP(A90,ResBal,8,FALSE)</f>
        <v>0</v>
      </c>
      <c r="D90" s="79">
        <v>0</v>
      </c>
      <c r="E90" s="3"/>
    </row>
    <row r="91" spans="1:5" ht="10">
      <c r="A91" s="8" t="s">
        <v>1638</v>
      </c>
      <c r="B91" s="16" t="s">
        <v>1543</v>
      </c>
      <c r="C91" s="117">
        <f>IF(Generales!C30="SI",TRUNC('ANEXO 7'!C116,0),IF(Generales!C31="SI",TRUNC('ANEXO 7'!C116,0),IF(Generales!C32="SI",TRUNC('ANEXO 7'!C116,0)*0,0)))</f>
        <v>0</v>
      </c>
      <c r="D91" s="115">
        <v>0</v>
      </c>
      <c r="E91" s="3"/>
    </row>
    <row r="92" spans="1:5" ht="10">
      <c r="A92" s="14" t="s">
        <v>1639</v>
      </c>
      <c r="B92" s="16" t="s">
        <v>0</v>
      </c>
      <c r="C92" s="11"/>
      <c r="D92" s="11"/>
      <c r="E92" s="3"/>
    </row>
    <row r="93" spans="1:5" ht="10">
      <c r="A93" s="8" t="s">
        <v>1640</v>
      </c>
      <c r="B93" s="16" t="s">
        <v>1546</v>
      </c>
      <c r="C93" s="79">
        <f>TRUNC(C85+C89+C90+C91,0)</f>
        <v>0</v>
      </c>
      <c r="D93" s="79">
        <v>0</v>
      </c>
      <c r="E93" s="3"/>
    </row>
    <row r="94" spans="1:5" ht="10">
      <c r="A94" s="14" t="s">
        <v>1641</v>
      </c>
      <c r="B94" s="16" t="s">
        <v>0</v>
      </c>
      <c r="C94" s="11"/>
      <c r="D94" s="11"/>
      <c r="E94" s="3"/>
    </row>
    <row r="95" spans="1:5" ht="10">
      <c r="A95" s="14" t="s">
        <v>1642</v>
      </c>
      <c r="B95" s="16" t="s">
        <v>1527</v>
      </c>
      <c r="C95" s="11"/>
      <c r="D95" s="11"/>
      <c r="E95" s="3"/>
    </row>
    <row r="96" spans="1:5" ht="10">
      <c r="A96" s="14" t="s">
        <v>1643</v>
      </c>
      <c r="B96" s="16" t="s">
        <v>0</v>
      </c>
      <c r="C96" s="11"/>
      <c r="D96" s="11"/>
      <c r="E96" s="3"/>
    </row>
    <row r="97" spans="1:5" ht="20">
      <c r="A97" s="8" t="s">
        <v>1644</v>
      </c>
      <c r="B97" s="16" t="s">
        <v>1551</v>
      </c>
      <c r="C97" s="79">
        <f>VLOOKUP(A97,ResBal,8,FALSE)</f>
        <v>0</v>
      </c>
      <c r="D97" s="79">
        <v>0</v>
      </c>
      <c r="E97" s="3"/>
    </row>
    <row r="98" spans="1:5" ht="10">
      <c r="A98" s="8" t="s">
        <v>1645</v>
      </c>
      <c r="B98" s="16" t="s">
        <v>1553</v>
      </c>
      <c r="C98" s="79">
        <f>VLOOKUP(A98,ResBal,8,FALSE)</f>
        <v>0</v>
      </c>
      <c r="D98" s="79">
        <v>0</v>
      </c>
      <c r="E98" s="3"/>
    </row>
    <row r="99" spans="1:5" ht="10">
      <c r="A99" s="14" t="s">
        <v>1646</v>
      </c>
      <c r="B99" s="16" t="s">
        <v>0</v>
      </c>
      <c r="C99" s="11"/>
      <c r="D99" s="11"/>
      <c r="E99" s="3"/>
    </row>
    <row r="100" spans="1:5" ht="10">
      <c r="A100" s="14" t="s">
        <v>1647</v>
      </c>
      <c r="B100" s="16" t="s">
        <v>1082</v>
      </c>
      <c r="C100" s="11"/>
      <c r="D100" s="11"/>
      <c r="E100" s="3"/>
    </row>
    <row r="101" spans="1:5" ht="10">
      <c r="A101" s="14" t="s">
        <v>1648</v>
      </c>
      <c r="B101" s="16" t="s">
        <v>0</v>
      </c>
      <c r="C101" s="11"/>
      <c r="D101" s="11"/>
      <c r="E101" s="3"/>
    </row>
    <row r="102" spans="1:5" ht="20">
      <c r="A102" s="8" t="s">
        <v>1649</v>
      </c>
      <c r="B102" s="16" t="s">
        <v>1558</v>
      </c>
      <c r="C102" s="79">
        <f>-VLOOKUP(A102,ResBal,8,FALSE)</f>
        <v>0</v>
      </c>
      <c r="D102" s="79">
        <v>0</v>
      </c>
      <c r="E102" s="3"/>
    </row>
    <row r="103" spans="1:5" ht="10">
      <c r="A103" s="14" t="s">
        <v>1650</v>
      </c>
      <c r="B103" s="16" t="s">
        <v>0</v>
      </c>
      <c r="C103" s="11"/>
      <c r="D103" s="11"/>
      <c r="E103" s="3"/>
    </row>
    <row r="104" spans="1:5" ht="10">
      <c r="A104" s="8" t="s">
        <v>1651</v>
      </c>
      <c r="B104" s="16" t="s">
        <v>1561</v>
      </c>
      <c r="C104" s="79">
        <f>TRUNC(C93+C97+C98-C102,0)</f>
        <v>0</v>
      </c>
      <c r="D104" s="79">
        <v>0</v>
      </c>
      <c r="E104" s="3"/>
    </row>
    <row r="105" spans="1:5" ht="10">
      <c r="A105" s="14" t="s">
        <v>1652</v>
      </c>
      <c r="B105" s="16" t="s">
        <v>0</v>
      </c>
      <c r="C105" s="11"/>
      <c r="D105" s="11"/>
      <c r="E105" s="3"/>
    </row>
    <row r="106" spans="1:5" ht="10">
      <c r="A106" s="14" t="s">
        <v>1653</v>
      </c>
      <c r="B106" s="16" t="s">
        <v>1527</v>
      </c>
      <c r="C106" s="11"/>
      <c r="D106" s="11"/>
      <c r="E106" s="3"/>
    </row>
    <row r="107" spans="1:5" ht="10">
      <c r="A107" s="14" t="s">
        <v>1654</v>
      </c>
      <c r="B107" s="16" t="s">
        <v>0</v>
      </c>
      <c r="C107" s="11"/>
      <c r="D107" s="11"/>
      <c r="E107" s="3"/>
    </row>
    <row r="108" spans="1:5" ht="20">
      <c r="A108" s="8" t="s">
        <v>1655</v>
      </c>
      <c r="B108" s="16" t="s">
        <v>1566</v>
      </c>
      <c r="C108" s="79">
        <v>0</v>
      </c>
      <c r="D108" s="79">
        <v>0</v>
      </c>
      <c r="E108" s="3"/>
    </row>
    <row r="109" spans="1:5" ht="10">
      <c r="A109" s="8" t="s">
        <v>1656</v>
      </c>
      <c r="B109" s="16" t="s">
        <v>1568</v>
      </c>
      <c r="C109" s="79">
        <f>VLOOKUP(A109,ResBal,8,FALSE)</f>
        <v>0</v>
      </c>
      <c r="D109" s="351">
        <v>0</v>
      </c>
      <c r="E109" s="3"/>
    </row>
    <row r="110" spans="1:5" ht="10">
      <c r="A110" s="14" t="s">
        <v>1657</v>
      </c>
      <c r="B110" s="16" t="s">
        <v>0</v>
      </c>
      <c r="C110" s="11"/>
      <c r="D110" s="11"/>
      <c r="E110" s="3"/>
    </row>
    <row r="111" spans="1:5" ht="10">
      <c r="A111" s="14" t="s">
        <v>1658</v>
      </c>
      <c r="B111" s="16" t="s">
        <v>1082</v>
      </c>
      <c r="C111" s="11"/>
      <c r="D111" s="11"/>
      <c r="E111" s="3"/>
    </row>
    <row r="112" spans="1:5" ht="10">
      <c r="A112" s="14" t="s">
        <v>1659</v>
      </c>
      <c r="B112" s="16" t="s">
        <v>0</v>
      </c>
      <c r="C112" s="11"/>
      <c r="D112" s="11"/>
      <c r="E112" s="3"/>
    </row>
    <row r="113" spans="1:5" ht="20">
      <c r="A113" s="8" t="s">
        <v>1660</v>
      </c>
      <c r="B113" s="16" t="s">
        <v>1573</v>
      </c>
      <c r="C113" s="79">
        <f>-VLOOKUP(A113,ResBal,8,FALSE)*-1</f>
        <v>0</v>
      </c>
      <c r="D113" s="79">
        <v>0</v>
      </c>
      <c r="E113" s="3"/>
    </row>
    <row r="114" spans="1:5" ht="20">
      <c r="A114" s="8" t="s">
        <v>1661</v>
      </c>
      <c r="B114" s="16" t="s">
        <v>1575</v>
      </c>
      <c r="C114" s="79"/>
      <c r="D114" s="79"/>
      <c r="E114" s="3"/>
    </row>
    <row r="115" spans="1:5" ht="10">
      <c r="A115" s="8" t="s">
        <v>1662</v>
      </c>
      <c r="B115" s="16" t="s">
        <v>1577</v>
      </c>
      <c r="C115" s="80">
        <v>0</v>
      </c>
      <c r="D115" s="80"/>
      <c r="E115" s="3"/>
    </row>
    <row r="116" spans="1:5" ht="10">
      <c r="A116" s="14" t="s">
        <v>1663</v>
      </c>
      <c r="B116" s="16" t="s">
        <v>0</v>
      </c>
      <c r="C116" s="11"/>
      <c r="D116" s="11"/>
      <c r="E116" s="3"/>
    </row>
    <row r="117" spans="1:5" ht="10.5">
      <c r="A117" s="570" t="s">
        <v>1664</v>
      </c>
      <c r="B117" s="571" t="s">
        <v>1580</v>
      </c>
      <c r="C117" s="572">
        <f>TRUNC(C104+C108+C109-C113-C114-C115,0)</f>
        <v>0</v>
      </c>
      <c r="D117" s="572">
        <f>TRUNC(D104+D108+D109-D113-D114-D115,0)</f>
        <v>0</v>
      </c>
      <c r="E117" s="3"/>
    </row>
    <row r="118" spans="1:5" ht="10">
      <c r="A118" s="14" t="s">
        <v>1665</v>
      </c>
      <c r="B118" s="16" t="s">
        <v>0</v>
      </c>
      <c r="C118" s="11"/>
      <c r="D118" s="11"/>
      <c r="E118" s="3"/>
    </row>
    <row r="119" spans="1:5" ht="20">
      <c r="A119" s="8" t="s">
        <v>1666</v>
      </c>
      <c r="B119" s="16" t="s">
        <v>1583</v>
      </c>
      <c r="C119" s="79"/>
      <c r="D119" s="79"/>
      <c r="E119" s="3"/>
    </row>
    <row r="120" spans="1:5" ht="10">
      <c r="A120" s="14" t="s">
        <v>1667</v>
      </c>
      <c r="B120" s="16" t="s">
        <v>0</v>
      </c>
      <c r="C120" s="11"/>
      <c r="D120" s="11"/>
      <c r="E120" s="3"/>
    </row>
    <row r="121" spans="1:5" ht="10">
      <c r="A121" s="8" t="s">
        <v>1668</v>
      </c>
      <c r="B121" s="16" t="s">
        <v>1586</v>
      </c>
      <c r="C121" s="79">
        <f>TRUNC(C117-C119,0)</f>
        <v>0</v>
      </c>
      <c r="D121" s="79">
        <f>TRUNC(D117-D119,0)</f>
        <v>0</v>
      </c>
      <c r="E121" s="3"/>
    </row>
    <row r="122" spans="1:5" ht="10">
      <c r="A122" s="14" t="s">
        <v>1669</v>
      </c>
      <c r="B122" s="16" t="s">
        <v>0</v>
      </c>
      <c r="C122" s="11"/>
      <c r="D122" s="11"/>
      <c r="E122" s="3"/>
    </row>
    <row r="123" spans="1:5" ht="10">
      <c r="A123" s="14" t="s">
        <v>1670</v>
      </c>
      <c r="B123" s="16" t="s">
        <v>1082</v>
      </c>
      <c r="C123" s="11"/>
      <c r="D123" s="11"/>
      <c r="E123" s="3"/>
    </row>
    <row r="124" spans="1:5" ht="10">
      <c r="A124" s="14" t="s">
        <v>1671</v>
      </c>
      <c r="B124" s="16" t="s">
        <v>0</v>
      </c>
      <c r="C124" s="11"/>
      <c r="D124" s="11"/>
      <c r="E124" s="3"/>
    </row>
    <row r="125" spans="1:5" ht="20">
      <c r="A125" s="8" t="s">
        <v>1672</v>
      </c>
      <c r="B125" s="16" t="s">
        <v>1591</v>
      </c>
      <c r="C125" s="79">
        <v>0</v>
      </c>
      <c r="D125" s="79">
        <v>0</v>
      </c>
      <c r="E125" s="3"/>
    </row>
    <row r="126" spans="1:5" ht="10">
      <c r="A126" s="8" t="s">
        <v>1673</v>
      </c>
      <c r="B126" s="16" t="s">
        <v>1593</v>
      </c>
      <c r="C126" s="79">
        <f>VLOOKUP(A126,ResBal,8,FALSE)</f>
        <v>0</v>
      </c>
      <c r="D126" s="79">
        <v>0</v>
      </c>
      <c r="E126" s="3"/>
    </row>
    <row r="127" spans="1:5" ht="10">
      <c r="A127" s="8" t="s">
        <v>1674</v>
      </c>
      <c r="B127" s="16" t="s">
        <v>1595</v>
      </c>
      <c r="C127" s="79">
        <f>VLOOKUP(A127,ResBal,8,FALSE)</f>
        <v>0</v>
      </c>
      <c r="D127" s="79">
        <v>0</v>
      </c>
      <c r="E127" s="3"/>
    </row>
    <row r="128" spans="1:5" ht="20">
      <c r="A128" s="8" t="s">
        <v>1675</v>
      </c>
      <c r="B128" s="16" t="s">
        <v>1597</v>
      </c>
      <c r="C128" s="79">
        <f>VLOOKUP(A128,ResBal,8,FALSE)</f>
        <v>0</v>
      </c>
      <c r="D128" s="79">
        <v>0</v>
      </c>
      <c r="E128" s="3"/>
    </row>
    <row r="129" spans="1:5" ht="20">
      <c r="A129" s="8" t="s">
        <v>1676</v>
      </c>
      <c r="B129" s="16" t="s">
        <v>6093</v>
      </c>
      <c r="C129" s="80">
        <v>0</v>
      </c>
      <c r="D129" s="80"/>
      <c r="E129" s="3"/>
    </row>
    <row r="130" spans="1:5" ht="10">
      <c r="A130" s="14" t="s">
        <v>1677</v>
      </c>
      <c r="B130" s="16" t="s">
        <v>0</v>
      </c>
      <c r="C130" s="11"/>
      <c r="D130" s="11"/>
      <c r="E130" s="3"/>
    </row>
    <row r="131" spans="1:5" ht="10">
      <c r="A131" s="14" t="s">
        <v>1678</v>
      </c>
      <c r="B131" s="16" t="s">
        <v>1527</v>
      </c>
      <c r="C131" s="11"/>
      <c r="D131" s="11"/>
      <c r="E131" s="3"/>
    </row>
    <row r="132" spans="1:5" ht="10">
      <c r="A132" s="14" t="s">
        <v>1679</v>
      </c>
      <c r="B132" s="16" t="s">
        <v>0</v>
      </c>
      <c r="C132" s="11"/>
      <c r="D132" s="11"/>
      <c r="E132" s="3"/>
    </row>
    <row r="133" spans="1:5" ht="20">
      <c r="A133" s="8" t="s">
        <v>1680</v>
      </c>
      <c r="B133" s="16" t="s">
        <v>1603</v>
      </c>
      <c r="C133" s="79">
        <f>VLOOKUP(A133,ResBal,8,FALSE)</f>
        <v>0</v>
      </c>
      <c r="D133" s="79">
        <v>0</v>
      </c>
      <c r="E133" s="3"/>
    </row>
    <row r="134" spans="1:5" ht="20">
      <c r="A134" s="8" t="s">
        <v>1681</v>
      </c>
      <c r="B134" s="16" t="s">
        <v>6094</v>
      </c>
      <c r="C134" s="80">
        <v>0</v>
      </c>
      <c r="D134" s="80">
        <v>0</v>
      </c>
      <c r="E134" s="3"/>
    </row>
    <row r="135" spans="1:5" ht="10">
      <c r="A135" s="14" t="s">
        <v>1682</v>
      </c>
      <c r="B135" s="16" t="s">
        <v>0</v>
      </c>
      <c r="C135" s="11"/>
      <c r="D135" s="11"/>
      <c r="E135" s="3"/>
    </row>
    <row r="136" spans="1:5" ht="21">
      <c r="A136" s="570" t="s">
        <v>1683</v>
      </c>
      <c r="B136" s="571" t="s">
        <v>1608</v>
      </c>
      <c r="C136" s="572">
        <f>TRUNC(C121-C125-C126-C127-C128-C129+C133+C134,0)</f>
        <v>0</v>
      </c>
      <c r="D136" s="572">
        <f>TRUNC(D121-D125-D126-D127-D128-D129+D133+D134,0)</f>
        <v>0</v>
      </c>
      <c r="E136" s="3"/>
    </row>
    <row r="137" spans="1:5" ht="10">
      <c r="A137" s="14" t="s">
        <v>1684</v>
      </c>
      <c r="B137" s="16" t="s">
        <v>0</v>
      </c>
      <c r="C137" s="11"/>
      <c r="D137" s="11"/>
      <c r="E137" s="3"/>
    </row>
    <row r="138" spans="1:5" ht="21">
      <c r="A138" s="14" t="s">
        <v>1685</v>
      </c>
      <c r="B138" s="569" t="s">
        <v>1686</v>
      </c>
      <c r="C138" s="11"/>
      <c r="D138" s="11"/>
      <c r="E138" s="3"/>
    </row>
    <row r="139" spans="1:5" ht="10">
      <c r="A139" s="14" t="s">
        <v>1687</v>
      </c>
      <c r="B139" s="16" t="s">
        <v>0</v>
      </c>
      <c r="C139" s="11"/>
      <c r="D139" s="11"/>
      <c r="E139" s="3"/>
    </row>
    <row r="140" spans="1:5" ht="10">
      <c r="A140" s="8" t="s">
        <v>1688</v>
      </c>
      <c r="B140" s="25" t="s">
        <v>1543</v>
      </c>
      <c r="C140" s="117">
        <f>IF(Generales!C33="SI",TRUNC('ANEXO 7'!C116,0),0)</f>
        <v>0</v>
      </c>
      <c r="D140" s="115">
        <v>0</v>
      </c>
      <c r="E140" s="3"/>
    </row>
    <row r="141" spans="1:5" ht="10">
      <c r="A141" s="8" t="s">
        <v>1689</v>
      </c>
      <c r="B141" s="16" t="s">
        <v>1577</v>
      </c>
      <c r="C141" s="80"/>
      <c r="D141" s="80"/>
      <c r="E141" s="3"/>
    </row>
    <row r="142" spans="1:5" ht="10">
      <c r="A142" s="8" t="s">
        <v>1690</v>
      </c>
      <c r="B142" s="16" t="s">
        <v>1580</v>
      </c>
      <c r="C142" s="86">
        <f>+C140+C141</f>
        <v>0</v>
      </c>
      <c r="D142" s="83">
        <v>0</v>
      </c>
      <c r="E142" s="3"/>
    </row>
    <row r="143" spans="1:5" ht="10">
      <c r="A143" s="14" t="s">
        <v>1691</v>
      </c>
      <c r="B143" s="16" t="s">
        <v>0</v>
      </c>
      <c r="C143" s="11"/>
      <c r="D143" s="11"/>
      <c r="E143" s="3"/>
    </row>
    <row r="144" spans="1:5" ht="20">
      <c r="A144" s="8" t="s">
        <v>1692</v>
      </c>
      <c r="B144" s="16" t="s">
        <v>1583</v>
      </c>
      <c r="C144" s="79"/>
      <c r="D144" s="79"/>
      <c r="E144" s="3"/>
    </row>
    <row r="145" spans="1:5" ht="10">
      <c r="A145" s="14" t="s">
        <v>1693</v>
      </c>
      <c r="B145" s="16" t="s">
        <v>0</v>
      </c>
      <c r="C145" s="11"/>
      <c r="D145" s="11"/>
      <c r="E145" s="3"/>
    </row>
    <row r="146" spans="1:5" ht="10">
      <c r="A146" s="8" t="s">
        <v>1694</v>
      </c>
      <c r="B146" s="16" t="s">
        <v>1586</v>
      </c>
      <c r="C146" s="79">
        <f>TRUNC(C142-C144,0)</f>
        <v>0</v>
      </c>
      <c r="D146" s="79">
        <v>0</v>
      </c>
      <c r="E146" s="3"/>
    </row>
    <row r="147" spans="1:5" ht="10">
      <c r="A147" s="14" t="s">
        <v>1695</v>
      </c>
      <c r="B147" s="16" t="s">
        <v>0</v>
      </c>
      <c r="C147" s="11"/>
      <c r="D147" s="11"/>
      <c r="E147" s="3"/>
    </row>
    <row r="148" spans="1:5" ht="10">
      <c r="A148" s="14" t="s">
        <v>1696</v>
      </c>
      <c r="B148" s="16" t="s">
        <v>1082</v>
      </c>
      <c r="C148" s="11"/>
      <c r="D148" s="11"/>
      <c r="E148" s="3"/>
    </row>
    <row r="149" spans="1:5" ht="10">
      <c r="A149" s="14" t="s">
        <v>1697</v>
      </c>
      <c r="B149" s="16" t="s">
        <v>0</v>
      </c>
      <c r="C149" s="11"/>
      <c r="D149" s="11"/>
      <c r="E149" s="3"/>
    </row>
    <row r="150" spans="1:5" ht="20">
      <c r="A150" s="8" t="s">
        <v>1698</v>
      </c>
      <c r="B150" s="16" t="s">
        <v>1699</v>
      </c>
      <c r="C150" s="79">
        <f>VLOOKUP(A150,ResBal,8,FALSE)</f>
        <v>0</v>
      </c>
      <c r="D150" s="79">
        <v>0</v>
      </c>
      <c r="E150" s="3"/>
    </row>
    <row r="151" spans="1:5" ht="10">
      <c r="A151" s="8" t="s">
        <v>1700</v>
      </c>
      <c r="B151" s="16" t="s">
        <v>1701</v>
      </c>
      <c r="C151" s="79">
        <f>VLOOKUP(A151,ResBal,8,FALSE)</f>
        <v>0</v>
      </c>
      <c r="D151" s="79">
        <v>0</v>
      </c>
      <c r="E151" s="3"/>
    </row>
    <row r="152" spans="1:5" ht="10">
      <c r="A152" s="14" t="s">
        <v>1702</v>
      </c>
      <c r="B152" s="16" t="s">
        <v>0</v>
      </c>
      <c r="C152" s="11"/>
      <c r="D152" s="11"/>
      <c r="E152" s="3"/>
    </row>
    <row r="153" spans="1:5" ht="10">
      <c r="A153" s="14" t="s">
        <v>1703</v>
      </c>
      <c r="B153" s="16" t="s">
        <v>1527</v>
      </c>
      <c r="C153" s="11"/>
      <c r="D153" s="11"/>
      <c r="E153" s="3"/>
    </row>
    <row r="154" spans="1:5" ht="10">
      <c r="A154" s="14" t="s">
        <v>1704</v>
      </c>
      <c r="B154" s="16" t="s">
        <v>0</v>
      </c>
      <c r="C154" s="11"/>
      <c r="D154" s="11"/>
      <c r="E154" s="3"/>
    </row>
    <row r="155" spans="1:5" ht="10">
      <c r="A155" s="8" t="s">
        <v>1705</v>
      </c>
      <c r="B155" s="16" t="s">
        <v>1706</v>
      </c>
      <c r="C155" s="79">
        <f>VLOOKUP(A155,ResBal,8,FALSE)</f>
        <v>0</v>
      </c>
      <c r="D155" s="79">
        <v>0</v>
      </c>
      <c r="E155" s="3"/>
    </row>
    <row r="156" spans="1:5" ht="10">
      <c r="A156" s="8" t="s">
        <v>1707</v>
      </c>
      <c r="B156" s="16" t="s">
        <v>1605</v>
      </c>
      <c r="C156" s="80"/>
      <c r="D156" s="80"/>
      <c r="E156" s="3"/>
    </row>
    <row r="157" spans="1:5" ht="10">
      <c r="A157" s="14" t="s">
        <v>1708</v>
      </c>
      <c r="B157" s="16" t="s">
        <v>0</v>
      </c>
      <c r="C157" s="11"/>
      <c r="D157" s="11"/>
      <c r="E157" s="3"/>
    </row>
    <row r="158" spans="1:5" ht="20">
      <c r="A158" s="8" t="s">
        <v>1709</v>
      </c>
      <c r="B158" s="25" t="s">
        <v>1608</v>
      </c>
      <c r="C158" s="83">
        <f>TRUNC(C146-C150-C151+C155+C156,0)</f>
        <v>0</v>
      </c>
      <c r="D158" s="79">
        <v>0</v>
      </c>
      <c r="E158" s="3"/>
    </row>
    <row r="159" spans="1:5" ht="8.15" customHeight="1">
      <c r="A159" s="3" t="s">
        <v>0</v>
      </c>
      <c r="B159" s="3" t="s">
        <v>0</v>
      </c>
      <c r="C159" s="3"/>
      <c r="D159" s="3"/>
      <c r="E159" s="3"/>
    </row>
  </sheetData>
  <sheetProtection formatCells="0" formatColumns="0"/>
  <printOptions horizontalCentered="1"/>
  <pageMargins left="0.7" right="0.7" top="0.75" bottom="0.75" header="0.3" footer="0.3"/>
  <pageSetup scale="67" fitToHeight="2" orientation="portrait" r:id="rId1"/>
  <headerFooter>
    <oddHeader xml:space="preserve">&amp;CDragon Foods, S.A de C.V
HT Dictamen 2020 </oddHeader>
    <oddFooter>&amp;R&amp;P/&amp;N</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Q122"/>
  <sheetViews>
    <sheetView showGridLines="0" tabSelected="1" zoomScale="120" zoomScaleNormal="120" workbookViewId="0">
      <pane xSplit="2" ySplit="2" topLeftCell="K3" activePane="bottomRight" state="frozen"/>
      <selection activeCell="C3" sqref="C3"/>
      <selection pane="topRight" activeCell="C3" sqref="C3"/>
      <selection pane="bottomLeft" activeCell="C3" sqref="C3"/>
      <selection pane="bottomRight" activeCell="P3" sqref="P3"/>
    </sheetView>
  </sheetViews>
  <sheetFormatPr baseColWidth="10" defaultColWidth="11.453125" defaultRowHeight="15" customHeight="1"/>
  <cols>
    <col min="1" max="1" width="13.36328125" style="78" customWidth="1"/>
    <col min="2" max="2" width="35.6328125" style="78" customWidth="1"/>
    <col min="3" max="3" width="15.90625" style="78" customWidth="1"/>
    <col min="4" max="16" width="15.6328125" style="78" customWidth="1"/>
    <col min="17" max="17" width="1.6328125" style="78" customWidth="1"/>
    <col min="18" max="16384" width="11.453125" style="78"/>
  </cols>
  <sheetData>
    <row r="1" spans="1:17" ht="23.25" customHeight="1">
      <c r="A1" s="3" t="s">
        <v>0</v>
      </c>
      <c r="B1" s="2" t="s">
        <v>1710</v>
      </c>
      <c r="C1" s="2"/>
      <c r="D1" s="3"/>
      <c r="E1" s="3" t="s">
        <v>0</v>
      </c>
      <c r="F1" s="3" t="s">
        <v>0</v>
      </c>
      <c r="G1" s="3" t="s">
        <v>0</v>
      </c>
      <c r="H1" s="3" t="s">
        <v>0</v>
      </c>
      <c r="I1" s="3" t="s">
        <v>0</v>
      </c>
      <c r="J1" s="3" t="s">
        <v>0</v>
      </c>
      <c r="K1" s="3" t="s">
        <v>0</v>
      </c>
      <c r="L1" s="3" t="s">
        <v>0</v>
      </c>
      <c r="M1" s="3" t="s">
        <v>0</v>
      </c>
      <c r="N1" s="3" t="s">
        <v>0</v>
      </c>
      <c r="O1" s="3" t="s">
        <v>0</v>
      </c>
      <c r="P1" s="3" t="s">
        <v>0</v>
      </c>
      <c r="Q1" s="3" t="s">
        <v>0</v>
      </c>
    </row>
    <row r="2" spans="1:17" ht="30">
      <c r="A2" s="20" t="s">
        <v>1</v>
      </c>
      <c r="B2" s="20" t="s">
        <v>2</v>
      </c>
      <c r="C2" s="21" t="s">
        <v>6124</v>
      </c>
      <c r="D2" s="21" t="s">
        <v>6125</v>
      </c>
      <c r="E2" s="21" t="s">
        <v>6126</v>
      </c>
      <c r="F2" s="21" t="s">
        <v>6127</v>
      </c>
      <c r="G2" s="21" t="s">
        <v>6128</v>
      </c>
      <c r="H2" s="21" t="s">
        <v>6129</v>
      </c>
      <c r="I2" s="21" t="s">
        <v>6130</v>
      </c>
      <c r="J2" s="21" t="s">
        <v>6131</v>
      </c>
      <c r="K2" s="21" t="s">
        <v>6132</v>
      </c>
      <c r="L2" s="20" t="s">
        <v>6133</v>
      </c>
      <c r="M2" s="21" t="s">
        <v>6134</v>
      </c>
      <c r="N2" s="21" t="s">
        <v>6135</v>
      </c>
      <c r="O2" s="21" t="s">
        <v>6136</v>
      </c>
      <c r="P2" s="21" t="s">
        <v>6137</v>
      </c>
      <c r="Q2" s="3" t="s">
        <v>0</v>
      </c>
    </row>
    <row r="3" spans="1:17" ht="10">
      <c r="A3" s="14" t="s">
        <v>1711</v>
      </c>
      <c r="B3" s="16" t="s">
        <v>0</v>
      </c>
      <c r="C3" s="22"/>
      <c r="D3" s="22"/>
      <c r="E3" s="22"/>
      <c r="F3" s="22"/>
      <c r="G3" s="22"/>
      <c r="H3" s="22"/>
      <c r="I3" s="22"/>
      <c r="J3" s="22"/>
      <c r="K3" s="22"/>
      <c r="L3" s="22"/>
      <c r="M3" s="22"/>
      <c r="N3" s="22"/>
      <c r="O3" s="22"/>
      <c r="P3" s="22"/>
      <c r="Q3" s="3"/>
    </row>
    <row r="4" spans="1:17" ht="10">
      <c r="A4" s="14" t="s">
        <v>1712</v>
      </c>
      <c r="B4" s="18" t="s">
        <v>683</v>
      </c>
      <c r="C4" s="29"/>
      <c r="D4" s="22"/>
      <c r="E4" s="22"/>
      <c r="F4" s="22"/>
      <c r="G4" s="22"/>
      <c r="H4" s="22"/>
      <c r="I4" s="22"/>
      <c r="J4" s="22"/>
      <c r="K4" s="22"/>
      <c r="L4" s="22"/>
      <c r="M4" s="22"/>
      <c r="N4" s="22"/>
      <c r="O4" s="22"/>
      <c r="P4" s="22"/>
      <c r="Q4" s="3"/>
    </row>
    <row r="5" spans="1:17" ht="10">
      <c r="A5" s="14" t="s">
        <v>1713</v>
      </c>
      <c r="B5" s="11" t="s">
        <v>0</v>
      </c>
      <c r="C5" s="22"/>
      <c r="D5" s="22"/>
      <c r="E5" s="22"/>
      <c r="F5" s="22"/>
      <c r="G5" s="22"/>
      <c r="H5" s="22"/>
      <c r="I5" s="22"/>
      <c r="J5" s="22"/>
      <c r="K5" s="22"/>
      <c r="L5" s="22"/>
      <c r="M5" s="22"/>
      <c r="N5" s="22"/>
      <c r="O5" s="22"/>
      <c r="P5" s="22"/>
      <c r="Q5" s="3"/>
    </row>
    <row r="6" spans="1:17" ht="10">
      <c r="A6" s="14" t="s">
        <v>1714</v>
      </c>
      <c r="B6" s="29" t="s">
        <v>1715</v>
      </c>
      <c r="C6" s="29"/>
      <c r="D6" s="22"/>
      <c r="E6" s="22"/>
      <c r="F6" s="22"/>
      <c r="G6" s="22"/>
      <c r="H6" s="22"/>
      <c r="I6" s="22"/>
      <c r="J6" s="22"/>
      <c r="K6" s="22"/>
      <c r="L6" s="22"/>
      <c r="M6" s="22"/>
      <c r="N6" s="22"/>
      <c r="O6" s="22"/>
      <c r="P6" s="22"/>
      <c r="Q6" s="3"/>
    </row>
    <row r="7" spans="1:17" ht="10">
      <c r="A7" s="14" t="s">
        <v>1716</v>
      </c>
      <c r="B7" s="22" t="s">
        <v>0</v>
      </c>
      <c r="C7" s="22"/>
      <c r="D7" s="22"/>
      <c r="E7" s="22"/>
      <c r="F7" s="22"/>
      <c r="G7" s="22"/>
      <c r="H7" s="22"/>
      <c r="I7" s="22"/>
      <c r="J7" s="22"/>
      <c r="K7" s="22"/>
      <c r="L7" s="22"/>
      <c r="M7" s="22"/>
      <c r="N7" s="22"/>
      <c r="O7" s="22"/>
      <c r="P7" s="22"/>
      <c r="Q7" s="3"/>
    </row>
    <row r="8" spans="1:17" ht="10">
      <c r="A8" s="8" t="s">
        <v>1717</v>
      </c>
      <c r="B8" s="16" t="s">
        <v>1718</v>
      </c>
      <c r="C8" s="79">
        <f t="shared" ref="C8:C14" si="0">VLOOKUP($A8,ResBal,4,FALSE)</f>
        <v>0</v>
      </c>
      <c r="D8" s="332">
        <v>0</v>
      </c>
      <c r="E8" s="79">
        <f t="shared" ref="E8:E14" si="1">VLOOKUP($A8,ResBal,5,FALSE)</f>
        <v>0</v>
      </c>
      <c r="F8" s="332">
        <v>0</v>
      </c>
      <c r="G8" s="79">
        <f>VLOOKUP($A8,ResBal,6,FALSE)</f>
        <v>0</v>
      </c>
      <c r="H8" s="332">
        <v>0</v>
      </c>
      <c r="I8" s="79">
        <f t="shared" ref="I8:I15" si="2">VLOOKUP($A8,ResBal,7,FALSE)</f>
        <v>0</v>
      </c>
      <c r="J8" s="332">
        <v>0</v>
      </c>
      <c r="K8" s="79">
        <f t="shared" ref="K8:K14" si="3">TRUNC(C8+E8+G8+I8,0)</f>
        <v>0</v>
      </c>
      <c r="L8" s="332">
        <f>+F8+H8+J8</f>
        <v>0</v>
      </c>
      <c r="M8" s="83">
        <f t="shared" ref="M8:M14" si="4">K8-O8</f>
        <v>0</v>
      </c>
      <c r="N8" s="333">
        <f>+L8</f>
        <v>0</v>
      </c>
      <c r="O8" s="79"/>
      <c r="P8" s="332"/>
      <c r="Q8" s="3"/>
    </row>
    <row r="9" spans="1:17" ht="10">
      <c r="A9" s="8" t="s">
        <v>1719</v>
      </c>
      <c r="B9" s="16" t="s">
        <v>1720</v>
      </c>
      <c r="C9" s="79">
        <f t="shared" si="0"/>
        <v>0</v>
      </c>
      <c r="D9" s="79"/>
      <c r="E9" s="79">
        <f t="shared" si="1"/>
        <v>0</v>
      </c>
      <c r="F9" s="79"/>
      <c r="G9" s="79">
        <f t="shared" ref="G9:G15" si="5">VLOOKUP($A9,ResBal,6,FALSE)</f>
        <v>0</v>
      </c>
      <c r="H9" s="79">
        <v>0</v>
      </c>
      <c r="I9" s="79">
        <f t="shared" si="2"/>
        <v>0</v>
      </c>
      <c r="J9" s="79">
        <v>0</v>
      </c>
      <c r="K9" s="79">
        <f t="shared" si="3"/>
        <v>0</v>
      </c>
      <c r="L9" s="83">
        <f t="shared" ref="L9:L15" si="6">+F9+H9+J9</f>
        <v>0</v>
      </c>
      <c r="M9" s="83">
        <f t="shared" si="4"/>
        <v>0</v>
      </c>
      <c r="N9" s="83">
        <f t="shared" ref="N9:N15" si="7">+L9</f>
        <v>0</v>
      </c>
      <c r="O9" s="79"/>
      <c r="P9" s="79"/>
      <c r="Q9" s="3"/>
    </row>
    <row r="10" spans="1:17" ht="10">
      <c r="A10" s="8" t="s">
        <v>1721</v>
      </c>
      <c r="B10" s="16" t="s">
        <v>1722</v>
      </c>
      <c r="C10" s="79">
        <f t="shared" si="0"/>
        <v>0</v>
      </c>
      <c r="D10" s="79"/>
      <c r="E10" s="79">
        <f t="shared" si="1"/>
        <v>0</v>
      </c>
      <c r="F10" s="79"/>
      <c r="G10" s="79">
        <f t="shared" si="5"/>
        <v>0</v>
      </c>
      <c r="H10" s="79">
        <v>0</v>
      </c>
      <c r="I10" s="79">
        <f t="shared" si="2"/>
        <v>0</v>
      </c>
      <c r="J10" s="79">
        <v>0</v>
      </c>
      <c r="K10" s="79">
        <f t="shared" si="3"/>
        <v>0</v>
      </c>
      <c r="L10" s="83">
        <f t="shared" si="6"/>
        <v>0</v>
      </c>
      <c r="M10" s="83">
        <f t="shared" si="4"/>
        <v>0</v>
      </c>
      <c r="N10" s="83">
        <f t="shared" si="7"/>
        <v>0</v>
      </c>
      <c r="O10" s="79"/>
      <c r="P10" s="79"/>
      <c r="Q10" s="3"/>
    </row>
    <row r="11" spans="1:17" ht="10">
      <c r="A11" s="8" t="s">
        <v>1723</v>
      </c>
      <c r="B11" s="16" t="s">
        <v>1724</v>
      </c>
      <c r="C11" s="79">
        <f t="shared" si="0"/>
        <v>0</v>
      </c>
      <c r="D11" s="79"/>
      <c r="E11" s="79">
        <f t="shared" si="1"/>
        <v>0</v>
      </c>
      <c r="F11" s="79"/>
      <c r="G11" s="79">
        <f t="shared" si="5"/>
        <v>0</v>
      </c>
      <c r="H11" s="79">
        <v>0</v>
      </c>
      <c r="I11" s="79">
        <f t="shared" si="2"/>
        <v>0</v>
      </c>
      <c r="J11" s="79">
        <v>0</v>
      </c>
      <c r="K11" s="79">
        <f t="shared" si="3"/>
        <v>0</v>
      </c>
      <c r="L11" s="83">
        <f t="shared" si="6"/>
        <v>0</v>
      </c>
      <c r="M11" s="83">
        <f t="shared" si="4"/>
        <v>0</v>
      </c>
      <c r="N11" s="83">
        <f t="shared" si="7"/>
        <v>0</v>
      </c>
      <c r="O11" s="79"/>
      <c r="P11" s="79"/>
      <c r="Q11" s="3"/>
    </row>
    <row r="12" spans="1:17" ht="10">
      <c r="A12" s="8" t="s">
        <v>1725</v>
      </c>
      <c r="B12" s="16" t="s">
        <v>1726</v>
      </c>
      <c r="C12" s="79">
        <f t="shared" si="0"/>
        <v>0</v>
      </c>
      <c r="D12" s="79"/>
      <c r="E12" s="79">
        <f t="shared" si="1"/>
        <v>0</v>
      </c>
      <c r="F12" s="79"/>
      <c r="G12" s="79">
        <f t="shared" si="5"/>
        <v>0</v>
      </c>
      <c r="H12" s="79">
        <v>0</v>
      </c>
      <c r="I12" s="79">
        <f t="shared" si="2"/>
        <v>0</v>
      </c>
      <c r="J12" s="79">
        <v>0</v>
      </c>
      <c r="K12" s="79">
        <f t="shared" si="3"/>
        <v>0</v>
      </c>
      <c r="L12" s="83">
        <f t="shared" si="6"/>
        <v>0</v>
      </c>
      <c r="M12" s="83">
        <f t="shared" si="4"/>
        <v>0</v>
      </c>
      <c r="N12" s="83">
        <f t="shared" si="7"/>
        <v>0</v>
      </c>
      <c r="O12" s="79"/>
      <c r="P12" s="79"/>
      <c r="Q12" s="3"/>
    </row>
    <row r="13" spans="1:17" ht="10">
      <c r="A13" s="8" t="s">
        <v>1727</v>
      </c>
      <c r="B13" s="16" t="s">
        <v>1728</v>
      </c>
      <c r="C13" s="79">
        <f t="shared" si="0"/>
        <v>0</v>
      </c>
      <c r="D13" s="79"/>
      <c r="E13" s="79">
        <f t="shared" si="1"/>
        <v>0</v>
      </c>
      <c r="F13" s="79"/>
      <c r="G13" s="79">
        <f t="shared" si="5"/>
        <v>0</v>
      </c>
      <c r="H13" s="79">
        <v>0</v>
      </c>
      <c r="I13" s="79">
        <f t="shared" si="2"/>
        <v>0</v>
      </c>
      <c r="J13" s="79">
        <v>0</v>
      </c>
      <c r="K13" s="79">
        <f t="shared" si="3"/>
        <v>0</v>
      </c>
      <c r="L13" s="83">
        <f t="shared" si="6"/>
        <v>0</v>
      </c>
      <c r="M13" s="83">
        <f t="shared" si="4"/>
        <v>0</v>
      </c>
      <c r="N13" s="83">
        <f t="shared" si="7"/>
        <v>0</v>
      </c>
      <c r="O13" s="79"/>
      <c r="P13" s="79"/>
      <c r="Q13" s="3"/>
    </row>
    <row r="14" spans="1:17" ht="10">
      <c r="A14" s="8" t="s">
        <v>1729</v>
      </c>
      <c r="B14" s="16" t="s">
        <v>1730</v>
      </c>
      <c r="C14" s="79">
        <f t="shared" si="0"/>
        <v>0</v>
      </c>
      <c r="D14" s="79"/>
      <c r="E14" s="79">
        <f t="shared" si="1"/>
        <v>0</v>
      </c>
      <c r="F14" s="79"/>
      <c r="G14" s="79">
        <f t="shared" si="5"/>
        <v>0</v>
      </c>
      <c r="H14" s="79">
        <v>0</v>
      </c>
      <c r="I14" s="79">
        <f t="shared" si="2"/>
        <v>0</v>
      </c>
      <c r="J14" s="79">
        <v>0</v>
      </c>
      <c r="K14" s="79">
        <f t="shared" si="3"/>
        <v>0</v>
      </c>
      <c r="L14" s="83">
        <f t="shared" si="6"/>
        <v>0</v>
      </c>
      <c r="M14" s="83">
        <f t="shared" si="4"/>
        <v>0</v>
      </c>
      <c r="N14" s="83">
        <f t="shared" si="7"/>
        <v>0</v>
      </c>
      <c r="O14" s="79">
        <v>0</v>
      </c>
      <c r="P14" s="79">
        <v>0</v>
      </c>
      <c r="Q14" s="3"/>
    </row>
    <row r="15" spans="1:17" ht="10">
      <c r="A15" s="8" t="s">
        <v>1731</v>
      </c>
      <c r="B15" s="16" t="s">
        <v>6025</v>
      </c>
      <c r="C15" s="80"/>
      <c r="D15" s="80"/>
      <c r="E15" s="80"/>
      <c r="F15" s="80"/>
      <c r="G15" s="80">
        <f t="shared" si="5"/>
        <v>0</v>
      </c>
      <c r="H15" s="80"/>
      <c r="I15" s="80">
        <f t="shared" si="2"/>
        <v>0</v>
      </c>
      <c r="J15" s="80"/>
      <c r="K15" s="330">
        <f>TRUNC(C15+E15+G15+I15,0)</f>
        <v>0</v>
      </c>
      <c r="L15" s="330">
        <f t="shared" si="6"/>
        <v>0</v>
      </c>
      <c r="M15" s="330">
        <f>TRUNC(E15+G15+I15+K15,0)</f>
        <v>0</v>
      </c>
      <c r="N15" s="330">
        <f t="shared" si="7"/>
        <v>0</v>
      </c>
      <c r="O15" s="80"/>
      <c r="P15" s="80"/>
      <c r="Q15" s="3"/>
    </row>
    <row r="16" spans="1:17" ht="10">
      <c r="A16" s="14" t="s">
        <v>1732</v>
      </c>
      <c r="B16" s="16" t="s">
        <v>0</v>
      </c>
      <c r="C16" s="11"/>
      <c r="D16" s="11"/>
      <c r="E16" s="11"/>
      <c r="F16" s="11"/>
      <c r="G16" s="11"/>
      <c r="H16" s="11"/>
      <c r="I16" s="11"/>
      <c r="J16" s="11"/>
      <c r="K16" s="11"/>
      <c r="L16" s="11"/>
      <c r="M16" s="11"/>
      <c r="N16" s="11"/>
      <c r="O16" s="11"/>
      <c r="P16" s="11"/>
      <c r="Q16" s="3"/>
    </row>
    <row r="17" spans="1:17" ht="10">
      <c r="A17" s="8" t="s">
        <v>1733</v>
      </c>
      <c r="B17" s="16" t="s">
        <v>1734</v>
      </c>
      <c r="C17" s="81">
        <f t="shared" ref="C17:L17" si="8">TRUNC(SUM(C8:C14)+C15,0)</f>
        <v>0</v>
      </c>
      <c r="D17" s="81">
        <f t="shared" si="8"/>
        <v>0</v>
      </c>
      <c r="E17" s="81">
        <f t="shared" si="8"/>
        <v>0</v>
      </c>
      <c r="F17" s="81">
        <f t="shared" si="8"/>
        <v>0</v>
      </c>
      <c r="G17" s="81">
        <f t="shared" si="8"/>
        <v>0</v>
      </c>
      <c r="H17" s="81">
        <f t="shared" si="8"/>
        <v>0</v>
      </c>
      <c r="I17" s="81">
        <f t="shared" si="8"/>
        <v>0</v>
      </c>
      <c r="J17" s="81"/>
      <c r="K17" s="81">
        <f t="shared" si="8"/>
        <v>0</v>
      </c>
      <c r="L17" s="81">
        <f t="shared" si="8"/>
        <v>0</v>
      </c>
      <c r="M17" s="81">
        <f>TRUNC(SUM(M8:M14)+M15,0)</f>
        <v>0</v>
      </c>
      <c r="N17" s="81">
        <f t="shared" ref="N17:P17" si="9">TRUNC(SUM(N8:N14)+N15,0)</f>
        <v>0</v>
      </c>
      <c r="O17" s="81">
        <f t="shared" si="9"/>
        <v>0</v>
      </c>
      <c r="P17" s="81">
        <f t="shared" si="9"/>
        <v>0</v>
      </c>
      <c r="Q17" s="3"/>
    </row>
    <row r="18" spans="1:17" ht="10">
      <c r="A18" s="14" t="s">
        <v>1735</v>
      </c>
      <c r="B18" s="16" t="s">
        <v>1736</v>
      </c>
      <c r="C18" s="11"/>
      <c r="D18" s="11"/>
      <c r="E18" s="11"/>
      <c r="F18" s="11"/>
      <c r="G18" s="11"/>
      <c r="H18" s="11"/>
      <c r="I18" s="11"/>
      <c r="J18" s="11"/>
      <c r="K18" s="11"/>
      <c r="L18" s="11"/>
      <c r="M18" s="11"/>
      <c r="N18" s="11"/>
      <c r="O18" s="11"/>
      <c r="P18" s="11"/>
      <c r="Q18" s="3"/>
    </row>
    <row r="19" spans="1:17" ht="10">
      <c r="A19" s="14" t="s">
        <v>1737</v>
      </c>
      <c r="B19" s="11" t="s">
        <v>1738</v>
      </c>
      <c r="C19" s="18"/>
      <c r="D19" s="11"/>
      <c r="E19" s="11"/>
      <c r="F19" s="11"/>
      <c r="G19" s="11"/>
      <c r="H19" s="11"/>
      <c r="I19" s="11"/>
      <c r="J19" s="11"/>
      <c r="K19" s="11"/>
      <c r="L19" s="11"/>
      <c r="M19" s="11"/>
      <c r="N19" s="11"/>
      <c r="O19" s="11"/>
      <c r="P19" s="11"/>
      <c r="Q19" s="3"/>
    </row>
    <row r="20" spans="1:17" ht="10">
      <c r="A20" s="14" t="s">
        <v>1739</v>
      </c>
      <c r="B20" s="22" t="s">
        <v>1736</v>
      </c>
      <c r="C20" s="11"/>
      <c r="D20" s="11"/>
      <c r="E20" s="11"/>
      <c r="F20" s="11"/>
      <c r="G20" s="11"/>
      <c r="H20" s="11"/>
      <c r="I20" s="11"/>
      <c r="J20" s="11"/>
      <c r="K20" s="11"/>
      <c r="L20" s="11"/>
      <c r="M20" s="11"/>
      <c r="N20" s="11"/>
      <c r="O20" s="11"/>
      <c r="P20" s="11"/>
      <c r="Q20" s="3"/>
    </row>
    <row r="21" spans="1:17" ht="10">
      <c r="A21" s="8" t="s">
        <v>1740</v>
      </c>
      <c r="B21" s="16" t="s">
        <v>1741</v>
      </c>
      <c r="C21" s="79">
        <f>VLOOKUP($A21,ResBal,4,FALSE)</f>
        <v>0</v>
      </c>
      <c r="D21" s="332">
        <v>0</v>
      </c>
      <c r="E21" s="79">
        <f>VLOOKUP($A21,ResBal,5,FALSE)</f>
        <v>0</v>
      </c>
      <c r="F21" s="332">
        <v>0</v>
      </c>
      <c r="G21" s="79">
        <f>VLOOKUP($A21,ResBal,6,FALSE)</f>
        <v>0</v>
      </c>
      <c r="H21" s="332">
        <v>0</v>
      </c>
      <c r="I21" s="79">
        <f>VLOOKUP($A21,ResBal,7,FALSE)</f>
        <v>0</v>
      </c>
      <c r="J21" s="332"/>
      <c r="K21" s="79">
        <f>TRUNC(C21+E21+G21+I21,0)</f>
        <v>0</v>
      </c>
      <c r="L21" s="333">
        <f t="shared" ref="L21:L25" si="10">+F21+H21+J21</f>
        <v>0</v>
      </c>
      <c r="M21" s="83">
        <f>K21-O21</f>
        <v>0</v>
      </c>
      <c r="N21" s="333">
        <f t="shared" ref="N21:N25" si="11">+L21</f>
        <v>0</v>
      </c>
      <c r="O21" s="79"/>
      <c r="P21" s="332"/>
      <c r="Q21" s="3"/>
    </row>
    <row r="22" spans="1:17" ht="10">
      <c r="A22" s="8" t="s">
        <v>1742</v>
      </c>
      <c r="B22" s="16" t="s">
        <v>1743</v>
      </c>
      <c r="C22" s="79">
        <f>VLOOKUP($A22,ResBal,4,FALSE)</f>
        <v>0</v>
      </c>
      <c r="D22" s="79"/>
      <c r="E22" s="79">
        <f>VLOOKUP($A22,ResBal,5,FALSE)</f>
        <v>0</v>
      </c>
      <c r="F22" s="79"/>
      <c r="G22" s="79">
        <f>VLOOKUP($A22,ResBal,6,FALSE)</f>
        <v>0</v>
      </c>
      <c r="H22" s="79"/>
      <c r="I22" s="79">
        <f>VLOOKUP($A22,ResBal,7,FALSE)</f>
        <v>0</v>
      </c>
      <c r="J22" s="79"/>
      <c r="K22" s="79">
        <f>TRUNC(C22+E22+G22+I22,0)</f>
        <v>0</v>
      </c>
      <c r="L22" s="83">
        <f t="shared" si="10"/>
        <v>0</v>
      </c>
      <c r="M22" s="83">
        <f>K22-O22</f>
        <v>0</v>
      </c>
      <c r="N22" s="83">
        <f t="shared" si="11"/>
        <v>0</v>
      </c>
      <c r="O22" s="79"/>
      <c r="P22" s="79"/>
      <c r="Q22" s="3"/>
    </row>
    <row r="23" spans="1:17" ht="10">
      <c r="A23" s="8" t="s">
        <v>1744</v>
      </c>
      <c r="B23" s="16" t="s">
        <v>1745</v>
      </c>
      <c r="C23" s="79">
        <f>VLOOKUP($A23,ResBal,4,FALSE)</f>
        <v>0</v>
      </c>
      <c r="D23" s="79"/>
      <c r="E23" s="79">
        <f>VLOOKUP($A23,ResBal,5,FALSE)</f>
        <v>0</v>
      </c>
      <c r="F23" s="79"/>
      <c r="G23" s="79">
        <f>VLOOKUP($A23,ResBal,6,FALSE)</f>
        <v>0</v>
      </c>
      <c r="H23" s="79"/>
      <c r="I23" s="79">
        <f>VLOOKUP($A23,ResBal,7,FALSE)</f>
        <v>0</v>
      </c>
      <c r="J23" s="79"/>
      <c r="K23" s="79">
        <f>TRUNC(C23+E23+G23+I23,0)</f>
        <v>0</v>
      </c>
      <c r="L23" s="83">
        <f t="shared" si="10"/>
        <v>0</v>
      </c>
      <c r="M23" s="83">
        <f>K23-O23</f>
        <v>0</v>
      </c>
      <c r="N23" s="83">
        <f t="shared" si="11"/>
        <v>0</v>
      </c>
      <c r="O23" s="79"/>
      <c r="P23" s="79"/>
      <c r="Q23" s="3"/>
    </row>
    <row r="24" spans="1:17" ht="10">
      <c r="A24" s="8" t="s">
        <v>1746</v>
      </c>
      <c r="B24" s="16" t="s">
        <v>1747</v>
      </c>
      <c r="C24" s="79">
        <f>VLOOKUP($A24,ResBal,4,FALSE)</f>
        <v>0</v>
      </c>
      <c r="D24" s="79"/>
      <c r="E24" s="79">
        <f>VLOOKUP($A24,ResBal,5,FALSE)</f>
        <v>0</v>
      </c>
      <c r="F24" s="79"/>
      <c r="G24" s="79">
        <f>VLOOKUP($A24,ResBal,6,FALSE)</f>
        <v>0</v>
      </c>
      <c r="H24" s="79"/>
      <c r="I24" s="79">
        <f>VLOOKUP($A24,ResBal,7,FALSE)</f>
        <v>0</v>
      </c>
      <c r="J24" s="79"/>
      <c r="K24" s="79">
        <f>TRUNC(C24+E24+G24+I24,0)</f>
        <v>0</v>
      </c>
      <c r="L24" s="83">
        <f t="shared" si="10"/>
        <v>0</v>
      </c>
      <c r="M24" s="83">
        <f>K24-O24</f>
        <v>0</v>
      </c>
      <c r="N24" s="83">
        <f t="shared" si="11"/>
        <v>0</v>
      </c>
      <c r="O24" s="79"/>
      <c r="P24" s="79"/>
      <c r="Q24" s="3"/>
    </row>
    <row r="25" spans="1:17" ht="10">
      <c r="A25" s="8" t="s">
        <v>5747</v>
      </c>
      <c r="B25" s="16" t="s">
        <v>5748</v>
      </c>
      <c r="C25" s="79">
        <f>VLOOKUP($A25,ResBal,4,FALSE)</f>
        <v>0</v>
      </c>
      <c r="D25" s="79"/>
      <c r="E25" s="79">
        <f>VLOOKUP($A25,ResBal,5,FALSE)</f>
        <v>0</v>
      </c>
      <c r="F25" s="79"/>
      <c r="G25" s="79">
        <f>VLOOKUP($A25,ResBal,6,FALSE)</f>
        <v>0</v>
      </c>
      <c r="H25" s="79"/>
      <c r="I25" s="79">
        <f>VLOOKUP($A25,ResBal,7,FALSE)</f>
        <v>0</v>
      </c>
      <c r="J25" s="79"/>
      <c r="K25" s="79">
        <f>TRUNC(C25+E25+G25+I25,0)</f>
        <v>0</v>
      </c>
      <c r="L25" s="83">
        <f t="shared" si="10"/>
        <v>0</v>
      </c>
      <c r="M25" s="83">
        <f>K25-O25</f>
        <v>0</v>
      </c>
      <c r="N25" s="83">
        <f t="shared" si="11"/>
        <v>0</v>
      </c>
      <c r="O25" s="79"/>
      <c r="P25" s="79"/>
      <c r="Q25" s="3"/>
    </row>
    <row r="26" spans="1:17" ht="10">
      <c r="A26" s="8" t="s">
        <v>1748</v>
      </c>
      <c r="B26" s="16" t="s">
        <v>1749</v>
      </c>
      <c r="C26" s="80"/>
      <c r="D26" s="80"/>
      <c r="E26" s="80"/>
      <c r="F26" s="80"/>
      <c r="G26" s="80">
        <v>0</v>
      </c>
      <c r="H26" s="80"/>
      <c r="I26" s="80"/>
      <c r="J26" s="80"/>
      <c r="K26" s="80"/>
      <c r="L26" s="80"/>
      <c r="M26" s="80"/>
      <c r="N26" s="80"/>
      <c r="O26" s="80"/>
      <c r="P26" s="80"/>
      <c r="Q26" s="3"/>
    </row>
    <row r="27" spans="1:17" ht="10">
      <c r="A27" s="14" t="s">
        <v>1750</v>
      </c>
      <c r="B27" s="16" t="s">
        <v>0</v>
      </c>
      <c r="C27" s="11"/>
      <c r="D27" s="11"/>
      <c r="E27" s="11"/>
      <c r="F27" s="11"/>
      <c r="G27" s="11"/>
      <c r="H27" s="11"/>
      <c r="I27" s="11"/>
      <c r="J27" s="11"/>
      <c r="K27" s="11"/>
      <c r="L27" s="11"/>
      <c r="M27" s="11"/>
      <c r="N27" s="11"/>
      <c r="O27" s="11"/>
      <c r="P27" s="11"/>
      <c r="Q27" s="3"/>
    </row>
    <row r="28" spans="1:17" ht="10">
      <c r="A28" s="8" t="s">
        <v>1751</v>
      </c>
      <c r="B28" s="16" t="s">
        <v>1752</v>
      </c>
      <c r="C28" s="81">
        <f t="shared" ref="C28:H28" si="12">TRUNC(SUM(C21:C24)+C26,0)</f>
        <v>0</v>
      </c>
      <c r="D28" s="81">
        <f t="shared" si="12"/>
        <v>0</v>
      </c>
      <c r="E28" s="81">
        <f t="shared" si="12"/>
        <v>0</v>
      </c>
      <c r="F28" s="81">
        <f t="shared" si="12"/>
        <v>0</v>
      </c>
      <c r="G28" s="81">
        <f t="shared" si="12"/>
        <v>0</v>
      </c>
      <c r="H28" s="81">
        <f t="shared" si="12"/>
        <v>0</v>
      </c>
      <c r="I28" s="81">
        <f>TRUNC(SUM(I21:I25)+I26,0)</f>
        <v>0</v>
      </c>
      <c r="J28" s="81"/>
      <c r="K28" s="81">
        <f>TRUNC(SUM(K21:K25)+K26,0)</f>
        <v>0</v>
      </c>
      <c r="L28" s="81"/>
      <c r="M28" s="81">
        <f>TRUNC(SUM(M21:M25)+M26,0)</f>
        <v>0</v>
      </c>
      <c r="N28" s="81">
        <f>+L28</f>
        <v>0</v>
      </c>
      <c r="O28" s="81">
        <f>TRUNC(SUM(O21:O24)+O26,0)</f>
        <v>0</v>
      </c>
      <c r="P28" s="81">
        <v>0</v>
      </c>
      <c r="Q28" s="3"/>
    </row>
    <row r="29" spans="1:17" ht="10">
      <c r="A29" s="14" t="s">
        <v>1753</v>
      </c>
      <c r="B29" s="22" t="s">
        <v>0</v>
      </c>
      <c r="C29" s="11"/>
      <c r="D29" s="11"/>
      <c r="E29" s="11"/>
      <c r="F29" s="11"/>
      <c r="G29" s="11"/>
      <c r="H29" s="11"/>
      <c r="I29" s="11"/>
      <c r="J29" s="11"/>
      <c r="K29" s="11"/>
      <c r="L29" s="11"/>
      <c r="M29" s="11"/>
      <c r="N29" s="11"/>
      <c r="O29" s="11"/>
      <c r="P29" s="11"/>
      <c r="Q29" s="3"/>
    </row>
    <row r="30" spans="1:17" ht="20">
      <c r="A30" s="14" t="s">
        <v>1754</v>
      </c>
      <c r="B30" s="18" t="s">
        <v>1755</v>
      </c>
      <c r="C30" s="18"/>
      <c r="D30" s="11"/>
      <c r="E30" s="11"/>
      <c r="F30" s="11"/>
      <c r="G30" s="11"/>
      <c r="H30" s="11"/>
      <c r="I30" s="11"/>
      <c r="J30" s="11"/>
      <c r="K30" s="11"/>
      <c r="L30" s="11"/>
      <c r="M30" s="11"/>
      <c r="N30" s="11"/>
      <c r="O30" s="11"/>
      <c r="P30" s="11"/>
      <c r="Q30" s="3"/>
    </row>
    <row r="31" spans="1:17" ht="10">
      <c r="A31" s="14" t="s">
        <v>1756</v>
      </c>
      <c r="B31" s="22" t="s">
        <v>0</v>
      </c>
      <c r="C31" s="11"/>
      <c r="D31" s="11"/>
      <c r="E31" s="11"/>
      <c r="F31" s="11"/>
      <c r="G31" s="11"/>
      <c r="H31" s="11"/>
      <c r="I31" s="11"/>
      <c r="J31" s="11"/>
      <c r="K31" s="11"/>
      <c r="L31" s="11"/>
      <c r="M31" s="11"/>
      <c r="N31" s="11"/>
      <c r="O31" s="11"/>
      <c r="P31" s="11"/>
      <c r="Q31" s="3"/>
    </row>
    <row r="32" spans="1:17" ht="10">
      <c r="A32" s="8" t="s">
        <v>1757</v>
      </c>
      <c r="B32" s="16" t="s">
        <v>1758</v>
      </c>
      <c r="C32" s="79">
        <f>VLOOKUP($A32,ResBal,4,FALSE)</f>
        <v>0</v>
      </c>
      <c r="D32" s="332">
        <v>0</v>
      </c>
      <c r="E32" s="79">
        <f>VLOOKUP($A32,ResBal,5,FALSE)</f>
        <v>0</v>
      </c>
      <c r="F32" s="332">
        <v>0</v>
      </c>
      <c r="G32" s="79">
        <f>VLOOKUP($A32,ResBal,6,FALSE)</f>
        <v>0</v>
      </c>
      <c r="H32" s="332"/>
      <c r="I32" s="79">
        <f>VLOOKUP($A32,ResBal,7,FALSE)</f>
        <v>0</v>
      </c>
      <c r="J32" s="332"/>
      <c r="K32" s="119">
        <f>TRUNC(C32+E32+G32+I32,0)</f>
        <v>0</v>
      </c>
      <c r="L32" s="422">
        <f t="shared" ref="L32:L35" si="13">+F32+H32+J32</f>
        <v>0</v>
      </c>
      <c r="M32" s="83">
        <f>K32-O32</f>
        <v>0</v>
      </c>
      <c r="N32" s="333">
        <f t="shared" ref="N32:N35" si="14">+L32</f>
        <v>0</v>
      </c>
      <c r="O32" s="79"/>
      <c r="P32" s="332"/>
      <c r="Q32" s="3"/>
    </row>
    <row r="33" spans="1:17" ht="10">
      <c r="A33" s="8" t="s">
        <v>1759</v>
      </c>
      <c r="B33" s="16" t="s">
        <v>950</v>
      </c>
      <c r="C33" s="79">
        <f>VLOOKUP($A33,ResBal,4,FALSE)</f>
        <v>0</v>
      </c>
      <c r="D33" s="79"/>
      <c r="E33" s="79">
        <f>VLOOKUP($A33,ResBal,5,FALSE)</f>
        <v>0</v>
      </c>
      <c r="F33" s="79"/>
      <c r="G33" s="79">
        <f>VLOOKUP($A33,ResBal,6,FALSE)</f>
        <v>0</v>
      </c>
      <c r="H33" s="79"/>
      <c r="I33" s="79">
        <f>VLOOKUP($A33,ResBal,7,FALSE)</f>
        <v>0</v>
      </c>
      <c r="J33" s="332"/>
      <c r="K33" s="119">
        <f>TRUNC(C33+E33+G33+I33,0)</f>
        <v>0</v>
      </c>
      <c r="L33" s="332">
        <f t="shared" si="13"/>
        <v>0</v>
      </c>
      <c r="M33" s="83">
        <f>K33-O33</f>
        <v>0</v>
      </c>
      <c r="N33" s="83">
        <f t="shared" si="14"/>
        <v>0</v>
      </c>
      <c r="O33" s="79"/>
      <c r="P33" s="79"/>
      <c r="Q33" s="3"/>
    </row>
    <row r="34" spans="1:17" ht="10">
      <c r="A34" s="8" t="s">
        <v>1760</v>
      </c>
      <c r="B34" s="16" t="s">
        <v>1761</v>
      </c>
      <c r="C34" s="79">
        <f>VLOOKUP($A34,ResBal,4,FALSE)</f>
        <v>0</v>
      </c>
      <c r="D34" s="79"/>
      <c r="E34" s="79">
        <f>VLOOKUP($A34,ResBal,5,FALSE)</f>
        <v>0</v>
      </c>
      <c r="F34" s="79"/>
      <c r="G34" s="79">
        <f>VLOOKUP($A34,ResBal,6,FALSE)</f>
        <v>0</v>
      </c>
      <c r="H34" s="79"/>
      <c r="I34" s="79">
        <f>VLOOKUP($A34,ResBal,7,FALSE)</f>
        <v>0</v>
      </c>
      <c r="J34" s="79"/>
      <c r="K34" s="79">
        <f>TRUNC(C34+E34+G34+I34,0)</f>
        <v>0</v>
      </c>
      <c r="L34" s="83">
        <f t="shared" si="13"/>
        <v>0</v>
      </c>
      <c r="M34" s="83">
        <f>K34-O34</f>
        <v>0</v>
      </c>
      <c r="N34" s="83">
        <f t="shared" si="14"/>
        <v>0</v>
      </c>
      <c r="O34" s="79"/>
      <c r="P34" s="79"/>
      <c r="Q34" s="3"/>
    </row>
    <row r="35" spans="1:17" ht="10">
      <c r="A35" s="8" t="s">
        <v>1762</v>
      </c>
      <c r="B35" s="16" t="s">
        <v>1763</v>
      </c>
      <c r="C35" s="79">
        <f>VLOOKUP($A35,ResBal,4,FALSE)</f>
        <v>0</v>
      </c>
      <c r="D35" s="79"/>
      <c r="E35" s="79">
        <f>VLOOKUP($A35,ResBal,5,FALSE)</f>
        <v>0</v>
      </c>
      <c r="F35" s="79"/>
      <c r="G35" s="79">
        <f>VLOOKUP($A35,ResBal,6,FALSE)</f>
        <v>0</v>
      </c>
      <c r="H35" s="79"/>
      <c r="I35" s="79">
        <f>VLOOKUP($A35,ResBal,7,FALSE)</f>
        <v>0</v>
      </c>
      <c r="J35" s="79"/>
      <c r="K35" s="119">
        <f>TRUNC(C35+E35+G35+I35,0)</f>
        <v>0</v>
      </c>
      <c r="L35" s="83">
        <f t="shared" si="13"/>
        <v>0</v>
      </c>
      <c r="M35" s="83">
        <f>K35-O35</f>
        <v>0</v>
      </c>
      <c r="N35" s="83">
        <f t="shared" si="14"/>
        <v>0</v>
      </c>
      <c r="O35" s="79"/>
      <c r="P35" s="79"/>
      <c r="Q35" s="3"/>
    </row>
    <row r="36" spans="1:17" ht="10">
      <c r="A36" s="8" t="s">
        <v>1764</v>
      </c>
      <c r="B36" s="16" t="s">
        <v>1765</v>
      </c>
      <c r="C36" s="80"/>
      <c r="D36" s="80"/>
      <c r="E36" s="80"/>
      <c r="F36" s="80"/>
      <c r="G36" s="80"/>
      <c r="H36" s="80"/>
      <c r="I36" s="80"/>
      <c r="J36" s="80"/>
      <c r="K36" s="80"/>
      <c r="L36" s="80"/>
      <c r="M36" s="80"/>
      <c r="N36" s="80"/>
      <c r="O36" s="80"/>
      <c r="P36" s="80"/>
      <c r="Q36" s="3"/>
    </row>
    <row r="37" spans="1:17" ht="10">
      <c r="A37" s="14" t="s">
        <v>1766</v>
      </c>
      <c r="B37" s="16" t="s">
        <v>0</v>
      </c>
      <c r="C37" s="11"/>
      <c r="D37" s="11"/>
      <c r="E37" s="11"/>
      <c r="F37" s="11"/>
      <c r="G37" s="11"/>
      <c r="H37" s="11"/>
      <c r="I37" s="11"/>
      <c r="J37" s="11"/>
      <c r="K37" s="11"/>
      <c r="L37" s="11"/>
      <c r="M37" s="11"/>
      <c r="N37" s="11"/>
      <c r="O37" s="11"/>
      <c r="P37" s="11"/>
      <c r="Q37" s="3"/>
    </row>
    <row r="38" spans="1:17" ht="20">
      <c r="A38" s="8" t="s">
        <v>1767</v>
      </c>
      <c r="B38" s="16" t="s">
        <v>1768</v>
      </c>
      <c r="C38" s="81">
        <f t="shared" ref="C38:P38" si="15">TRUNC(SUM(C32:C35)+C36,0)</f>
        <v>0</v>
      </c>
      <c r="D38" s="81">
        <f t="shared" si="15"/>
        <v>0</v>
      </c>
      <c r="E38" s="81">
        <f t="shared" si="15"/>
        <v>0</v>
      </c>
      <c r="F38" s="81">
        <f t="shared" si="15"/>
        <v>0</v>
      </c>
      <c r="G38" s="81">
        <f t="shared" si="15"/>
        <v>0</v>
      </c>
      <c r="H38" s="81">
        <f t="shared" si="15"/>
        <v>0</v>
      </c>
      <c r="I38" s="81">
        <f t="shared" si="15"/>
        <v>0</v>
      </c>
      <c r="J38" s="81"/>
      <c r="K38" s="81">
        <f t="shared" si="15"/>
        <v>0</v>
      </c>
      <c r="L38" s="81">
        <f t="shared" si="15"/>
        <v>0</v>
      </c>
      <c r="M38" s="81">
        <f t="shared" si="15"/>
        <v>0</v>
      </c>
      <c r="N38" s="81">
        <f t="shared" si="15"/>
        <v>0</v>
      </c>
      <c r="O38" s="81">
        <f t="shared" si="15"/>
        <v>0</v>
      </c>
      <c r="P38" s="81">
        <f t="shared" si="15"/>
        <v>0</v>
      </c>
      <c r="Q38" s="3"/>
    </row>
    <row r="39" spans="1:17" ht="10">
      <c r="A39" s="14" t="s">
        <v>1769</v>
      </c>
      <c r="B39" s="22" t="s">
        <v>1736</v>
      </c>
      <c r="C39" s="11"/>
      <c r="D39" s="11"/>
      <c r="E39" s="11"/>
      <c r="F39" s="11"/>
      <c r="G39" s="11"/>
      <c r="H39" s="11"/>
      <c r="I39" s="11"/>
      <c r="J39" s="11"/>
      <c r="K39" s="11"/>
      <c r="L39" s="11"/>
      <c r="M39" s="11"/>
      <c r="N39" s="11"/>
      <c r="O39" s="11"/>
      <c r="P39" s="11"/>
      <c r="Q39" s="3"/>
    </row>
    <row r="40" spans="1:17" ht="10">
      <c r="A40" s="14" t="s">
        <v>1770</v>
      </c>
      <c r="B40" s="18" t="s">
        <v>1771</v>
      </c>
      <c r="C40" s="18"/>
      <c r="D40" s="11"/>
      <c r="E40" s="11"/>
      <c r="F40" s="11"/>
      <c r="G40" s="11"/>
      <c r="H40" s="11"/>
      <c r="I40" s="11"/>
      <c r="J40" s="11"/>
      <c r="K40" s="11"/>
      <c r="L40" s="11"/>
      <c r="M40" s="11"/>
      <c r="N40" s="11"/>
      <c r="O40" s="11"/>
      <c r="P40" s="11"/>
      <c r="Q40" s="3"/>
    </row>
    <row r="41" spans="1:17" ht="10">
      <c r="A41" s="14" t="s">
        <v>1772</v>
      </c>
      <c r="B41" s="22" t="s">
        <v>1736</v>
      </c>
      <c r="C41" s="11"/>
      <c r="D41" s="11"/>
      <c r="E41" s="11"/>
      <c r="F41" s="11"/>
      <c r="G41" s="11"/>
      <c r="H41" s="11"/>
      <c r="I41" s="11"/>
      <c r="J41" s="11"/>
      <c r="K41" s="11"/>
      <c r="L41" s="11"/>
      <c r="M41" s="11"/>
      <c r="N41" s="11"/>
      <c r="O41" s="11"/>
      <c r="P41" s="11"/>
      <c r="Q41" s="3"/>
    </row>
    <row r="42" spans="1:17" ht="10">
      <c r="A42" s="8" t="s">
        <v>1773</v>
      </c>
      <c r="B42" s="57" t="s">
        <v>1774</v>
      </c>
      <c r="C42" s="79">
        <f>VLOOKUP($A42,ResBal,4,FALSE)</f>
        <v>0</v>
      </c>
      <c r="D42" s="332">
        <v>0</v>
      </c>
      <c r="E42" s="79">
        <f>VLOOKUP($A42,ResBal,5,FALSE)</f>
        <v>0</v>
      </c>
      <c r="F42" s="332">
        <v>0</v>
      </c>
      <c r="G42" s="79">
        <f>VLOOKUP($A42,ResBal,6,FALSE)</f>
        <v>0</v>
      </c>
      <c r="H42" s="332"/>
      <c r="I42" s="79">
        <f>VLOOKUP($A42,ResBal,7,FALSE)</f>
        <v>0</v>
      </c>
      <c r="J42" s="332">
        <v>0</v>
      </c>
      <c r="K42" s="119">
        <f>TRUNC(C42+E42+G42+I42,0)</f>
        <v>0</v>
      </c>
      <c r="L42" s="333">
        <f t="shared" ref="L42:L46" si="16">+F42+H42+J42</f>
        <v>0</v>
      </c>
      <c r="M42" s="83">
        <f>K42-O42</f>
        <v>0</v>
      </c>
      <c r="N42" s="83">
        <f t="shared" ref="N42:N44" si="17">+L42</f>
        <v>0</v>
      </c>
      <c r="O42" s="79"/>
      <c r="P42" s="332"/>
      <c r="Q42" s="3"/>
    </row>
    <row r="43" spans="1:17" ht="20">
      <c r="A43" s="8" t="s">
        <v>1775</v>
      </c>
      <c r="B43" s="16" t="s">
        <v>1776</v>
      </c>
      <c r="C43" s="79">
        <f>VLOOKUP($A43,ResBal,4,FALSE)</f>
        <v>0</v>
      </c>
      <c r="D43" s="79"/>
      <c r="E43" s="79">
        <f>VLOOKUP($A43,ResBal,5,FALSE)</f>
        <v>0</v>
      </c>
      <c r="F43" s="79"/>
      <c r="G43" s="79">
        <f>VLOOKUP($A43,ResBal,6,FALSE)</f>
        <v>0</v>
      </c>
      <c r="H43" s="332"/>
      <c r="I43" s="79">
        <f>VLOOKUP($A43,ResBal,7,FALSE)</f>
        <v>0</v>
      </c>
      <c r="J43" s="79">
        <v>0</v>
      </c>
      <c r="K43" s="119">
        <f>TRUNC(C43+E43+G43+I43,0)</f>
        <v>0</v>
      </c>
      <c r="L43" s="333">
        <f t="shared" si="16"/>
        <v>0</v>
      </c>
      <c r="M43" s="83">
        <f>K43-O43</f>
        <v>0</v>
      </c>
      <c r="N43" s="83">
        <f t="shared" si="17"/>
        <v>0</v>
      </c>
      <c r="O43" s="79"/>
      <c r="P43" s="79"/>
      <c r="Q43" s="3"/>
    </row>
    <row r="44" spans="1:17" ht="10">
      <c r="A44" s="8" t="s">
        <v>1777</v>
      </c>
      <c r="B44" s="16" t="s">
        <v>1778</v>
      </c>
      <c r="C44" s="79">
        <f>VLOOKUP($A44,ResBal,4,FALSE)</f>
        <v>0</v>
      </c>
      <c r="D44" s="79"/>
      <c r="E44" s="79">
        <f>VLOOKUP($A44,ResBal,5,FALSE)</f>
        <v>0</v>
      </c>
      <c r="F44" s="79"/>
      <c r="G44" s="79">
        <f>VLOOKUP($A44,ResBal,6,FALSE)</f>
        <v>0</v>
      </c>
      <c r="H44" s="79"/>
      <c r="I44" s="79">
        <f>VLOOKUP($A44,ResBal,7,FALSE)</f>
        <v>0</v>
      </c>
      <c r="J44" s="79">
        <v>0</v>
      </c>
      <c r="K44" s="119">
        <f>TRUNC(C44+E44+G44+I44,0)</f>
        <v>0</v>
      </c>
      <c r="L44" s="83">
        <f t="shared" si="16"/>
        <v>0</v>
      </c>
      <c r="M44" s="83">
        <f>K44-O44</f>
        <v>0</v>
      </c>
      <c r="N44" s="83">
        <f t="shared" si="17"/>
        <v>0</v>
      </c>
      <c r="O44" s="79"/>
      <c r="P44" s="79"/>
      <c r="Q44" s="3"/>
    </row>
    <row r="45" spans="1:17" ht="10">
      <c r="A45" s="8" t="s">
        <v>1779</v>
      </c>
      <c r="B45" s="16" t="s">
        <v>1780</v>
      </c>
      <c r="C45" s="81">
        <f t="shared" ref="C45:P45" si="18">TRUNC(SUM(C42:C44),0)</f>
        <v>0</v>
      </c>
      <c r="D45" s="81">
        <f t="shared" si="18"/>
        <v>0</v>
      </c>
      <c r="E45" s="81">
        <f t="shared" si="18"/>
        <v>0</v>
      </c>
      <c r="F45" s="81">
        <f t="shared" si="18"/>
        <v>0</v>
      </c>
      <c r="G45" s="81">
        <f t="shared" si="18"/>
        <v>0</v>
      </c>
      <c r="H45" s="81">
        <f t="shared" si="18"/>
        <v>0</v>
      </c>
      <c r="I45" s="81">
        <f t="shared" si="18"/>
        <v>0</v>
      </c>
      <c r="J45" s="81">
        <f t="shared" si="18"/>
        <v>0</v>
      </c>
      <c r="K45" s="81">
        <f t="shared" si="18"/>
        <v>0</v>
      </c>
      <c r="L45" s="81">
        <f t="shared" si="16"/>
        <v>0</v>
      </c>
      <c r="M45" s="81">
        <f t="shared" si="18"/>
        <v>0</v>
      </c>
      <c r="N45" s="81">
        <f t="shared" si="18"/>
        <v>0</v>
      </c>
      <c r="O45" s="81">
        <f t="shared" si="18"/>
        <v>0</v>
      </c>
      <c r="P45" s="81">
        <f t="shared" si="18"/>
        <v>0</v>
      </c>
      <c r="Q45" s="3"/>
    </row>
    <row r="46" spans="1:17" ht="10">
      <c r="A46" s="180" t="s">
        <v>1781</v>
      </c>
      <c r="B46" s="16" t="s">
        <v>1782</v>
      </c>
      <c r="C46" s="79">
        <f>VLOOKUP($A46,ResBal,4,FALSE)</f>
        <v>0</v>
      </c>
      <c r="D46" s="79"/>
      <c r="E46" s="79"/>
      <c r="F46" s="79"/>
      <c r="G46" s="79">
        <f>VLOOKUP($A46,ResBal,6,FALSE)</f>
        <v>0</v>
      </c>
      <c r="H46" s="79"/>
      <c r="I46" s="79">
        <f>VLOOKUP($A46,ResBal,7,FALSE)</f>
        <v>0</v>
      </c>
      <c r="J46" s="79"/>
      <c r="K46" s="119">
        <f>TRUNC(C46+E46+G46+I46,0)</f>
        <v>0</v>
      </c>
      <c r="L46" s="83">
        <f t="shared" si="16"/>
        <v>0</v>
      </c>
      <c r="M46" s="83">
        <f>K46-O46</f>
        <v>0</v>
      </c>
      <c r="N46" s="83">
        <f>+L46</f>
        <v>0</v>
      </c>
      <c r="O46" s="79">
        <v>0</v>
      </c>
      <c r="P46" s="79">
        <v>0</v>
      </c>
      <c r="Q46" s="3"/>
    </row>
    <row r="47" spans="1:17" ht="10">
      <c r="A47" s="14" t="s">
        <v>1783</v>
      </c>
      <c r="B47" s="16" t="s">
        <v>0</v>
      </c>
      <c r="C47" s="11"/>
      <c r="D47" s="11"/>
      <c r="E47" s="11"/>
      <c r="F47" s="11"/>
      <c r="G47" s="11"/>
      <c r="H47" s="11"/>
      <c r="I47" s="11"/>
      <c r="J47" s="11"/>
      <c r="K47" s="11"/>
      <c r="L47" s="11"/>
      <c r="M47" s="11"/>
      <c r="N47" s="11"/>
      <c r="O47" s="11"/>
      <c r="P47" s="11"/>
      <c r="Q47" s="3"/>
    </row>
    <row r="48" spans="1:17" ht="10">
      <c r="A48" s="8" t="s">
        <v>1784</v>
      </c>
      <c r="B48" s="16" t="s">
        <v>1785</v>
      </c>
      <c r="C48" s="81">
        <f t="shared" ref="C48:O48" si="19">TRUNC(SUM(C45:C46),0)</f>
        <v>0</v>
      </c>
      <c r="D48" s="81">
        <f t="shared" si="19"/>
        <v>0</v>
      </c>
      <c r="E48" s="81">
        <f t="shared" si="19"/>
        <v>0</v>
      </c>
      <c r="F48" s="81">
        <f t="shared" si="19"/>
        <v>0</v>
      </c>
      <c r="G48" s="81">
        <f t="shared" si="19"/>
        <v>0</v>
      </c>
      <c r="H48" s="81">
        <f t="shared" si="19"/>
        <v>0</v>
      </c>
      <c r="I48" s="81">
        <f t="shared" si="19"/>
        <v>0</v>
      </c>
      <c r="J48" s="81">
        <f t="shared" si="19"/>
        <v>0</v>
      </c>
      <c r="K48" s="81">
        <f t="shared" si="19"/>
        <v>0</v>
      </c>
      <c r="L48" s="81">
        <f t="shared" si="19"/>
        <v>0</v>
      </c>
      <c r="M48" s="81">
        <f t="shared" si="19"/>
        <v>0</v>
      </c>
      <c r="N48" s="81">
        <f>+L48</f>
        <v>0</v>
      </c>
      <c r="O48" s="81">
        <f t="shared" si="19"/>
        <v>0</v>
      </c>
      <c r="P48" s="81">
        <v>0</v>
      </c>
      <c r="Q48" s="3"/>
    </row>
    <row r="49" spans="1:17" ht="10">
      <c r="A49" s="14" t="s">
        <v>1786</v>
      </c>
      <c r="B49" s="16" t="s">
        <v>0</v>
      </c>
      <c r="C49" s="11"/>
      <c r="D49" s="11"/>
      <c r="E49" s="11"/>
      <c r="F49" s="11"/>
      <c r="G49" s="11"/>
      <c r="H49" s="11"/>
      <c r="I49" s="11"/>
      <c r="J49" s="11"/>
      <c r="K49" s="11"/>
      <c r="L49" s="11"/>
      <c r="M49" s="11"/>
      <c r="N49" s="11"/>
      <c r="O49" s="11"/>
      <c r="P49" s="11"/>
      <c r="Q49" s="3"/>
    </row>
    <row r="50" spans="1:17" ht="10">
      <c r="A50" s="14" t="s">
        <v>1787</v>
      </c>
      <c r="B50" s="18" t="s">
        <v>1788</v>
      </c>
      <c r="C50" s="18"/>
      <c r="D50" s="11"/>
      <c r="E50" s="11"/>
      <c r="F50" s="11"/>
      <c r="G50" s="11"/>
      <c r="H50" s="11"/>
      <c r="I50" s="11"/>
      <c r="J50" s="11"/>
      <c r="K50" s="11"/>
      <c r="L50" s="11"/>
      <c r="M50" s="11"/>
      <c r="N50" s="11"/>
      <c r="O50" s="11"/>
      <c r="P50" s="11"/>
      <c r="Q50" s="3"/>
    </row>
    <row r="51" spans="1:17" ht="10">
      <c r="A51" s="14" t="s">
        <v>1789</v>
      </c>
      <c r="B51" s="22" t="s">
        <v>0</v>
      </c>
      <c r="C51" s="11"/>
      <c r="D51" s="11"/>
      <c r="E51" s="11"/>
      <c r="F51" s="11"/>
      <c r="G51" s="11"/>
      <c r="H51" s="11"/>
      <c r="I51" s="11"/>
      <c r="J51" s="11"/>
      <c r="K51" s="11"/>
      <c r="L51" s="11"/>
      <c r="M51" s="11"/>
      <c r="N51" s="11"/>
      <c r="O51" s="11"/>
      <c r="P51" s="11"/>
      <c r="Q51" s="3"/>
    </row>
    <row r="52" spans="1:17" ht="10">
      <c r="A52" s="8" t="s">
        <v>1790</v>
      </c>
      <c r="B52" s="57" t="s">
        <v>1774</v>
      </c>
      <c r="C52" s="79">
        <f>VLOOKUP($A52,ResBal,4,FALSE)</f>
        <v>0</v>
      </c>
      <c r="D52" s="332">
        <v>0</v>
      </c>
      <c r="E52" s="79">
        <f>VLOOKUP($A52,ResBal,5,FALSE)</f>
        <v>0</v>
      </c>
      <c r="F52" s="332"/>
      <c r="G52" s="79">
        <f>VLOOKUP($A52,ResBal,6,FALSE)</f>
        <v>0</v>
      </c>
      <c r="H52" s="332">
        <v>0</v>
      </c>
      <c r="I52" s="79">
        <f>VLOOKUP($A52,ResBal,7,FALSE)</f>
        <v>0</v>
      </c>
      <c r="J52" s="332">
        <v>0</v>
      </c>
      <c r="K52" s="119">
        <f>TRUNC(C52+E52+G52+I52,0)</f>
        <v>0</v>
      </c>
      <c r="L52" s="83">
        <f t="shared" ref="L52:L54" si="20">+F52+H52+J52</f>
        <v>0</v>
      </c>
      <c r="M52" s="83">
        <f>K52-O52</f>
        <v>0</v>
      </c>
      <c r="N52" s="83">
        <f t="shared" ref="N52:N54" si="21">+L52</f>
        <v>0</v>
      </c>
      <c r="O52" s="79"/>
      <c r="P52" s="332"/>
      <c r="Q52" s="3"/>
    </row>
    <row r="53" spans="1:17" ht="20">
      <c r="A53" s="8" t="s">
        <v>1791</v>
      </c>
      <c r="B53" s="16" t="s">
        <v>1776</v>
      </c>
      <c r="C53" s="79">
        <f>VLOOKUP($A53,ResBal,4,FALSE)</f>
        <v>0</v>
      </c>
      <c r="D53" s="79"/>
      <c r="E53" s="79">
        <f>VLOOKUP($A53,ResBal,5,FALSE)</f>
        <v>0</v>
      </c>
      <c r="F53" s="79"/>
      <c r="G53" s="79">
        <f>VLOOKUP($A53,ResBal,6,FALSE)</f>
        <v>0</v>
      </c>
      <c r="H53" s="79"/>
      <c r="I53" s="79">
        <f>VLOOKUP($A53,ResBal,7,FALSE)</f>
        <v>0</v>
      </c>
      <c r="J53" s="79">
        <v>0</v>
      </c>
      <c r="K53" s="119">
        <f>TRUNC(C53+E53+G53+I53,0)</f>
        <v>0</v>
      </c>
      <c r="L53" s="83">
        <f t="shared" si="20"/>
        <v>0</v>
      </c>
      <c r="M53" s="83">
        <f>K53-O53</f>
        <v>0</v>
      </c>
      <c r="N53" s="83">
        <f t="shared" si="21"/>
        <v>0</v>
      </c>
      <c r="O53" s="79"/>
      <c r="P53" s="79"/>
      <c r="Q53" s="3"/>
    </row>
    <row r="54" spans="1:17" ht="10">
      <c r="A54" s="8" t="s">
        <v>1792</v>
      </c>
      <c r="B54" s="16" t="s">
        <v>1778</v>
      </c>
      <c r="C54" s="79">
        <f>VLOOKUP($A54,ResBal,4,FALSE)</f>
        <v>0</v>
      </c>
      <c r="D54" s="79"/>
      <c r="E54" s="79">
        <f>VLOOKUP($A54,ResBal,5,FALSE)</f>
        <v>0</v>
      </c>
      <c r="F54" s="79"/>
      <c r="G54" s="79">
        <f>VLOOKUP($A54,ResBal,6,FALSE)</f>
        <v>0</v>
      </c>
      <c r="H54" s="79"/>
      <c r="I54" s="79">
        <f>VLOOKUP($A54,ResBal,7,FALSE)</f>
        <v>0</v>
      </c>
      <c r="J54" s="79">
        <v>0</v>
      </c>
      <c r="K54" s="119">
        <f>TRUNC(C54+E54+G54+I54,0)</f>
        <v>0</v>
      </c>
      <c r="L54" s="83">
        <f t="shared" si="20"/>
        <v>0</v>
      </c>
      <c r="M54" s="83">
        <f>K54-O54</f>
        <v>0</v>
      </c>
      <c r="N54" s="83">
        <f t="shared" si="21"/>
        <v>0</v>
      </c>
      <c r="O54" s="79"/>
      <c r="P54" s="79"/>
      <c r="Q54" s="3"/>
    </row>
    <row r="55" spans="1:17" ht="10">
      <c r="A55" s="14" t="s">
        <v>1793</v>
      </c>
      <c r="B55" s="16" t="s">
        <v>0</v>
      </c>
      <c r="C55" s="11"/>
      <c r="D55" s="11"/>
      <c r="E55" s="11"/>
      <c r="F55" s="11"/>
      <c r="G55" s="11"/>
      <c r="H55" s="11"/>
      <c r="I55" s="11"/>
      <c r="J55" s="11"/>
      <c r="K55" s="11"/>
      <c r="L55" s="11"/>
      <c r="M55" s="11"/>
      <c r="N55" s="11"/>
      <c r="O55" s="11"/>
      <c r="P55" s="11"/>
      <c r="Q55" s="3"/>
    </row>
    <row r="56" spans="1:17" ht="10">
      <c r="A56" s="8" t="s">
        <v>1794</v>
      </c>
      <c r="B56" s="16" t="s">
        <v>1795</v>
      </c>
      <c r="C56" s="81">
        <f t="shared" ref="C56:O56" si="22">TRUNC(SUM(C52:C54),0)</f>
        <v>0</v>
      </c>
      <c r="D56" s="81">
        <f t="shared" si="22"/>
        <v>0</v>
      </c>
      <c r="E56" s="81">
        <f t="shared" si="22"/>
        <v>0</v>
      </c>
      <c r="F56" s="81">
        <f t="shared" si="22"/>
        <v>0</v>
      </c>
      <c r="G56" s="81">
        <f t="shared" si="22"/>
        <v>0</v>
      </c>
      <c r="H56" s="81">
        <f t="shared" si="22"/>
        <v>0</v>
      </c>
      <c r="I56" s="81">
        <f>TRUNC(SUM(I52:I54),0)</f>
        <v>0</v>
      </c>
      <c r="J56" s="81">
        <f>TRUNC(SUM(J52:J54),0)</f>
        <v>0</v>
      </c>
      <c r="K56" s="81">
        <f t="shared" si="22"/>
        <v>0</v>
      </c>
      <c r="L56" s="81">
        <f t="shared" si="22"/>
        <v>0</v>
      </c>
      <c r="M56" s="81">
        <f t="shared" si="22"/>
        <v>0</v>
      </c>
      <c r="N56" s="81">
        <f t="shared" si="22"/>
        <v>0</v>
      </c>
      <c r="O56" s="81">
        <f t="shared" si="22"/>
        <v>0</v>
      </c>
      <c r="P56" s="81">
        <v>0</v>
      </c>
      <c r="Q56" s="3"/>
    </row>
    <row r="57" spans="1:17" ht="10">
      <c r="A57" s="14" t="s">
        <v>1796</v>
      </c>
      <c r="B57" s="16" t="s">
        <v>0</v>
      </c>
      <c r="C57" s="11"/>
      <c r="D57" s="11"/>
      <c r="E57" s="11"/>
      <c r="F57" s="11"/>
      <c r="G57" s="11"/>
      <c r="H57" s="11"/>
      <c r="I57" s="11"/>
      <c r="J57" s="11"/>
      <c r="K57" s="11"/>
      <c r="L57" s="11"/>
      <c r="M57" s="11"/>
      <c r="N57" s="11"/>
      <c r="O57" s="11"/>
      <c r="P57" s="11"/>
      <c r="Q57" s="3"/>
    </row>
    <row r="58" spans="1:17" ht="10">
      <c r="A58" s="14" t="s">
        <v>1797</v>
      </c>
      <c r="B58" s="18" t="s">
        <v>1262</v>
      </c>
      <c r="C58" s="18"/>
      <c r="D58" s="11"/>
      <c r="E58" s="11"/>
      <c r="F58" s="11"/>
      <c r="G58" s="11"/>
      <c r="H58" s="11"/>
      <c r="I58" s="11"/>
      <c r="J58" s="11"/>
      <c r="K58" s="11"/>
      <c r="L58" s="11"/>
      <c r="M58" s="11"/>
      <c r="N58" s="11"/>
      <c r="O58" s="11"/>
      <c r="P58" s="11"/>
      <c r="Q58" s="3"/>
    </row>
    <row r="59" spans="1:17" ht="10">
      <c r="A59" s="14" t="s">
        <v>1798</v>
      </c>
      <c r="B59" s="22" t="s">
        <v>0</v>
      </c>
      <c r="C59" s="11"/>
      <c r="D59" s="11"/>
      <c r="E59" s="11"/>
      <c r="F59" s="11"/>
      <c r="G59" s="11"/>
      <c r="H59" s="11"/>
      <c r="I59" s="11"/>
      <c r="J59" s="11"/>
      <c r="K59" s="11"/>
      <c r="L59" s="11"/>
      <c r="M59" s="11"/>
      <c r="N59" s="11"/>
      <c r="O59" s="11"/>
      <c r="P59" s="11"/>
      <c r="Q59" s="3"/>
    </row>
    <row r="60" spans="1:17" ht="10">
      <c r="A60" s="112" t="s">
        <v>1799</v>
      </c>
      <c r="B60" s="113" t="s">
        <v>1800</v>
      </c>
      <c r="C60" s="84">
        <f>VLOOKUP($A60,ResBal,4,FALSE)</f>
        <v>0</v>
      </c>
      <c r="D60" s="334">
        <v>0</v>
      </c>
      <c r="E60" s="84">
        <f>VLOOKUP($A60,ResBal,5,FALSE)</f>
        <v>0</v>
      </c>
      <c r="F60" s="334"/>
      <c r="G60" s="84">
        <f>VLOOKUP($A60,ResBal,6,FALSE)</f>
        <v>0</v>
      </c>
      <c r="H60" s="334">
        <v>0</v>
      </c>
      <c r="I60" s="84">
        <f>VLOOKUP($A60,ResBal,7,FALSE)</f>
        <v>0</v>
      </c>
      <c r="J60" s="84">
        <v>0</v>
      </c>
      <c r="K60" s="84">
        <f>TRUNC(C60+E60+G60+I60,0)</f>
        <v>0</v>
      </c>
      <c r="L60" s="334">
        <f t="shared" ref="L60" si="23">+F60+H60+J60</f>
        <v>0</v>
      </c>
      <c r="M60" s="84"/>
      <c r="N60" s="334"/>
      <c r="O60" s="84">
        <f>K60-M60</f>
        <v>0</v>
      </c>
      <c r="P60" s="84">
        <f>+L60</f>
        <v>0</v>
      </c>
      <c r="Q60" s="3"/>
    </row>
    <row r="61" spans="1:17" ht="10">
      <c r="A61" s="14" t="s">
        <v>1801</v>
      </c>
      <c r="B61" s="16" t="s">
        <v>0</v>
      </c>
      <c r="C61" s="11"/>
      <c r="D61" s="11"/>
      <c r="E61" s="11"/>
      <c r="F61" s="11"/>
      <c r="G61" s="11"/>
      <c r="H61" s="11"/>
      <c r="I61" s="11"/>
      <c r="J61" s="11"/>
      <c r="K61" s="11"/>
      <c r="L61" s="11"/>
      <c r="M61" s="11"/>
      <c r="N61" s="11"/>
      <c r="O61" s="11"/>
      <c r="P61" s="11"/>
      <c r="Q61" s="3"/>
    </row>
    <row r="62" spans="1:17" ht="10">
      <c r="A62" s="8" t="s">
        <v>1802</v>
      </c>
      <c r="B62" s="16" t="s">
        <v>1803</v>
      </c>
      <c r="C62" s="114">
        <f t="shared" ref="C62:O62" si="24">TRUNC(SUM(C60:C61),0)</f>
        <v>0</v>
      </c>
      <c r="D62" s="81">
        <f t="shared" si="24"/>
        <v>0</v>
      </c>
      <c r="E62" s="114">
        <f t="shared" si="24"/>
        <v>0</v>
      </c>
      <c r="F62" s="81">
        <f t="shared" si="24"/>
        <v>0</v>
      </c>
      <c r="G62" s="114">
        <f t="shared" si="24"/>
        <v>0</v>
      </c>
      <c r="H62" s="81">
        <f t="shared" si="24"/>
        <v>0</v>
      </c>
      <c r="I62" s="114">
        <f t="shared" si="24"/>
        <v>0</v>
      </c>
      <c r="J62" s="114">
        <f t="shared" si="24"/>
        <v>0</v>
      </c>
      <c r="K62" s="114">
        <f t="shared" si="24"/>
        <v>0</v>
      </c>
      <c r="L62" s="114">
        <f t="shared" si="24"/>
        <v>0</v>
      </c>
      <c r="M62" s="81">
        <f t="shared" si="24"/>
        <v>0</v>
      </c>
      <c r="N62" s="81">
        <v>0</v>
      </c>
      <c r="O62" s="81">
        <f t="shared" si="24"/>
        <v>0</v>
      </c>
      <c r="P62" s="81"/>
      <c r="Q62" s="3"/>
    </row>
    <row r="63" spans="1:17" ht="10">
      <c r="A63" s="14" t="s">
        <v>1804</v>
      </c>
      <c r="B63" s="16" t="s">
        <v>0</v>
      </c>
      <c r="C63" s="11"/>
      <c r="D63" s="11"/>
      <c r="E63" s="11"/>
      <c r="F63" s="11"/>
      <c r="G63" s="11"/>
      <c r="H63" s="11"/>
      <c r="I63" s="11"/>
      <c r="J63" s="11"/>
      <c r="K63" s="11"/>
      <c r="L63" s="11"/>
      <c r="M63" s="11"/>
      <c r="N63" s="11"/>
      <c r="O63" s="11"/>
      <c r="P63" s="11"/>
      <c r="Q63" s="3"/>
    </row>
    <row r="64" spans="1:17" ht="10">
      <c r="A64" s="112" t="s">
        <v>1805</v>
      </c>
      <c r="B64" s="113" t="s">
        <v>871</v>
      </c>
      <c r="C64" s="84">
        <f>VLOOKUP($A64,ResBal,4,FALSE)</f>
        <v>0</v>
      </c>
      <c r="D64" s="334">
        <v>0</v>
      </c>
      <c r="E64" s="84">
        <f>VLOOKUP($A64,ResBal,5,FALSE)</f>
        <v>0</v>
      </c>
      <c r="F64" s="334"/>
      <c r="G64" s="84">
        <f>VLOOKUP($A64,ResBal,6,FALSE)</f>
        <v>0</v>
      </c>
      <c r="H64" s="334">
        <v>0</v>
      </c>
      <c r="I64" s="84">
        <f>VLOOKUP($A64,ResBal,7,FALSE)</f>
        <v>0</v>
      </c>
      <c r="J64" s="84"/>
      <c r="K64" s="84">
        <f>TRUNC(C64+E64+G64+I64,0)</f>
        <v>0</v>
      </c>
      <c r="L64" s="334">
        <v>0</v>
      </c>
      <c r="M64" s="84"/>
      <c r="N64" s="334"/>
      <c r="O64" s="84">
        <f>K64-M64</f>
        <v>0</v>
      </c>
      <c r="P64" s="84"/>
      <c r="Q64" s="3"/>
    </row>
    <row r="65" spans="1:17" ht="10">
      <c r="A65" s="14" t="s">
        <v>1806</v>
      </c>
      <c r="B65" s="16" t="s">
        <v>0</v>
      </c>
      <c r="C65" s="11"/>
      <c r="D65" s="11"/>
      <c r="E65" s="11"/>
      <c r="F65" s="11"/>
      <c r="G65" s="11"/>
      <c r="H65" s="11"/>
      <c r="I65" s="11"/>
      <c r="J65" s="11"/>
      <c r="K65" s="11"/>
      <c r="L65" s="11"/>
      <c r="M65" s="11"/>
      <c r="N65" s="11"/>
      <c r="O65" s="11"/>
      <c r="P65" s="11"/>
      <c r="Q65" s="3"/>
    </row>
    <row r="66" spans="1:17" ht="10">
      <c r="A66" s="8" t="s">
        <v>1807</v>
      </c>
      <c r="B66" s="16" t="s">
        <v>1808</v>
      </c>
      <c r="C66" s="81">
        <f t="shared" ref="C66:O66" si="25">TRUNC(SUM(C64:C64),0)</f>
        <v>0</v>
      </c>
      <c r="D66" s="81">
        <f t="shared" si="25"/>
        <v>0</v>
      </c>
      <c r="E66" s="81">
        <f t="shared" si="25"/>
        <v>0</v>
      </c>
      <c r="F66" s="81">
        <f t="shared" si="25"/>
        <v>0</v>
      </c>
      <c r="G66" s="81">
        <f t="shared" si="25"/>
        <v>0</v>
      </c>
      <c r="H66" s="81">
        <f t="shared" si="25"/>
        <v>0</v>
      </c>
      <c r="I66" s="81">
        <f t="shared" si="25"/>
        <v>0</v>
      </c>
      <c r="J66" s="114">
        <v>0</v>
      </c>
      <c r="K66" s="114">
        <f t="shared" si="25"/>
        <v>0</v>
      </c>
      <c r="L66" s="114">
        <f t="shared" si="25"/>
        <v>0</v>
      </c>
      <c r="M66" s="81">
        <f t="shared" si="25"/>
        <v>0</v>
      </c>
      <c r="N66" s="81">
        <v>0</v>
      </c>
      <c r="O66" s="81">
        <f t="shared" si="25"/>
        <v>0</v>
      </c>
      <c r="P66" s="81"/>
      <c r="Q66" s="3"/>
    </row>
    <row r="67" spans="1:17" ht="10">
      <c r="A67" s="14" t="s">
        <v>1809</v>
      </c>
      <c r="B67" s="22" t="s">
        <v>0</v>
      </c>
      <c r="C67" s="11"/>
      <c r="D67" s="11"/>
      <c r="E67" s="11"/>
      <c r="F67" s="11"/>
      <c r="G67" s="11"/>
      <c r="H67" s="11"/>
      <c r="I67" s="11"/>
      <c r="J67" s="11"/>
      <c r="K67" s="11"/>
      <c r="L67" s="11"/>
      <c r="M67" s="11"/>
      <c r="N67" s="11"/>
      <c r="O67" s="11"/>
      <c r="P67" s="11"/>
      <c r="Q67" s="3"/>
    </row>
    <row r="68" spans="1:17" ht="10">
      <c r="A68" s="14" t="s">
        <v>1810</v>
      </c>
      <c r="B68" s="18" t="s">
        <v>1119</v>
      </c>
      <c r="C68" s="18"/>
      <c r="D68" s="11"/>
      <c r="E68" s="11"/>
      <c r="F68" s="11"/>
      <c r="G68" s="11"/>
      <c r="H68" s="11"/>
      <c r="I68" s="11"/>
      <c r="J68" s="11"/>
      <c r="K68" s="11"/>
      <c r="L68" s="11"/>
      <c r="M68" s="11"/>
      <c r="N68" s="11"/>
      <c r="O68" s="11"/>
      <c r="P68" s="11"/>
      <c r="Q68" s="3"/>
    </row>
    <row r="69" spans="1:17" ht="10">
      <c r="A69" s="14" t="s">
        <v>1811</v>
      </c>
      <c r="B69" s="22" t="s">
        <v>0</v>
      </c>
      <c r="C69" s="11"/>
      <c r="D69" s="11"/>
      <c r="E69" s="11"/>
      <c r="F69" s="11"/>
      <c r="G69" s="11"/>
      <c r="H69" s="11"/>
      <c r="I69" s="11"/>
      <c r="J69" s="11"/>
      <c r="K69" s="11"/>
      <c r="L69" s="24"/>
      <c r="M69" s="24"/>
      <c r="N69" s="11"/>
      <c r="O69" s="11"/>
      <c r="P69" s="11"/>
      <c r="Q69" s="3"/>
    </row>
    <row r="70" spans="1:17" ht="10">
      <c r="A70" s="8" t="s">
        <v>1812</v>
      </c>
      <c r="B70" s="16" t="s">
        <v>1813</v>
      </c>
      <c r="C70" s="79">
        <f t="shared" ref="C70:C111" si="26">VLOOKUP($A70,ResBal,4,FALSE)</f>
        <v>0</v>
      </c>
      <c r="D70" s="332">
        <v>0</v>
      </c>
      <c r="E70" s="79">
        <f t="shared" ref="E70:E111" si="27">VLOOKUP($A70,ResBal,5,FALSE)</f>
        <v>0</v>
      </c>
      <c r="F70" s="332"/>
      <c r="G70" s="79">
        <f t="shared" ref="G70:G103" si="28">VLOOKUP($A70,ResBal,6,FALSE)</f>
        <v>0</v>
      </c>
      <c r="H70" s="79"/>
      <c r="I70" s="79">
        <f t="shared" ref="I70:I111" si="29">VLOOKUP($A70,ResBal,7,FALSE)</f>
        <v>0</v>
      </c>
      <c r="J70" s="332">
        <v>0</v>
      </c>
      <c r="K70" s="79">
        <f t="shared" ref="K70:K103" si="30">TRUNC(C70+E70+G70+I70,0)</f>
        <v>0</v>
      </c>
      <c r="L70" s="83">
        <f t="shared" ref="L70:L103" si="31">+F70+H70+J70</f>
        <v>0</v>
      </c>
      <c r="M70" s="83">
        <f t="shared" ref="M70:M82" si="32">K70-O70</f>
        <v>0</v>
      </c>
      <c r="N70" s="83">
        <f t="shared" ref="N70:N103" si="33">+L70</f>
        <v>0</v>
      </c>
      <c r="O70" s="79"/>
      <c r="P70" s="79"/>
      <c r="Q70" s="3"/>
    </row>
    <row r="71" spans="1:17" ht="10">
      <c r="A71" s="8" t="s">
        <v>1814</v>
      </c>
      <c r="B71" s="16" t="s">
        <v>1815</v>
      </c>
      <c r="C71" s="79">
        <f t="shared" si="26"/>
        <v>0</v>
      </c>
      <c r="D71" s="79"/>
      <c r="E71" s="79">
        <f t="shared" si="27"/>
        <v>0</v>
      </c>
      <c r="F71" s="332"/>
      <c r="G71" s="79">
        <f t="shared" si="28"/>
        <v>0</v>
      </c>
      <c r="H71" s="79"/>
      <c r="I71" s="79">
        <f t="shared" si="29"/>
        <v>0</v>
      </c>
      <c r="J71" s="79">
        <v>0</v>
      </c>
      <c r="K71" s="79">
        <f t="shared" si="30"/>
        <v>0</v>
      </c>
      <c r="L71" s="83">
        <f t="shared" si="31"/>
        <v>0</v>
      </c>
      <c r="M71" s="83">
        <f t="shared" si="32"/>
        <v>0</v>
      </c>
      <c r="N71" s="83">
        <f t="shared" si="33"/>
        <v>0</v>
      </c>
      <c r="O71" s="79"/>
      <c r="P71" s="79"/>
      <c r="Q71" s="3"/>
    </row>
    <row r="72" spans="1:17" ht="10">
      <c r="A72" s="8" t="s">
        <v>1816</v>
      </c>
      <c r="B72" s="16" t="s">
        <v>1817</v>
      </c>
      <c r="C72" s="79">
        <f t="shared" si="26"/>
        <v>0</v>
      </c>
      <c r="D72" s="79"/>
      <c r="E72" s="79">
        <f t="shared" si="27"/>
        <v>0</v>
      </c>
      <c r="F72" s="79"/>
      <c r="G72" s="79">
        <f t="shared" si="28"/>
        <v>0</v>
      </c>
      <c r="H72" s="79"/>
      <c r="I72" s="79">
        <f t="shared" si="29"/>
        <v>0</v>
      </c>
      <c r="J72" s="79">
        <v>0</v>
      </c>
      <c r="K72" s="79">
        <f t="shared" si="30"/>
        <v>0</v>
      </c>
      <c r="L72" s="83">
        <f t="shared" si="31"/>
        <v>0</v>
      </c>
      <c r="M72" s="83">
        <f t="shared" si="32"/>
        <v>0</v>
      </c>
      <c r="N72" s="83">
        <f t="shared" si="33"/>
        <v>0</v>
      </c>
      <c r="O72" s="79"/>
      <c r="P72" s="79"/>
      <c r="Q72" s="3"/>
    </row>
    <row r="73" spans="1:17" ht="10">
      <c r="A73" s="8" t="s">
        <v>1818</v>
      </c>
      <c r="B73" s="16" t="s">
        <v>1819</v>
      </c>
      <c r="C73" s="79">
        <f t="shared" si="26"/>
        <v>0</v>
      </c>
      <c r="D73" s="79"/>
      <c r="E73" s="79">
        <f t="shared" si="27"/>
        <v>0</v>
      </c>
      <c r="F73" s="332"/>
      <c r="G73" s="79">
        <f t="shared" si="28"/>
        <v>0</v>
      </c>
      <c r="H73" s="79"/>
      <c r="I73" s="79">
        <f t="shared" si="29"/>
        <v>0</v>
      </c>
      <c r="J73" s="79">
        <v>0</v>
      </c>
      <c r="K73" s="79">
        <f t="shared" si="30"/>
        <v>0</v>
      </c>
      <c r="L73" s="83">
        <f t="shared" si="31"/>
        <v>0</v>
      </c>
      <c r="M73" s="83">
        <f t="shared" si="32"/>
        <v>0</v>
      </c>
      <c r="N73" s="83">
        <f t="shared" si="33"/>
        <v>0</v>
      </c>
      <c r="O73" s="79"/>
      <c r="P73" s="79"/>
      <c r="Q73" s="3"/>
    </row>
    <row r="74" spans="1:17" ht="10">
      <c r="A74" s="8" t="s">
        <v>1820</v>
      </c>
      <c r="B74" s="16" t="s">
        <v>1821</v>
      </c>
      <c r="C74" s="79">
        <f t="shared" si="26"/>
        <v>0</v>
      </c>
      <c r="D74" s="79"/>
      <c r="E74" s="79">
        <f t="shared" si="27"/>
        <v>0</v>
      </c>
      <c r="F74" s="79"/>
      <c r="G74" s="79">
        <f t="shared" si="28"/>
        <v>0</v>
      </c>
      <c r="H74" s="79"/>
      <c r="I74" s="79">
        <f t="shared" si="29"/>
        <v>0</v>
      </c>
      <c r="J74" s="79">
        <v>0</v>
      </c>
      <c r="K74" s="79">
        <f t="shared" si="30"/>
        <v>0</v>
      </c>
      <c r="L74" s="83">
        <f t="shared" si="31"/>
        <v>0</v>
      </c>
      <c r="M74" s="83">
        <f t="shared" si="32"/>
        <v>0</v>
      </c>
      <c r="N74" s="83">
        <f t="shared" si="33"/>
        <v>0</v>
      </c>
      <c r="O74" s="79"/>
      <c r="P74" s="79"/>
      <c r="Q74" s="3"/>
    </row>
    <row r="75" spans="1:17" ht="10">
      <c r="A75" s="8" t="s">
        <v>1822</v>
      </c>
      <c r="B75" s="16" t="s">
        <v>1823</v>
      </c>
      <c r="C75" s="79">
        <f t="shared" si="26"/>
        <v>0</v>
      </c>
      <c r="D75" s="79"/>
      <c r="E75" s="79">
        <f t="shared" si="27"/>
        <v>0</v>
      </c>
      <c r="F75" s="332"/>
      <c r="G75" s="79">
        <f t="shared" si="28"/>
        <v>0</v>
      </c>
      <c r="H75" s="79"/>
      <c r="I75" s="79">
        <f t="shared" si="29"/>
        <v>0</v>
      </c>
      <c r="J75" s="79">
        <v>0</v>
      </c>
      <c r="K75" s="79">
        <f t="shared" si="30"/>
        <v>0</v>
      </c>
      <c r="L75" s="83">
        <f t="shared" si="31"/>
        <v>0</v>
      </c>
      <c r="M75" s="83">
        <f t="shared" si="32"/>
        <v>0</v>
      </c>
      <c r="N75" s="83">
        <f t="shared" si="33"/>
        <v>0</v>
      </c>
      <c r="O75" s="79"/>
      <c r="P75" s="79"/>
      <c r="Q75" s="3"/>
    </row>
    <row r="76" spans="1:17" ht="10">
      <c r="A76" s="8" t="s">
        <v>1824</v>
      </c>
      <c r="B76" s="16" t="s">
        <v>1825</v>
      </c>
      <c r="C76" s="79">
        <f t="shared" si="26"/>
        <v>0</v>
      </c>
      <c r="D76" s="79"/>
      <c r="E76" s="79">
        <f t="shared" si="27"/>
        <v>0</v>
      </c>
      <c r="F76" s="332"/>
      <c r="G76" s="79">
        <f t="shared" si="28"/>
        <v>0</v>
      </c>
      <c r="H76" s="79"/>
      <c r="I76" s="79">
        <f t="shared" si="29"/>
        <v>0</v>
      </c>
      <c r="J76" s="79">
        <v>0</v>
      </c>
      <c r="K76" s="79">
        <f t="shared" si="30"/>
        <v>0</v>
      </c>
      <c r="L76" s="83">
        <f t="shared" si="31"/>
        <v>0</v>
      </c>
      <c r="M76" s="83">
        <f t="shared" si="32"/>
        <v>0</v>
      </c>
      <c r="N76" s="83">
        <f t="shared" si="33"/>
        <v>0</v>
      </c>
      <c r="O76" s="79"/>
      <c r="P76" s="79"/>
      <c r="Q76" s="3"/>
    </row>
    <row r="77" spans="1:17" ht="10">
      <c r="A77" s="8" t="s">
        <v>1826</v>
      </c>
      <c r="B77" s="16" t="s">
        <v>1827</v>
      </c>
      <c r="C77" s="79">
        <f t="shared" si="26"/>
        <v>0</v>
      </c>
      <c r="D77" s="79"/>
      <c r="E77" s="79">
        <f t="shared" si="27"/>
        <v>0</v>
      </c>
      <c r="F77" s="332"/>
      <c r="G77" s="79">
        <f t="shared" si="28"/>
        <v>0</v>
      </c>
      <c r="H77" s="79"/>
      <c r="I77" s="79">
        <f t="shared" si="29"/>
        <v>0</v>
      </c>
      <c r="J77" s="79">
        <v>0</v>
      </c>
      <c r="K77" s="79">
        <f t="shared" si="30"/>
        <v>0</v>
      </c>
      <c r="L77" s="83">
        <f t="shared" si="31"/>
        <v>0</v>
      </c>
      <c r="M77" s="83">
        <f t="shared" si="32"/>
        <v>0</v>
      </c>
      <c r="N77" s="83">
        <f t="shared" si="33"/>
        <v>0</v>
      </c>
      <c r="O77" s="79"/>
      <c r="P77" s="79"/>
      <c r="Q77" s="3"/>
    </row>
    <row r="78" spans="1:17" ht="10">
      <c r="A78" s="8" t="s">
        <v>1828</v>
      </c>
      <c r="B78" s="16" t="s">
        <v>1829</v>
      </c>
      <c r="C78" s="79">
        <f t="shared" si="26"/>
        <v>0</v>
      </c>
      <c r="D78" s="79"/>
      <c r="E78" s="79">
        <f t="shared" si="27"/>
        <v>0</v>
      </c>
      <c r="F78" s="332"/>
      <c r="G78" s="79">
        <f t="shared" si="28"/>
        <v>0</v>
      </c>
      <c r="H78" s="332"/>
      <c r="I78" s="79">
        <f t="shared" si="29"/>
        <v>0</v>
      </c>
      <c r="J78" s="79">
        <v>0</v>
      </c>
      <c r="K78" s="79">
        <f t="shared" si="30"/>
        <v>0</v>
      </c>
      <c r="L78" s="83">
        <f t="shared" si="31"/>
        <v>0</v>
      </c>
      <c r="M78" s="83">
        <f t="shared" si="32"/>
        <v>0</v>
      </c>
      <c r="N78" s="83">
        <f t="shared" si="33"/>
        <v>0</v>
      </c>
      <c r="O78" s="79"/>
      <c r="P78" s="79"/>
      <c r="Q78" s="3"/>
    </row>
    <row r="79" spans="1:17" ht="10">
      <c r="A79" s="8" t="s">
        <v>1830</v>
      </c>
      <c r="B79" s="16" t="s">
        <v>1831</v>
      </c>
      <c r="C79" s="79">
        <f t="shared" si="26"/>
        <v>0</v>
      </c>
      <c r="D79" s="79"/>
      <c r="E79" s="79">
        <f t="shared" si="27"/>
        <v>0</v>
      </c>
      <c r="F79" s="332"/>
      <c r="G79" s="79">
        <f t="shared" si="28"/>
        <v>0</v>
      </c>
      <c r="H79" s="332"/>
      <c r="I79" s="79">
        <f t="shared" si="29"/>
        <v>0</v>
      </c>
      <c r="J79" s="79">
        <v>0</v>
      </c>
      <c r="K79" s="79">
        <f t="shared" si="30"/>
        <v>0</v>
      </c>
      <c r="L79" s="83">
        <f t="shared" si="31"/>
        <v>0</v>
      </c>
      <c r="M79" s="83">
        <f t="shared" si="32"/>
        <v>0</v>
      </c>
      <c r="N79" s="83">
        <f t="shared" si="33"/>
        <v>0</v>
      </c>
      <c r="O79" s="79"/>
      <c r="P79" s="79"/>
      <c r="Q79" s="3"/>
    </row>
    <row r="80" spans="1:17" ht="10">
      <c r="A80" s="8" t="s">
        <v>1832</v>
      </c>
      <c r="B80" s="16" t="s">
        <v>1833</v>
      </c>
      <c r="C80" s="79">
        <f t="shared" si="26"/>
        <v>0</v>
      </c>
      <c r="D80" s="79"/>
      <c r="E80" s="79">
        <f t="shared" si="27"/>
        <v>0</v>
      </c>
      <c r="F80" s="79"/>
      <c r="G80" s="79">
        <f t="shared" si="28"/>
        <v>0</v>
      </c>
      <c r="H80" s="79"/>
      <c r="I80" s="79">
        <f>VLOOKUP($A80,ResBal,7,FALSE)</f>
        <v>0</v>
      </c>
      <c r="J80" s="79">
        <v>0</v>
      </c>
      <c r="K80" s="79">
        <f t="shared" si="30"/>
        <v>0</v>
      </c>
      <c r="L80" s="83">
        <f t="shared" si="31"/>
        <v>0</v>
      </c>
      <c r="M80" s="83">
        <f t="shared" si="32"/>
        <v>0</v>
      </c>
      <c r="N80" s="83">
        <f t="shared" si="33"/>
        <v>0</v>
      </c>
      <c r="O80" s="79"/>
      <c r="P80" s="79"/>
      <c r="Q80" s="3"/>
    </row>
    <row r="81" spans="1:17" ht="10">
      <c r="A81" s="8" t="s">
        <v>1834</v>
      </c>
      <c r="B81" s="16" t="s">
        <v>1835</v>
      </c>
      <c r="C81" s="79">
        <f t="shared" si="26"/>
        <v>0</v>
      </c>
      <c r="D81" s="79"/>
      <c r="E81" s="79">
        <f t="shared" si="27"/>
        <v>0</v>
      </c>
      <c r="F81" s="332"/>
      <c r="G81" s="79">
        <f t="shared" si="28"/>
        <v>0</v>
      </c>
      <c r="H81" s="332"/>
      <c r="I81" s="79">
        <f>VLOOKUP($A81,ResBal,7,FALSE)</f>
        <v>0</v>
      </c>
      <c r="J81" s="79">
        <v>0</v>
      </c>
      <c r="K81" s="79">
        <f t="shared" si="30"/>
        <v>0</v>
      </c>
      <c r="L81" s="83">
        <f t="shared" si="31"/>
        <v>0</v>
      </c>
      <c r="M81" s="83">
        <f t="shared" si="32"/>
        <v>0</v>
      </c>
      <c r="N81" s="83">
        <f t="shared" si="33"/>
        <v>0</v>
      </c>
      <c r="O81" s="79"/>
      <c r="P81" s="79"/>
      <c r="Q81" s="3"/>
    </row>
    <row r="82" spans="1:17" ht="10">
      <c r="A82" s="8" t="s">
        <v>1836</v>
      </c>
      <c r="B82" s="16" t="s">
        <v>1837</v>
      </c>
      <c r="C82" s="79">
        <f t="shared" si="26"/>
        <v>0</v>
      </c>
      <c r="D82" s="79"/>
      <c r="E82" s="79">
        <f t="shared" si="27"/>
        <v>0</v>
      </c>
      <c r="F82" s="332"/>
      <c r="G82" s="79">
        <f t="shared" si="28"/>
        <v>0</v>
      </c>
      <c r="H82" s="79"/>
      <c r="I82" s="79">
        <f t="shared" si="29"/>
        <v>0</v>
      </c>
      <c r="J82" s="79">
        <v>0</v>
      </c>
      <c r="K82" s="79">
        <f t="shared" si="30"/>
        <v>0</v>
      </c>
      <c r="L82" s="83">
        <f t="shared" si="31"/>
        <v>0</v>
      </c>
      <c r="M82" s="83">
        <f t="shared" si="32"/>
        <v>0</v>
      </c>
      <c r="N82" s="83">
        <f t="shared" si="33"/>
        <v>0</v>
      </c>
      <c r="O82" s="79"/>
      <c r="P82" s="332"/>
      <c r="Q82" s="3"/>
    </row>
    <row r="83" spans="1:17" ht="10">
      <c r="A83" s="8" t="s">
        <v>1838</v>
      </c>
      <c r="B83" s="16" t="s">
        <v>1839</v>
      </c>
      <c r="C83" s="79">
        <f t="shared" si="26"/>
        <v>0</v>
      </c>
      <c r="D83" s="79"/>
      <c r="E83" s="79">
        <f t="shared" si="27"/>
        <v>0</v>
      </c>
      <c r="F83" s="332"/>
      <c r="G83" s="79">
        <f t="shared" si="28"/>
        <v>0</v>
      </c>
      <c r="H83" s="332"/>
      <c r="I83" s="79">
        <f t="shared" si="29"/>
        <v>0</v>
      </c>
      <c r="J83" s="79">
        <v>0</v>
      </c>
      <c r="K83" s="119">
        <f t="shared" si="30"/>
        <v>0</v>
      </c>
      <c r="L83" s="83">
        <f t="shared" si="31"/>
        <v>0</v>
      </c>
      <c r="M83" s="83">
        <v>0</v>
      </c>
      <c r="N83" s="83">
        <f t="shared" si="33"/>
        <v>0</v>
      </c>
      <c r="O83" s="79">
        <f>K83-M83</f>
        <v>0</v>
      </c>
      <c r="P83" s="79">
        <f>+L83</f>
        <v>0</v>
      </c>
      <c r="Q83" s="3"/>
    </row>
    <row r="84" spans="1:17" ht="10">
      <c r="A84" s="8" t="s">
        <v>1840</v>
      </c>
      <c r="B84" s="16" t="s">
        <v>1841</v>
      </c>
      <c r="C84" s="79">
        <f t="shared" si="26"/>
        <v>0</v>
      </c>
      <c r="D84" s="79"/>
      <c r="E84" s="79">
        <f t="shared" si="27"/>
        <v>0</v>
      </c>
      <c r="F84" s="332"/>
      <c r="G84" s="79">
        <f t="shared" si="28"/>
        <v>0</v>
      </c>
      <c r="H84" s="332"/>
      <c r="I84" s="79">
        <f t="shared" si="29"/>
        <v>0</v>
      </c>
      <c r="J84" s="79">
        <v>0</v>
      </c>
      <c r="K84" s="79">
        <f t="shared" si="30"/>
        <v>0</v>
      </c>
      <c r="L84" s="83">
        <f t="shared" si="31"/>
        <v>0</v>
      </c>
      <c r="M84" s="83">
        <f t="shared" ref="M84:M103" si="34">K84-O84</f>
        <v>0</v>
      </c>
      <c r="N84" s="83">
        <f t="shared" si="33"/>
        <v>0</v>
      </c>
      <c r="O84" s="79">
        <v>0</v>
      </c>
      <c r="P84" s="79">
        <v>0</v>
      </c>
      <c r="Q84" s="3"/>
    </row>
    <row r="85" spans="1:17" ht="10">
      <c r="A85" s="8" t="s">
        <v>1842</v>
      </c>
      <c r="B85" s="16" t="s">
        <v>1843</v>
      </c>
      <c r="C85" s="79">
        <f t="shared" si="26"/>
        <v>0</v>
      </c>
      <c r="D85" s="79"/>
      <c r="E85" s="79">
        <f t="shared" si="27"/>
        <v>0</v>
      </c>
      <c r="F85" s="79"/>
      <c r="G85" s="79">
        <f t="shared" si="28"/>
        <v>0</v>
      </c>
      <c r="H85" s="332"/>
      <c r="I85" s="79">
        <f t="shared" si="29"/>
        <v>0</v>
      </c>
      <c r="J85" s="79">
        <v>0</v>
      </c>
      <c r="K85" s="79">
        <f t="shared" si="30"/>
        <v>0</v>
      </c>
      <c r="L85" s="83">
        <f t="shared" si="31"/>
        <v>0</v>
      </c>
      <c r="M85" s="83">
        <f t="shared" si="34"/>
        <v>0</v>
      </c>
      <c r="N85" s="83">
        <f t="shared" si="33"/>
        <v>0</v>
      </c>
      <c r="O85" s="79">
        <v>0</v>
      </c>
      <c r="P85" s="79">
        <v>0</v>
      </c>
      <c r="Q85" s="3"/>
    </row>
    <row r="86" spans="1:17" ht="10">
      <c r="A86" s="8" t="s">
        <v>1844</v>
      </c>
      <c r="B86" s="16" t="s">
        <v>1845</v>
      </c>
      <c r="C86" s="79">
        <f t="shared" si="26"/>
        <v>0</v>
      </c>
      <c r="D86" s="79"/>
      <c r="E86" s="79">
        <f t="shared" si="27"/>
        <v>0</v>
      </c>
      <c r="F86" s="332"/>
      <c r="G86" s="79">
        <f t="shared" si="28"/>
        <v>0</v>
      </c>
      <c r="H86" s="332"/>
      <c r="I86" s="79">
        <f t="shared" si="29"/>
        <v>0</v>
      </c>
      <c r="J86" s="79">
        <v>0</v>
      </c>
      <c r="K86" s="79">
        <f t="shared" si="30"/>
        <v>0</v>
      </c>
      <c r="L86" s="83">
        <f t="shared" si="31"/>
        <v>0</v>
      </c>
      <c r="M86" s="83">
        <f t="shared" si="34"/>
        <v>0</v>
      </c>
      <c r="N86" s="83">
        <f t="shared" si="33"/>
        <v>0</v>
      </c>
      <c r="O86" s="79">
        <v>0</v>
      </c>
      <c r="P86" s="79">
        <v>0</v>
      </c>
      <c r="Q86" s="3"/>
    </row>
    <row r="87" spans="1:17" ht="10">
      <c r="A87" s="8" t="s">
        <v>1846</v>
      </c>
      <c r="B87" s="16" t="s">
        <v>1847</v>
      </c>
      <c r="C87" s="79">
        <f t="shared" si="26"/>
        <v>0</v>
      </c>
      <c r="D87" s="79"/>
      <c r="E87" s="79">
        <f t="shared" si="27"/>
        <v>0</v>
      </c>
      <c r="F87" s="332"/>
      <c r="G87" s="79">
        <f t="shared" si="28"/>
        <v>0</v>
      </c>
      <c r="H87" s="79"/>
      <c r="I87" s="79">
        <f t="shared" si="29"/>
        <v>0</v>
      </c>
      <c r="J87" s="79">
        <v>0</v>
      </c>
      <c r="K87" s="79">
        <f t="shared" si="30"/>
        <v>0</v>
      </c>
      <c r="L87" s="83">
        <f t="shared" si="31"/>
        <v>0</v>
      </c>
      <c r="M87" s="83">
        <f t="shared" si="34"/>
        <v>0</v>
      </c>
      <c r="N87" s="83">
        <f t="shared" si="33"/>
        <v>0</v>
      </c>
      <c r="O87" s="79">
        <v>0</v>
      </c>
      <c r="P87" s="79">
        <v>0</v>
      </c>
      <c r="Q87" s="3"/>
    </row>
    <row r="88" spans="1:17" ht="10">
      <c r="A88" s="8" t="s">
        <v>1848</v>
      </c>
      <c r="B88" s="16" t="s">
        <v>1849</v>
      </c>
      <c r="C88" s="79">
        <f t="shared" si="26"/>
        <v>0</v>
      </c>
      <c r="D88" s="79"/>
      <c r="E88" s="79">
        <f t="shared" si="27"/>
        <v>0</v>
      </c>
      <c r="F88" s="79"/>
      <c r="G88" s="79">
        <f t="shared" si="28"/>
        <v>0</v>
      </c>
      <c r="H88" s="79"/>
      <c r="I88" s="79">
        <f t="shared" si="29"/>
        <v>0</v>
      </c>
      <c r="J88" s="79">
        <v>0</v>
      </c>
      <c r="K88" s="79">
        <f t="shared" si="30"/>
        <v>0</v>
      </c>
      <c r="L88" s="83">
        <f t="shared" si="31"/>
        <v>0</v>
      </c>
      <c r="M88" s="83">
        <f t="shared" si="34"/>
        <v>0</v>
      </c>
      <c r="N88" s="83">
        <f t="shared" si="33"/>
        <v>0</v>
      </c>
      <c r="O88" s="79">
        <v>0</v>
      </c>
      <c r="P88" s="79">
        <v>0</v>
      </c>
      <c r="Q88" s="3"/>
    </row>
    <row r="89" spans="1:17" ht="10">
      <c r="A89" s="8" t="s">
        <v>1850</v>
      </c>
      <c r="B89" s="16" t="s">
        <v>1851</v>
      </c>
      <c r="C89" s="79">
        <f t="shared" si="26"/>
        <v>0</v>
      </c>
      <c r="D89" s="79"/>
      <c r="E89" s="79">
        <f t="shared" si="27"/>
        <v>0</v>
      </c>
      <c r="F89" s="79"/>
      <c r="G89" s="79">
        <f t="shared" si="28"/>
        <v>0</v>
      </c>
      <c r="H89" s="79"/>
      <c r="I89" s="79">
        <f t="shared" si="29"/>
        <v>0</v>
      </c>
      <c r="J89" s="79">
        <v>0</v>
      </c>
      <c r="K89" s="79">
        <f t="shared" si="30"/>
        <v>0</v>
      </c>
      <c r="L89" s="83">
        <f t="shared" si="31"/>
        <v>0</v>
      </c>
      <c r="M89" s="83">
        <f t="shared" si="34"/>
        <v>0</v>
      </c>
      <c r="N89" s="83">
        <f t="shared" si="33"/>
        <v>0</v>
      </c>
      <c r="O89" s="79">
        <v>0</v>
      </c>
      <c r="P89" s="79">
        <v>0</v>
      </c>
      <c r="Q89" s="3"/>
    </row>
    <row r="90" spans="1:17" ht="10">
      <c r="A90" s="8" t="s">
        <v>1852</v>
      </c>
      <c r="B90" s="16" t="s">
        <v>1489</v>
      </c>
      <c r="C90" s="79">
        <f t="shared" si="26"/>
        <v>0</v>
      </c>
      <c r="D90" s="79"/>
      <c r="E90" s="79">
        <f t="shared" si="27"/>
        <v>0</v>
      </c>
      <c r="F90" s="79"/>
      <c r="G90" s="79">
        <f t="shared" si="28"/>
        <v>0</v>
      </c>
      <c r="H90" s="79"/>
      <c r="I90" s="79">
        <f t="shared" si="29"/>
        <v>0</v>
      </c>
      <c r="J90" s="79">
        <v>0</v>
      </c>
      <c r="K90" s="119">
        <f t="shared" si="30"/>
        <v>0</v>
      </c>
      <c r="L90" s="83">
        <f t="shared" si="31"/>
        <v>0</v>
      </c>
      <c r="M90" s="83">
        <f t="shared" si="34"/>
        <v>0</v>
      </c>
      <c r="N90" s="83">
        <f t="shared" si="33"/>
        <v>0</v>
      </c>
      <c r="O90" s="79">
        <v>0</v>
      </c>
      <c r="P90" s="79">
        <v>0</v>
      </c>
      <c r="Q90" s="3"/>
    </row>
    <row r="91" spans="1:17" ht="10">
      <c r="A91" s="8" t="s">
        <v>1853</v>
      </c>
      <c r="B91" s="16" t="s">
        <v>1854</v>
      </c>
      <c r="C91" s="79">
        <f t="shared" si="26"/>
        <v>0</v>
      </c>
      <c r="D91" s="79"/>
      <c r="E91" s="79">
        <f t="shared" si="27"/>
        <v>0</v>
      </c>
      <c r="F91" s="332"/>
      <c r="G91" s="79">
        <f t="shared" si="28"/>
        <v>0</v>
      </c>
      <c r="H91" s="332"/>
      <c r="I91" s="79">
        <f t="shared" si="29"/>
        <v>0</v>
      </c>
      <c r="J91" s="79">
        <v>0</v>
      </c>
      <c r="K91" s="119">
        <f t="shared" si="30"/>
        <v>0</v>
      </c>
      <c r="L91" s="83">
        <f t="shared" si="31"/>
        <v>0</v>
      </c>
      <c r="M91" s="83">
        <f t="shared" si="34"/>
        <v>0</v>
      </c>
      <c r="N91" s="83">
        <f t="shared" si="33"/>
        <v>0</v>
      </c>
      <c r="O91" s="79">
        <v>0</v>
      </c>
      <c r="P91" s="79">
        <v>0</v>
      </c>
      <c r="Q91" s="3"/>
    </row>
    <row r="92" spans="1:17" ht="10">
      <c r="A92" s="8" t="s">
        <v>1855</v>
      </c>
      <c r="B92" s="16" t="s">
        <v>1856</v>
      </c>
      <c r="C92" s="79">
        <f t="shared" si="26"/>
        <v>0</v>
      </c>
      <c r="D92" s="79"/>
      <c r="E92" s="79">
        <f t="shared" si="27"/>
        <v>0</v>
      </c>
      <c r="F92" s="332"/>
      <c r="G92" s="79">
        <f t="shared" si="28"/>
        <v>0</v>
      </c>
      <c r="H92" s="79"/>
      <c r="I92" s="79">
        <f t="shared" si="29"/>
        <v>0</v>
      </c>
      <c r="J92" s="79">
        <v>0</v>
      </c>
      <c r="K92" s="79">
        <f t="shared" si="30"/>
        <v>0</v>
      </c>
      <c r="L92" s="83">
        <f t="shared" si="31"/>
        <v>0</v>
      </c>
      <c r="M92" s="83">
        <f t="shared" si="34"/>
        <v>0</v>
      </c>
      <c r="N92" s="83">
        <f t="shared" si="33"/>
        <v>0</v>
      </c>
      <c r="O92" s="79">
        <v>0</v>
      </c>
      <c r="P92" s="79">
        <v>0</v>
      </c>
      <c r="Q92" s="3"/>
    </row>
    <row r="93" spans="1:17" ht="10">
      <c r="A93" s="8" t="s">
        <v>1857</v>
      </c>
      <c r="B93" s="16" t="s">
        <v>1858</v>
      </c>
      <c r="C93" s="79">
        <f t="shared" si="26"/>
        <v>0</v>
      </c>
      <c r="D93" s="79"/>
      <c r="E93" s="79">
        <f t="shared" si="27"/>
        <v>0</v>
      </c>
      <c r="F93" s="79"/>
      <c r="G93" s="79">
        <f t="shared" si="28"/>
        <v>0</v>
      </c>
      <c r="H93" s="79"/>
      <c r="I93" s="79">
        <f t="shared" si="29"/>
        <v>0</v>
      </c>
      <c r="J93" s="79">
        <v>0</v>
      </c>
      <c r="K93" s="79">
        <f t="shared" si="30"/>
        <v>0</v>
      </c>
      <c r="L93" s="83">
        <f t="shared" si="31"/>
        <v>0</v>
      </c>
      <c r="M93" s="83">
        <f t="shared" si="34"/>
        <v>0</v>
      </c>
      <c r="N93" s="83">
        <f t="shared" si="33"/>
        <v>0</v>
      </c>
      <c r="O93" s="79">
        <v>0</v>
      </c>
      <c r="P93" s="79">
        <v>0</v>
      </c>
      <c r="Q93" s="3"/>
    </row>
    <row r="94" spans="1:17" ht="10">
      <c r="A94" s="8" t="s">
        <v>1859</v>
      </c>
      <c r="B94" s="16" t="s">
        <v>1860</v>
      </c>
      <c r="C94" s="79">
        <f t="shared" si="26"/>
        <v>0</v>
      </c>
      <c r="D94" s="79"/>
      <c r="E94" s="79">
        <f t="shared" si="27"/>
        <v>0</v>
      </c>
      <c r="F94" s="79"/>
      <c r="G94" s="79">
        <f t="shared" si="28"/>
        <v>0</v>
      </c>
      <c r="H94" s="79"/>
      <c r="I94" s="79">
        <f t="shared" si="29"/>
        <v>0</v>
      </c>
      <c r="J94" s="79">
        <v>0</v>
      </c>
      <c r="K94" s="79">
        <f t="shared" si="30"/>
        <v>0</v>
      </c>
      <c r="L94" s="83">
        <f t="shared" si="31"/>
        <v>0</v>
      </c>
      <c r="M94" s="83">
        <f t="shared" si="34"/>
        <v>0</v>
      </c>
      <c r="N94" s="83">
        <f t="shared" si="33"/>
        <v>0</v>
      </c>
      <c r="O94" s="79">
        <v>0</v>
      </c>
      <c r="P94" s="79">
        <v>0</v>
      </c>
      <c r="Q94" s="3"/>
    </row>
    <row r="95" spans="1:17" ht="10">
      <c r="A95" s="8" t="s">
        <v>1861</v>
      </c>
      <c r="B95" s="16" t="s">
        <v>1862</v>
      </c>
      <c r="C95" s="79">
        <f t="shared" si="26"/>
        <v>0</v>
      </c>
      <c r="D95" s="79"/>
      <c r="E95" s="79">
        <f t="shared" si="27"/>
        <v>0</v>
      </c>
      <c r="F95" s="79"/>
      <c r="G95" s="79">
        <f t="shared" si="28"/>
        <v>0</v>
      </c>
      <c r="H95" s="79"/>
      <c r="I95" s="79">
        <f t="shared" si="29"/>
        <v>0</v>
      </c>
      <c r="J95" s="79">
        <v>0</v>
      </c>
      <c r="K95" s="119">
        <f t="shared" si="30"/>
        <v>0</v>
      </c>
      <c r="L95" s="83">
        <f t="shared" si="31"/>
        <v>0</v>
      </c>
      <c r="M95" s="83">
        <f t="shared" si="34"/>
        <v>0</v>
      </c>
      <c r="N95" s="83">
        <f t="shared" si="33"/>
        <v>0</v>
      </c>
      <c r="O95" s="79">
        <v>0</v>
      </c>
      <c r="P95" s="79">
        <v>0</v>
      </c>
      <c r="Q95" s="3"/>
    </row>
    <row r="96" spans="1:17" ht="10">
      <c r="A96" s="8" t="s">
        <v>1863</v>
      </c>
      <c r="B96" s="16" t="s">
        <v>1864</v>
      </c>
      <c r="C96" s="79">
        <f t="shared" si="26"/>
        <v>0</v>
      </c>
      <c r="D96" s="79"/>
      <c r="E96" s="79">
        <f t="shared" si="27"/>
        <v>0</v>
      </c>
      <c r="F96" s="79"/>
      <c r="G96" s="79">
        <f t="shared" si="28"/>
        <v>0</v>
      </c>
      <c r="H96" s="79"/>
      <c r="I96" s="79">
        <f t="shared" si="29"/>
        <v>0</v>
      </c>
      <c r="J96" s="79">
        <v>0</v>
      </c>
      <c r="K96" s="119">
        <f t="shared" si="30"/>
        <v>0</v>
      </c>
      <c r="L96" s="83">
        <f t="shared" si="31"/>
        <v>0</v>
      </c>
      <c r="M96" s="83">
        <f t="shared" si="34"/>
        <v>0</v>
      </c>
      <c r="N96" s="83">
        <f t="shared" si="33"/>
        <v>0</v>
      </c>
      <c r="O96" s="79">
        <v>0</v>
      </c>
      <c r="P96" s="79">
        <v>0</v>
      </c>
      <c r="Q96" s="3"/>
    </row>
    <row r="97" spans="1:17" ht="10">
      <c r="A97" s="8" t="s">
        <v>1865</v>
      </c>
      <c r="B97" s="16" t="s">
        <v>1866</v>
      </c>
      <c r="C97" s="79">
        <f t="shared" si="26"/>
        <v>0</v>
      </c>
      <c r="D97" s="79"/>
      <c r="E97" s="79">
        <f t="shared" si="27"/>
        <v>0</v>
      </c>
      <c r="F97" s="79"/>
      <c r="G97" s="79">
        <f t="shared" si="28"/>
        <v>0</v>
      </c>
      <c r="H97" s="79"/>
      <c r="I97" s="79">
        <f t="shared" si="29"/>
        <v>0</v>
      </c>
      <c r="J97" s="79">
        <v>0</v>
      </c>
      <c r="K97" s="119">
        <f t="shared" si="30"/>
        <v>0</v>
      </c>
      <c r="L97" s="83">
        <f t="shared" si="31"/>
        <v>0</v>
      </c>
      <c r="M97" s="83">
        <f t="shared" si="34"/>
        <v>0</v>
      </c>
      <c r="N97" s="83">
        <f t="shared" si="33"/>
        <v>0</v>
      </c>
      <c r="O97" s="79">
        <v>0</v>
      </c>
      <c r="P97" s="79">
        <v>0</v>
      </c>
      <c r="Q97" s="3"/>
    </row>
    <row r="98" spans="1:17" ht="10">
      <c r="A98" s="8" t="s">
        <v>1867</v>
      </c>
      <c r="B98" s="16" t="s">
        <v>1868</v>
      </c>
      <c r="C98" s="79">
        <f t="shared" si="26"/>
        <v>0</v>
      </c>
      <c r="D98" s="79"/>
      <c r="E98" s="79">
        <f t="shared" si="27"/>
        <v>0</v>
      </c>
      <c r="F98" s="79"/>
      <c r="G98" s="79">
        <f t="shared" si="28"/>
        <v>0</v>
      </c>
      <c r="H98" s="79"/>
      <c r="I98" s="79">
        <f t="shared" si="29"/>
        <v>0</v>
      </c>
      <c r="J98" s="79">
        <v>0</v>
      </c>
      <c r="K98" s="79">
        <f t="shared" si="30"/>
        <v>0</v>
      </c>
      <c r="L98" s="83">
        <f t="shared" si="31"/>
        <v>0</v>
      </c>
      <c r="M98" s="123">
        <f t="shared" si="34"/>
        <v>0</v>
      </c>
      <c r="N98" s="83">
        <f t="shared" si="33"/>
        <v>0</v>
      </c>
      <c r="O98" s="79">
        <v>0</v>
      </c>
      <c r="P98" s="79">
        <v>0</v>
      </c>
      <c r="Q98" s="3"/>
    </row>
    <row r="99" spans="1:17" ht="10">
      <c r="A99" s="8" t="s">
        <v>1869</v>
      </c>
      <c r="B99" s="16" t="s">
        <v>1870</v>
      </c>
      <c r="C99" s="79">
        <f t="shared" si="26"/>
        <v>0</v>
      </c>
      <c r="D99" s="79"/>
      <c r="E99" s="79">
        <f t="shared" si="27"/>
        <v>0</v>
      </c>
      <c r="F99" s="79"/>
      <c r="G99" s="79">
        <f t="shared" si="28"/>
        <v>0</v>
      </c>
      <c r="H99" s="79"/>
      <c r="I99" s="79">
        <f t="shared" si="29"/>
        <v>0</v>
      </c>
      <c r="J99" s="79">
        <v>0</v>
      </c>
      <c r="K99" s="119">
        <f t="shared" si="30"/>
        <v>0</v>
      </c>
      <c r="L99" s="83">
        <f t="shared" si="31"/>
        <v>0</v>
      </c>
      <c r="M99" s="83">
        <f t="shared" si="34"/>
        <v>0</v>
      </c>
      <c r="N99" s="83">
        <f t="shared" si="33"/>
        <v>0</v>
      </c>
      <c r="O99" s="79">
        <v>0</v>
      </c>
      <c r="P99" s="79">
        <v>0</v>
      </c>
      <c r="Q99" s="3"/>
    </row>
    <row r="100" spans="1:17" ht="10">
      <c r="A100" s="8" t="s">
        <v>1871</v>
      </c>
      <c r="B100" s="16" t="s">
        <v>869</v>
      </c>
      <c r="C100" s="79">
        <f t="shared" si="26"/>
        <v>0</v>
      </c>
      <c r="D100" s="79"/>
      <c r="E100" s="79">
        <f t="shared" si="27"/>
        <v>0</v>
      </c>
      <c r="F100" s="79"/>
      <c r="G100" s="79">
        <f t="shared" si="28"/>
        <v>0</v>
      </c>
      <c r="H100" s="79"/>
      <c r="I100" s="79">
        <f t="shared" si="29"/>
        <v>0</v>
      </c>
      <c r="J100" s="79">
        <v>0</v>
      </c>
      <c r="K100" s="79">
        <f t="shared" si="30"/>
        <v>0</v>
      </c>
      <c r="L100" s="83">
        <f t="shared" si="31"/>
        <v>0</v>
      </c>
      <c r="M100" s="83">
        <f t="shared" si="34"/>
        <v>0</v>
      </c>
      <c r="N100" s="83">
        <f t="shared" si="33"/>
        <v>0</v>
      </c>
      <c r="O100" s="79">
        <v>0</v>
      </c>
      <c r="P100" s="79">
        <v>0</v>
      </c>
      <c r="Q100" s="3"/>
    </row>
    <row r="101" spans="1:17" ht="10">
      <c r="A101" s="8" t="s">
        <v>1872</v>
      </c>
      <c r="B101" s="16" t="s">
        <v>1873</v>
      </c>
      <c r="C101" s="79">
        <f t="shared" si="26"/>
        <v>0</v>
      </c>
      <c r="D101" s="79"/>
      <c r="E101" s="79">
        <f t="shared" si="27"/>
        <v>0</v>
      </c>
      <c r="F101" s="79"/>
      <c r="G101" s="79">
        <f t="shared" si="28"/>
        <v>0</v>
      </c>
      <c r="H101" s="79"/>
      <c r="I101" s="79">
        <f t="shared" si="29"/>
        <v>0</v>
      </c>
      <c r="J101" s="79">
        <v>0</v>
      </c>
      <c r="K101" s="79">
        <f t="shared" si="30"/>
        <v>0</v>
      </c>
      <c r="L101" s="83">
        <f t="shared" si="31"/>
        <v>0</v>
      </c>
      <c r="M101" s="83">
        <f t="shared" si="34"/>
        <v>0</v>
      </c>
      <c r="N101" s="83">
        <f t="shared" si="33"/>
        <v>0</v>
      </c>
      <c r="O101" s="79">
        <v>0</v>
      </c>
      <c r="P101" s="79">
        <v>0</v>
      </c>
      <c r="Q101" s="3"/>
    </row>
    <row r="102" spans="1:17" ht="10">
      <c r="A102" s="8" t="s">
        <v>1874</v>
      </c>
      <c r="B102" s="16" t="s">
        <v>1875</v>
      </c>
      <c r="C102" s="79">
        <f t="shared" si="26"/>
        <v>0</v>
      </c>
      <c r="D102" s="79"/>
      <c r="E102" s="79">
        <f t="shared" si="27"/>
        <v>0</v>
      </c>
      <c r="F102" s="79"/>
      <c r="G102" s="79">
        <f t="shared" si="28"/>
        <v>0</v>
      </c>
      <c r="H102" s="79"/>
      <c r="I102" s="79">
        <f t="shared" si="29"/>
        <v>0</v>
      </c>
      <c r="J102" s="79">
        <v>0</v>
      </c>
      <c r="K102" s="79">
        <f t="shared" si="30"/>
        <v>0</v>
      </c>
      <c r="L102" s="83">
        <f t="shared" si="31"/>
        <v>0</v>
      </c>
      <c r="M102" s="83">
        <f t="shared" si="34"/>
        <v>0</v>
      </c>
      <c r="N102" s="83">
        <f t="shared" si="33"/>
        <v>0</v>
      </c>
      <c r="O102" s="79">
        <v>0</v>
      </c>
      <c r="P102" s="79">
        <v>0</v>
      </c>
      <c r="Q102" s="3"/>
    </row>
    <row r="103" spans="1:17" ht="10">
      <c r="A103" s="8" t="s">
        <v>1876</v>
      </c>
      <c r="B103" s="16" t="s">
        <v>1877</v>
      </c>
      <c r="C103" s="79">
        <f t="shared" si="26"/>
        <v>0</v>
      </c>
      <c r="D103" s="79"/>
      <c r="E103" s="79">
        <f t="shared" si="27"/>
        <v>0</v>
      </c>
      <c r="F103" s="79"/>
      <c r="G103" s="79">
        <f t="shared" si="28"/>
        <v>0</v>
      </c>
      <c r="H103" s="332"/>
      <c r="I103" s="79">
        <f t="shared" si="29"/>
        <v>0</v>
      </c>
      <c r="J103" s="79">
        <v>0</v>
      </c>
      <c r="K103" s="79">
        <f t="shared" si="30"/>
        <v>0</v>
      </c>
      <c r="L103" s="83">
        <f t="shared" si="31"/>
        <v>0</v>
      </c>
      <c r="M103" s="83">
        <f t="shared" si="34"/>
        <v>0</v>
      </c>
      <c r="N103" s="83">
        <f t="shared" si="33"/>
        <v>0</v>
      </c>
      <c r="O103" s="79">
        <v>0</v>
      </c>
      <c r="P103" s="79">
        <v>0</v>
      </c>
      <c r="Q103" s="3"/>
    </row>
    <row r="104" spans="1:17" ht="10">
      <c r="A104" s="8" t="s">
        <v>1878</v>
      </c>
      <c r="B104" s="16" t="s">
        <v>746</v>
      </c>
      <c r="C104" s="80">
        <f t="shared" ref="C104:P104" si="35">SUM(C105:C111)</f>
        <v>0</v>
      </c>
      <c r="D104" s="80">
        <f t="shared" si="35"/>
        <v>0</v>
      </c>
      <c r="E104" s="80">
        <f t="shared" si="35"/>
        <v>0</v>
      </c>
      <c r="F104" s="80">
        <f t="shared" si="35"/>
        <v>0</v>
      </c>
      <c r="G104" s="80">
        <f t="shared" si="35"/>
        <v>0</v>
      </c>
      <c r="H104" s="80">
        <f t="shared" si="35"/>
        <v>0</v>
      </c>
      <c r="I104" s="80">
        <f t="shared" si="35"/>
        <v>0</v>
      </c>
      <c r="J104" s="80">
        <f t="shared" si="35"/>
        <v>0</v>
      </c>
      <c r="K104" s="80">
        <f t="shared" si="35"/>
        <v>0</v>
      </c>
      <c r="L104" s="80">
        <f t="shared" si="35"/>
        <v>0</v>
      </c>
      <c r="M104" s="80">
        <f t="shared" si="35"/>
        <v>0</v>
      </c>
      <c r="N104" s="80">
        <f t="shared" si="35"/>
        <v>0</v>
      </c>
      <c r="O104" s="80">
        <f t="shared" si="35"/>
        <v>0</v>
      </c>
      <c r="P104" s="80">
        <f t="shared" si="35"/>
        <v>0</v>
      </c>
      <c r="Q104" s="3"/>
    </row>
    <row r="105" spans="1:17" ht="10">
      <c r="A105" s="540" t="s">
        <v>5752</v>
      </c>
      <c r="B105" s="541" t="s">
        <v>5861</v>
      </c>
      <c r="C105" s="330">
        <f t="shared" si="26"/>
        <v>0</v>
      </c>
      <c r="D105" s="330"/>
      <c r="E105" s="330">
        <f t="shared" si="27"/>
        <v>0</v>
      </c>
      <c r="F105" s="330"/>
      <c r="G105" s="330">
        <f t="shared" ref="G105:H111" si="36">VLOOKUP($A105,ResBal,6,FALSE)</f>
        <v>0</v>
      </c>
      <c r="H105" s="330">
        <f t="shared" si="36"/>
        <v>0</v>
      </c>
      <c r="I105" s="330">
        <f t="shared" si="29"/>
        <v>0</v>
      </c>
      <c r="J105" s="330">
        <v>0</v>
      </c>
      <c r="K105" s="330">
        <f t="shared" ref="K105:K111" si="37">TRUNC(C105+E105+G105+I105,0)</f>
        <v>0</v>
      </c>
      <c r="L105" s="330">
        <f t="shared" ref="L105:L111" si="38">+F105+H105+J105</f>
        <v>0</v>
      </c>
      <c r="M105" s="330">
        <f t="shared" ref="M105:M111" si="39">K105-O105</f>
        <v>0</v>
      </c>
      <c r="N105" s="330">
        <f t="shared" ref="N105:N111" si="40">+L105</f>
        <v>0</v>
      </c>
      <c r="O105" s="330"/>
      <c r="P105" s="330"/>
      <c r="Q105" s="3"/>
    </row>
    <row r="106" spans="1:17" ht="20">
      <c r="A106" s="540" t="s">
        <v>5753</v>
      </c>
      <c r="B106" s="541" t="s">
        <v>6092</v>
      </c>
      <c r="C106" s="330">
        <f t="shared" si="26"/>
        <v>0</v>
      </c>
      <c r="D106" s="330"/>
      <c r="E106" s="330">
        <f t="shared" si="27"/>
        <v>0</v>
      </c>
      <c r="F106" s="330"/>
      <c r="G106" s="330">
        <f t="shared" si="36"/>
        <v>0</v>
      </c>
      <c r="H106" s="330">
        <f t="shared" si="36"/>
        <v>0</v>
      </c>
      <c r="I106" s="330">
        <f t="shared" si="29"/>
        <v>0</v>
      </c>
      <c r="J106" s="330">
        <v>0</v>
      </c>
      <c r="K106" s="330">
        <f t="shared" si="37"/>
        <v>0</v>
      </c>
      <c r="L106" s="330">
        <f t="shared" si="38"/>
        <v>0</v>
      </c>
      <c r="M106" s="330">
        <f t="shared" si="39"/>
        <v>0</v>
      </c>
      <c r="N106" s="330">
        <f t="shared" si="40"/>
        <v>0</v>
      </c>
      <c r="O106" s="330"/>
      <c r="P106" s="330"/>
      <c r="Q106" s="3"/>
    </row>
    <row r="107" spans="1:17" ht="10">
      <c r="A107" s="540" t="s">
        <v>5754</v>
      </c>
      <c r="B107" s="541" t="s">
        <v>5882</v>
      </c>
      <c r="C107" s="330">
        <f t="shared" si="26"/>
        <v>0</v>
      </c>
      <c r="D107" s="330"/>
      <c r="E107" s="330">
        <f t="shared" si="27"/>
        <v>0</v>
      </c>
      <c r="F107" s="330"/>
      <c r="G107" s="330">
        <f t="shared" si="36"/>
        <v>0</v>
      </c>
      <c r="H107" s="330">
        <f t="shared" si="36"/>
        <v>0</v>
      </c>
      <c r="I107" s="330">
        <f t="shared" si="29"/>
        <v>0</v>
      </c>
      <c r="J107" s="330">
        <v>0</v>
      </c>
      <c r="K107" s="330">
        <f t="shared" si="37"/>
        <v>0</v>
      </c>
      <c r="L107" s="330">
        <f t="shared" si="38"/>
        <v>0</v>
      </c>
      <c r="M107" s="330">
        <f t="shared" si="39"/>
        <v>0</v>
      </c>
      <c r="N107" s="330">
        <f t="shared" si="40"/>
        <v>0</v>
      </c>
      <c r="O107" s="330"/>
      <c r="P107" s="330"/>
      <c r="Q107" s="3"/>
    </row>
    <row r="108" spans="1:17" ht="10">
      <c r="A108" s="540" t="s">
        <v>5755</v>
      </c>
      <c r="B108" s="541" t="s">
        <v>5881</v>
      </c>
      <c r="C108" s="330">
        <f t="shared" si="26"/>
        <v>0</v>
      </c>
      <c r="D108" s="330"/>
      <c r="E108" s="330">
        <f t="shared" si="27"/>
        <v>0</v>
      </c>
      <c r="F108" s="330"/>
      <c r="G108" s="330">
        <f t="shared" si="36"/>
        <v>0</v>
      </c>
      <c r="H108" s="330">
        <f t="shared" si="36"/>
        <v>0</v>
      </c>
      <c r="I108" s="330">
        <f t="shared" si="29"/>
        <v>0</v>
      </c>
      <c r="J108" s="330">
        <v>0</v>
      </c>
      <c r="K108" s="330">
        <f t="shared" si="37"/>
        <v>0</v>
      </c>
      <c r="L108" s="330">
        <f t="shared" si="38"/>
        <v>0</v>
      </c>
      <c r="M108" s="330">
        <f t="shared" si="39"/>
        <v>0</v>
      </c>
      <c r="N108" s="330">
        <f t="shared" si="40"/>
        <v>0</v>
      </c>
      <c r="O108" s="330"/>
      <c r="P108" s="330"/>
      <c r="Q108" s="3"/>
    </row>
    <row r="109" spans="1:17" ht="10">
      <c r="A109" s="540" t="s">
        <v>5756</v>
      </c>
      <c r="B109" s="541" t="s">
        <v>5883</v>
      </c>
      <c r="C109" s="330">
        <f t="shared" si="26"/>
        <v>0</v>
      </c>
      <c r="D109" s="330"/>
      <c r="E109" s="330">
        <f t="shared" si="27"/>
        <v>0</v>
      </c>
      <c r="F109" s="330"/>
      <c r="G109" s="330">
        <f t="shared" si="36"/>
        <v>0</v>
      </c>
      <c r="H109" s="330">
        <f t="shared" si="36"/>
        <v>0</v>
      </c>
      <c r="I109" s="330">
        <f t="shared" si="29"/>
        <v>0</v>
      </c>
      <c r="J109" s="330">
        <v>0</v>
      </c>
      <c r="K109" s="330">
        <f t="shared" si="37"/>
        <v>0</v>
      </c>
      <c r="L109" s="330">
        <f t="shared" si="38"/>
        <v>0</v>
      </c>
      <c r="M109" s="330">
        <f t="shared" si="39"/>
        <v>0</v>
      </c>
      <c r="N109" s="330">
        <f t="shared" si="40"/>
        <v>0</v>
      </c>
      <c r="O109" s="330"/>
      <c r="P109" s="330"/>
      <c r="Q109" s="3"/>
    </row>
    <row r="110" spans="1:17" ht="10">
      <c r="A110" s="540" t="s">
        <v>5757</v>
      </c>
      <c r="B110" s="541" t="s">
        <v>5889</v>
      </c>
      <c r="C110" s="330">
        <f t="shared" si="26"/>
        <v>0</v>
      </c>
      <c r="D110" s="330"/>
      <c r="E110" s="330">
        <f t="shared" si="27"/>
        <v>0</v>
      </c>
      <c r="F110" s="330"/>
      <c r="G110" s="330">
        <f t="shared" si="36"/>
        <v>0</v>
      </c>
      <c r="H110" s="330">
        <f t="shared" si="36"/>
        <v>0</v>
      </c>
      <c r="I110" s="330">
        <f t="shared" si="29"/>
        <v>0</v>
      </c>
      <c r="J110" s="330">
        <v>0</v>
      </c>
      <c r="K110" s="330">
        <f t="shared" si="37"/>
        <v>0</v>
      </c>
      <c r="L110" s="330">
        <f t="shared" si="38"/>
        <v>0</v>
      </c>
      <c r="M110" s="330">
        <f t="shared" si="39"/>
        <v>0</v>
      </c>
      <c r="N110" s="330">
        <f t="shared" si="40"/>
        <v>0</v>
      </c>
      <c r="O110" s="330"/>
      <c r="P110" s="330"/>
      <c r="Q110" s="3"/>
    </row>
    <row r="111" spans="1:17" ht="10">
      <c r="A111" s="540" t="s">
        <v>5860</v>
      </c>
      <c r="B111" s="541" t="s">
        <v>5890</v>
      </c>
      <c r="C111" s="330">
        <f t="shared" si="26"/>
        <v>0</v>
      </c>
      <c r="D111" s="330"/>
      <c r="E111" s="330">
        <f t="shared" si="27"/>
        <v>0</v>
      </c>
      <c r="F111" s="330"/>
      <c r="G111" s="330">
        <f t="shared" si="36"/>
        <v>0</v>
      </c>
      <c r="H111" s="330">
        <f t="shared" si="36"/>
        <v>0</v>
      </c>
      <c r="I111" s="330">
        <f t="shared" si="29"/>
        <v>0</v>
      </c>
      <c r="J111" s="330">
        <v>0</v>
      </c>
      <c r="K111" s="330">
        <f t="shared" si="37"/>
        <v>0</v>
      </c>
      <c r="L111" s="330">
        <f t="shared" si="38"/>
        <v>0</v>
      </c>
      <c r="M111" s="330">
        <f t="shared" si="39"/>
        <v>0</v>
      </c>
      <c r="N111" s="330">
        <f t="shared" si="40"/>
        <v>0</v>
      </c>
      <c r="O111" s="330"/>
      <c r="P111" s="330"/>
      <c r="Q111" s="3"/>
    </row>
    <row r="112" spans="1:17" ht="10">
      <c r="A112" s="8" t="s">
        <v>1879</v>
      </c>
      <c r="B112" s="16" t="s">
        <v>1880</v>
      </c>
      <c r="C112" s="81">
        <f t="shared" ref="C112:J112" si="41">TRUNC(SUM(C70:C103)+C104,0)</f>
        <v>0</v>
      </c>
      <c r="D112" s="81">
        <f t="shared" si="41"/>
        <v>0</v>
      </c>
      <c r="E112" s="81">
        <f t="shared" si="41"/>
        <v>0</v>
      </c>
      <c r="F112" s="81">
        <f t="shared" si="41"/>
        <v>0</v>
      </c>
      <c r="G112" s="81">
        <f t="shared" si="41"/>
        <v>0</v>
      </c>
      <c r="H112" s="81">
        <f t="shared" si="41"/>
        <v>0</v>
      </c>
      <c r="I112" s="81">
        <f t="shared" si="41"/>
        <v>0</v>
      </c>
      <c r="J112" s="81">
        <f t="shared" si="41"/>
        <v>0</v>
      </c>
      <c r="K112" s="81">
        <f t="shared" ref="K112:P112" si="42">TRUNC(SUM(K70:K103)+K104,0)</f>
        <v>0</v>
      </c>
      <c r="L112" s="81">
        <f t="shared" si="42"/>
        <v>0</v>
      </c>
      <c r="M112" s="81">
        <f t="shared" si="42"/>
        <v>0</v>
      </c>
      <c r="N112" s="81">
        <f t="shared" si="42"/>
        <v>0</v>
      </c>
      <c r="O112" s="81">
        <f t="shared" si="42"/>
        <v>0</v>
      </c>
      <c r="P112" s="81">
        <f t="shared" si="42"/>
        <v>0</v>
      </c>
      <c r="Q112" s="3"/>
    </row>
    <row r="113" spans="1:17" ht="10">
      <c r="A113" s="14" t="s">
        <v>1881</v>
      </c>
      <c r="B113" s="16" t="s">
        <v>0</v>
      </c>
      <c r="C113" s="11"/>
      <c r="D113" s="11"/>
      <c r="E113" s="11"/>
      <c r="F113" s="11"/>
      <c r="G113" s="11"/>
      <c r="H113" s="11"/>
      <c r="I113" s="11"/>
      <c r="J113" s="11"/>
      <c r="K113" s="11"/>
      <c r="L113" s="11"/>
      <c r="M113" s="11"/>
      <c r="N113" s="11"/>
      <c r="O113" s="11"/>
      <c r="P113" s="11"/>
      <c r="Q113" s="3"/>
    </row>
    <row r="114" spans="1:17" ht="10">
      <c r="A114" s="8" t="s">
        <v>1882</v>
      </c>
      <c r="B114" s="16" t="s">
        <v>1883</v>
      </c>
      <c r="C114" s="79"/>
      <c r="D114" s="79"/>
      <c r="E114" s="79"/>
      <c r="F114" s="79"/>
      <c r="G114" s="79"/>
      <c r="H114" s="79"/>
      <c r="I114" s="79"/>
      <c r="J114" s="79"/>
      <c r="K114" s="79"/>
      <c r="L114" s="83"/>
      <c r="M114" s="83"/>
      <c r="N114" s="79"/>
      <c r="O114" s="79">
        <f>K114-M114</f>
        <v>0</v>
      </c>
      <c r="P114" s="79">
        <v>0</v>
      </c>
      <c r="Q114" s="3"/>
    </row>
    <row r="115" spans="1:17" ht="10">
      <c r="A115" s="14" t="s">
        <v>1884</v>
      </c>
      <c r="B115" s="16" t="s">
        <v>0</v>
      </c>
      <c r="C115" s="11"/>
      <c r="D115" s="11"/>
      <c r="E115" s="11"/>
      <c r="F115" s="11"/>
      <c r="G115" s="11"/>
      <c r="H115" s="11"/>
      <c r="I115" s="11"/>
      <c r="J115" s="11"/>
      <c r="K115" s="11"/>
      <c r="L115" s="24"/>
      <c r="M115" s="24"/>
      <c r="N115" s="11"/>
      <c r="O115" s="11"/>
      <c r="P115" s="11"/>
      <c r="Q115" s="3"/>
    </row>
    <row r="116" spans="1:17" ht="10">
      <c r="A116" s="8" t="s">
        <v>1885</v>
      </c>
      <c r="B116" s="16" t="s">
        <v>1886</v>
      </c>
      <c r="C116" s="116">
        <f t="shared" ref="C116:J116" si="43">TRUNC(C17+C28+C38+C48+C56+C62+C66+C112+C114,0)</f>
        <v>0</v>
      </c>
      <c r="D116" s="114">
        <f t="shared" si="43"/>
        <v>0</v>
      </c>
      <c r="E116" s="116">
        <f t="shared" si="43"/>
        <v>0</v>
      </c>
      <c r="F116" s="114">
        <f t="shared" si="43"/>
        <v>0</v>
      </c>
      <c r="G116" s="116">
        <f t="shared" si="43"/>
        <v>0</v>
      </c>
      <c r="H116" s="114">
        <f t="shared" si="43"/>
        <v>0</v>
      </c>
      <c r="I116" s="116">
        <f t="shared" si="43"/>
        <v>0</v>
      </c>
      <c r="J116" s="116">
        <f t="shared" si="43"/>
        <v>0</v>
      </c>
      <c r="K116" s="81">
        <f t="shared" ref="K116:P116" si="44">TRUNC(K17+K28+K38+K48+K56+K62+K66+K112+K114,0)</f>
        <v>0</v>
      </c>
      <c r="L116" s="81">
        <f t="shared" si="44"/>
        <v>0</v>
      </c>
      <c r="M116" s="81">
        <f t="shared" si="44"/>
        <v>0</v>
      </c>
      <c r="N116" s="81">
        <f t="shared" si="44"/>
        <v>0</v>
      </c>
      <c r="O116" s="81">
        <f t="shared" si="44"/>
        <v>0</v>
      </c>
      <c r="P116" s="81">
        <f t="shared" si="44"/>
        <v>0</v>
      </c>
      <c r="Q116" s="3"/>
    </row>
    <row r="117" spans="1:17" ht="8.15" customHeight="1">
      <c r="A117" s="3" t="s">
        <v>0</v>
      </c>
      <c r="B117" s="3" t="s">
        <v>0</v>
      </c>
      <c r="C117" s="3"/>
      <c r="D117" s="3"/>
      <c r="E117" s="3"/>
      <c r="F117" s="3"/>
      <c r="G117" s="3"/>
      <c r="H117" s="3"/>
      <c r="I117" s="3"/>
      <c r="J117" s="3"/>
      <c r="K117" s="3"/>
      <c r="L117" s="3"/>
      <c r="M117" s="3"/>
      <c r="N117" s="3"/>
      <c r="O117" s="3"/>
      <c r="P117" s="3"/>
      <c r="Q117" s="3"/>
    </row>
    <row r="118" spans="1:17" ht="15" customHeight="1">
      <c r="G118" s="352"/>
      <c r="H118" s="78" t="s">
        <v>5992</v>
      </c>
      <c r="I118" s="352">
        <f>Sumas!G363</f>
        <v>0</v>
      </c>
      <c r="J118" s="352"/>
      <c r="K118" s="352">
        <v>0</v>
      </c>
    </row>
    <row r="119" spans="1:17" ht="15" customHeight="1">
      <c r="G119" s="182"/>
      <c r="H119" s="78" t="s">
        <v>1991</v>
      </c>
      <c r="I119" s="395">
        <f>+I116-I118</f>
        <v>0</v>
      </c>
      <c r="J119" s="182">
        <f>J116-J118</f>
        <v>0</v>
      </c>
      <c r="K119" s="182">
        <f>K116-K118</f>
        <v>0</v>
      </c>
      <c r="L119" s="182">
        <f>L116-L118</f>
        <v>0</v>
      </c>
      <c r="N119" s="182"/>
      <c r="P119" s="182"/>
    </row>
    <row r="120" spans="1:17" ht="15" customHeight="1">
      <c r="K120" s="353"/>
    </row>
    <row r="121" spans="1:17" ht="15" customHeight="1">
      <c r="K121" s="182"/>
    </row>
    <row r="122" spans="1:17" ht="15" customHeight="1">
      <c r="K122" s="354"/>
    </row>
  </sheetData>
  <sheetProtection formatCells="0" formatColumns="0"/>
  <pageMargins left="0.39370078740157483" right="0.39370078740157483" top="0.39370078740157483" bottom="0.39370078740157483" header="0.31496062992125984" footer="0.31496062992125984"/>
  <pageSetup scale="40" orientation="landscape" r:id="rId1"/>
  <headerFooter>
    <oddFooter>&amp;R&amp;8&amp;P/&amp;N</oddFooter>
  </headerFooter>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C805A-FE14-4BF7-8A4B-D5458317D78A}">
  <dimension ref="A1:N57"/>
  <sheetViews>
    <sheetView topLeftCell="D1" zoomScaleNormal="100" workbookViewId="0">
      <selection activeCell="P13" sqref="P13"/>
    </sheetView>
  </sheetViews>
  <sheetFormatPr baseColWidth="10" defaultRowHeight="14.5"/>
  <cols>
    <col min="1" max="1" width="11.453125" customWidth="1"/>
    <col min="2" max="2" width="3.08984375" customWidth="1"/>
    <col min="3" max="3" width="32" customWidth="1"/>
    <col min="4" max="5" width="11.453125" customWidth="1"/>
    <col min="6" max="6" width="12.6328125" customWidth="1"/>
    <col min="7" max="7" width="10.36328125" customWidth="1"/>
    <col min="8" max="8" width="15.6328125" customWidth="1"/>
    <col min="9" max="9" width="16.6328125" customWidth="1"/>
    <col min="11" max="11" width="14.08984375" bestFit="1" customWidth="1"/>
    <col min="13" max="13" width="33.90625" customWidth="1"/>
    <col min="14" max="14" width="13.08984375" bestFit="1" customWidth="1"/>
    <col min="256" max="256" width="3.08984375" customWidth="1"/>
    <col min="257" max="257" width="32" customWidth="1"/>
    <col min="260" max="260" width="12.6328125" customWidth="1"/>
    <col min="261" max="261" width="10.36328125" customWidth="1"/>
    <col min="262" max="262" width="15.6328125" customWidth="1"/>
    <col min="263" max="263" width="16.6328125" customWidth="1"/>
    <col min="512" max="512" width="3.08984375" customWidth="1"/>
    <col min="513" max="513" width="32" customWidth="1"/>
    <col min="516" max="516" width="12.6328125" customWidth="1"/>
    <col min="517" max="517" width="10.36328125" customWidth="1"/>
    <col min="518" max="518" width="15.6328125" customWidth="1"/>
    <col min="519" max="519" width="16.6328125" customWidth="1"/>
    <col min="768" max="768" width="3.08984375" customWidth="1"/>
    <col min="769" max="769" width="32" customWidth="1"/>
    <col min="772" max="772" width="12.6328125" customWidth="1"/>
    <col min="773" max="773" width="10.36328125" customWidth="1"/>
    <col min="774" max="774" width="15.6328125" customWidth="1"/>
    <col min="775" max="775" width="16.6328125" customWidth="1"/>
    <col min="1024" max="1024" width="3.08984375" customWidth="1"/>
    <col min="1025" max="1025" width="32" customWidth="1"/>
    <col min="1028" max="1028" width="12.6328125" customWidth="1"/>
    <col min="1029" max="1029" width="10.36328125" customWidth="1"/>
    <col min="1030" max="1030" width="15.6328125" customWidth="1"/>
    <col min="1031" max="1031" width="16.6328125" customWidth="1"/>
    <col min="1280" max="1280" width="3.08984375" customWidth="1"/>
    <col min="1281" max="1281" width="32" customWidth="1"/>
    <col min="1284" max="1284" width="12.6328125" customWidth="1"/>
    <col min="1285" max="1285" width="10.36328125" customWidth="1"/>
    <col min="1286" max="1286" width="15.6328125" customWidth="1"/>
    <col min="1287" max="1287" width="16.6328125" customWidth="1"/>
    <col min="1536" max="1536" width="3.08984375" customWidth="1"/>
    <col min="1537" max="1537" width="32" customWidth="1"/>
    <col min="1540" max="1540" width="12.6328125" customWidth="1"/>
    <col min="1541" max="1541" width="10.36328125" customWidth="1"/>
    <col min="1542" max="1542" width="15.6328125" customWidth="1"/>
    <col min="1543" max="1543" width="16.6328125" customWidth="1"/>
    <col min="1792" max="1792" width="3.08984375" customWidth="1"/>
    <col min="1793" max="1793" width="32" customWidth="1"/>
    <col min="1796" max="1796" width="12.6328125" customWidth="1"/>
    <col min="1797" max="1797" width="10.36328125" customWidth="1"/>
    <col min="1798" max="1798" width="15.6328125" customWidth="1"/>
    <col min="1799" max="1799" width="16.6328125" customWidth="1"/>
    <col min="2048" max="2048" width="3.08984375" customWidth="1"/>
    <col min="2049" max="2049" width="32" customWidth="1"/>
    <col min="2052" max="2052" width="12.6328125" customWidth="1"/>
    <col min="2053" max="2053" width="10.36328125" customWidth="1"/>
    <col min="2054" max="2054" width="15.6328125" customWidth="1"/>
    <col min="2055" max="2055" width="16.6328125" customWidth="1"/>
    <col min="2304" max="2304" width="3.08984375" customWidth="1"/>
    <col min="2305" max="2305" width="32" customWidth="1"/>
    <col min="2308" max="2308" width="12.6328125" customWidth="1"/>
    <col min="2309" max="2309" width="10.36328125" customWidth="1"/>
    <col min="2310" max="2310" width="15.6328125" customWidth="1"/>
    <col min="2311" max="2311" width="16.6328125" customWidth="1"/>
    <col min="2560" max="2560" width="3.08984375" customWidth="1"/>
    <col min="2561" max="2561" width="32" customWidth="1"/>
    <col min="2564" max="2564" width="12.6328125" customWidth="1"/>
    <col min="2565" max="2565" width="10.36328125" customWidth="1"/>
    <col min="2566" max="2566" width="15.6328125" customWidth="1"/>
    <col min="2567" max="2567" width="16.6328125" customWidth="1"/>
    <col min="2816" max="2816" width="3.08984375" customWidth="1"/>
    <col min="2817" max="2817" width="32" customWidth="1"/>
    <col min="2820" max="2820" width="12.6328125" customWidth="1"/>
    <col min="2821" max="2821" width="10.36328125" customWidth="1"/>
    <col min="2822" max="2822" width="15.6328125" customWidth="1"/>
    <col min="2823" max="2823" width="16.6328125" customWidth="1"/>
    <col min="3072" max="3072" width="3.08984375" customWidth="1"/>
    <col min="3073" max="3073" width="32" customWidth="1"/>
    <col min="3076" max="3076" width="12.6328125" customWidth="1"/>
    <col min="3077" max="3077" width="10.36328125" customWidth="1"/>
    <col min="3078" max="3078" width="15.6328125" customWidth="1"/>
    <col min="3079" max="3079" width="16.6328125" customWidth="1"/>
    <col min="3328" max="3328" width="3.08984375" customWidth="1"/>
    <col min="3329" max="3329" width="32" customWidth="1"/>
    <col min="3332" max="3332" width="12.6328125" customWidth="1"/>
    <col min="3333" max="3333" width="10.36328125" customWidth="1"/>
    <col min="3334" max="3334" width="15.6328125" customWidth="1"/>
    <col min="3335" max="3335" width="16.6328125" customWidth="1"/>
    <col min="3584" max="3584" width="3.08984375" customWidth="1"/>
    <col min="3585" max="3585" width="32" customWidth="1"/>
    <col min="3588" max="3588" width="12.6328125" customWidth="1"/>
    <col min="3589" max="3589" width="10.36328125" customWidth="1"/>
    <col min="3590" max="3590" width="15.6328125" customWidth="1"/>
    <col min="3591" max="3591" width="16.6328125" customWidth="1"/>
    <col min="3840" max="3840" width="3.08984375" customWidth="1"/>
    <col min="3841" max="3841" width="32" customWidth="1"/>
    <col min="3844" max="3844" width="12.6328125" customWidth="1"/>
    <col min="3845" max="3845" width="10.36328125" customWidth="1"/>
    <col min="3846" max="3846" width="15.6328125" customWidth="1"/>
    <col min="3847" max="3847" width="16.6328125" customWidth="1"/>
    <col min="4096" max="4096" width="3.08984375" customWidth="1"/>
    <col min="4097" max="4097" width="32" customWidth="1"/>
    <col min="4100" max="4100" width="12.6328125" customWidth="1"/>
    <col min="4101" max="4101" width="10.36328125" customWidth="1"/>
    <col min="4102" max="4102" width="15.6328125" customWidth="1"/>
    <col min="4103" max="4103" width="16.6328125" customWidth="1"/>
    <col min="4352" max="4352" width="3.08984375" customWidth="1"/>
    <col min="4353" max="4353" width="32" customWidth="1"/>
    <col min="4356" max="4356" width="12.6328125" customWidth="1"/>
    <col min="4357" max="4357" width="10.36328125" customWidth="1"/>
    <col min="4358" max="4358" width="15.6328125" customWidth="1"/>
    <col min="4359" max="4359" width="16.6328125" customWidth="1"/>
    <col min="4608" max="4608" width="3.08984375" customWidth="1"/>
    <col min="4609" max="4609" width="32" customWidth="1"/>
    <col min="4612" max="4612" width="12.6328125" customWidth="1"/>
    <col min="4613" max="4613" width="10.36328125" customWidth="1"/>
    <col min="4614" max="4614" width="15.6328125" customWidth="1"/>
    <col min="4615" max="4615" width="16.6328125" customWidth="1"/>
    <col min="4864" max="4864" width="3.08984375" customWidth="1"/>
    <col min="4865" max="4865" width="32" customWidth="1"/>
    <col min="4868" max="4868" width="12.6328125" customWidth="1"/>
    <col min="4869" max="4869" width="10.36328125" customWidth="1"/>
    <col min="4870" max="4870" width="15.6328125" customWidth="1"/>
    <col min="4871" max="4871" width="16.6328125" customWidth="1"/>
    <col min="5120" max="5120" width="3.08984375" customWidth="1"/>
    <col min="5121" max="5121" width="32" customWidth="1"/>
    <col min="5124" max="5124" width="12.6328125" customWidth="1"/>
    <col min="5125" max="5125" width="10.36328125" customWidth="1"/>
    <col min="5126" max="5126" width="15.6328125" customWidth="1"/>
    <col min="5127" max="5127" width="16.6328125" customWidth="1"/>
    <col min="5376" max="5376" width="3.08984375" customWidth="1"/>
    <col min="5377" max="5377" width="32" customWidth="1"/>
    <col min="5380" max="5380" width="12.6328125" customWidth="1"/>
    <col min="5381" max="5381" width="10.36328125" customWidth="1"/>
    <col min="5382" max="5382" width="15.6328125" customWidth="1"/>
    <col min="5383" max="5383" width="16.6328125" customWidth="1"/>
    <col min="5632" max="5632" width="3.08984375" customWidth="1"/>
    <col min="5633" max="5633" width="32" customWidth="1"/>
    <col min="5636" max="5636" width="12.6328125" customWidth="1"/>
    <col min="5637" max="5637" width="10.36328125" customWidth="1"/>
    <col min="5638" max="5638" width="15.6328125" customWidth="1"/>
    <col min="5639" max="5639" width="16.6328125" customWidth="1"/>
    <col min="5888" max="5888" width="3.08984375" customWidth="1"/>
    <col min="5889" max="5889" width="32" customWidth="1"/>
    <col min="5892" max="5892" width="12.6328125" customWidth="1"/>
    <col min="5893" max="5893" width="10.36328125" customWidth="1"/>
    <col min="5894" max="5894" width="15.6328125" customWidth="1"/>
    <col min="5895" max="5895" width="16.6328125" customWidth="1"/>
    <col min="6144" max="6144" width="3.08984375" customWidth="1"/>
    <col min="6145" max="6145" width="32" customWidth="1"/>
    <col min="6148" max="6148" width="12.6328125" customWidth="1"/>
    <col min="6149" max="6149" width="10.36328125" customWidth="1"/>
    <col min="6150" max="6150" width="15.6328125" customWidth="1"/>
    <col min="6151" max="6151" width="16.6328125" customWidth="1"/>
    <col min="6400" max="6400" width="3.08984375" customWidth="1"/>
    <col min="6401" max="6401" width="32" customWidth="1"/>
    <col min="6404" max="6404" width="12.6328125" customWidth="1"/>
    <col min="6405" max="6405" width="10.36328125" customWidth="1"/>
    <col min="6406" max="6406" width="15.6328125" customWidth="1"/>
    <col min="6407" max="6407" width="16.6328125" customWidth="1"/>
    <col min="6656" max="6656" width="3.08984375" customWidth="1"/>
    <col min="6657" max="6657" width="32" customWidth="1"/>
    <col min="6660" max="6660" width="12.6328125" customWidth="1"/>
    <col min="6661" max="6661" width="10.36328125" customWidth="1"/>
    <col min="6662" max="6662" width="15.6328125" customWidth="1"/>
    <col min="6663" max="6663" width="16.6328125" customWidth="1"/>
    <col min="6912" max="6912" width="3.08984375" customWidth="1"/>
    <col min="6913" max="6913" width="32" customWidth="1"/>
    <col min="6916" max="6916" width="12.6328125" customWidth="1"/>
    <col min="6917" max="6917" width="10.36328125" customWidth="1"/>
    <col min="6918" max="6918" width="15.6328125" customWidth="1"/>
    <col min="6919" max="6919" width="16.6328125" customWidth="1"/>
    <col min="7168" max="7168" width="3.08984375" customWidth="1"/>
    <col min="7169" max="7169" width="32" customWidth="1"/>
    <col min="7172" max="7172" width="12.6328125" customWidth="1"/>
    <col min="7173" max="7173" width="10.36328125" customWidth="1"/>
    <col min="7174" max="7174" width="15.6328125" customWidth="1"/>
    <col min="7175" max="7175" width="16.6328125" customWidth="1"/>
    <col min="7424" max="7424" width="3.08984375" customWidth="1"/>
    <col min="7425" max="7425" width="32" customWidth="1"/>
    <col min="7428" max="7428" width="12.6328125" customWidth="1"/>
    <col min="7429" max="7429" width="10.36328125" customWidth="1"/>
    <col min="7430" max="7430" width="15.6328125" customWidth="1"/>
    <col min="7431" max="7431" width="16.6328125" customWidth="1"/>
    <col min="7680" max="7680" width="3.08984375" customWidth="1"/>
    <col min="7681" max="7681" width="32" customWidth="1"/>
    <col min="7684" max="7684" width="12.6328125" customWidth="1"/>
    <col min="7685" max="7685" width="10.36328125" customWidth="1"/>
    <col min="7686" max="7686" width="15.6328125" customWidth="1"/>
    <col min="7687" max="7687" width="16.6328125" customWidth="1"/>
    <col min="7936" max="7936" width="3.08984375" customWidth="1"/>
    <col min="7937" max="7937" width="32" customWidth="1"/>
    <col min="7940" max="7940" width="12.6328125" customWidth="1"/>
    <col min="7941" max="7941" width="10.36328125" customWidth="1"/>
    <col min="7942" max="7942" width="15.6328125" customWidth="1"/>
    <col min="7943" max="7943" width="16.6328125" customWidth="1"/>
    <col min="8192" max="8192" width="3.08984375" customWidth="1"/>
    <col min="8193" max="8193" width="32" customWidth="1"/>
    <col min="8196" max="8196" width="12.6328125" customWidth="1"/>
    <col min="8197" max="8197" width="10.36328125" customWidth="1"/>
    <col min="8198" max="8198" width="15.6328125" customWidth="1"/>
    <col min="8199" max="8199" width="16.6328125" customWidth="1"/>
    <col min="8448" max="8448" width="3.08984375" customWidth="1"/>
    <col min="8449" max="8449" width="32" customWidth="1"/>
    <col min="8452" max="8452" width="12.6328125" customWidth="1"/>
    <col min="8453" max="8453" width="10.36328125" customWidth="1"/>
    <col min="8454" max="8454" width="15.6328125" customWidth="1"/>
    <col min="8455" max="8455" width="16.6328125" customWidth="1"/>
    <col min="8704" max="8704" width="3.08984375" customWidth="1"/>
    <col min="8705" max="8705" width="32" customWidth="1"/>
    <col min="8708" max="8708" width="12.6328125" customWidth="1"/>
    <col min="8709" max="8709" width="10.36328125" customWidth="1"/>
    <col min="8710" max="8710" width="15.6328125" customWidth="1"/>
    <col min="8711" max="8711" width="16.6328125" customWidth="1"/>
    <col min="8960" max="8960" width="3.08984375" customWidth="1"/>
    <col min="8961" max="8961" width="32" customWidth="1"/>
    <col min="8964" max="8964" width="12.6328125" customWidth="1"/>
    <col min="8965" max="8965" width="10.36328125" customWidth="1"/>
    <col min="8966" max="8966" width="15.6328125" customWidth="1"/>
    <col min="8967" max="8967" width="16.6328125" customWidth="1"/>
    <col min="9216" max="9216" width="3.08984375" customWidth="1"/>
    <col min="9217" max="9217" width="32" customWidth="1"/>
    <col min="9220" max="9220" width="12.6328125" customWidth="1"/>
    <col min="9221" max="9221" width="10.36328125" customWidth="1"/>
    <col min="9222" max="9222" width="15.6328125" customWidth="1"/>
    <col min="9223" max="9223" width="16.6328125" customWidth="1"/>
    <col min="9472" max="9472" width="3.08984375" customWidth="1"/>
    <col min="9473" max="9473" width="32" customWidth="1"/>
    <col min="9476" max="9476" width="12.6328125" customWidth="1"/>
    <col min="9477" max="9477" width="10.36328125" customWidth="1"/>
    <col min="9478" max="9478" width="15.6328125" customWidth="1"/>
    <col min="9479" max="9479" width="16.6328125" customWidth="1"/>
    <col min="9728" max="9728" width="3.08984375" customWidth="1"/>
    <col min="9729" max="9729" width="32" customWidth="1"/>
    <col min="9732" max="9732" width="12.6328125" customWidth="1"/>
    <col min="9733" max="9733" width="10.36328125" customWidth="1"/>
    <col min="9734" max="9734" width="15.6328125" customWidth="1"/>
    <col min="9735" max="9735" width="16.6328125" customWidth="1"/>
    <col min="9984" max="9984" width="3.08984375" customWidth="1"/>
    <col min="9985" max="9985" width="32" customWidth="1"/>
    <col min="9988" max="9988" width="12.6328125" customWidth="1"/>
    <col min="9989" max="9989" width="10.36328125" customWidth="1"/>
    <col min="9990" max="9990" width="15.6328125" customWidth="1"/>
    <col min="9991" max="9991" width="16.6328125" customWidth="1"/>
    <col min="10240" max="10240" width="3.08984375" customWidth="1"/>
    <col min="10241" max="10241" width="32" customWidth="1"/>
    <col min="10244" max="10244" width="12.6328125" customWidth="1"/>
    <col min="10245" max="10245" width="10.36328125" customWidth="1"/>
    <col min="10246" max="10246" width="15.6328125" customWidth="1"/>
    <col min="10247" max="10247" width="16.6328125" customWidth="1"/>
    <col min="10496" max="10496" width="3.08984375" customWidth="1"/>
    <col min="10497" max="10497" width="32" customWidth="1"/>
    <col min="10500" max="10500" width="12.6328125" customWidth="1"/>
    <col min="10501" max="10501" width="10.36328125" customWidth="1"/>
    <col min="10502" max="10502" width="15.6328125" customWidth="1"/>
    <col min="10503" max="10503" width="16.6328125" customWidth="1"/>
    <col min="10752" max="10752" width="3.08984375" customWidth="1"/>
    <col min="10753" max="10753" width="32" customWidth="1"/>
    <col min="10756" max="10756" width="12.6328125" customWidth="1"/>
    <col min="10757" max="10757" width="10.36328125" customWidth="1"/>
    <col min="10758" max="10758" width="15.6328125" customWidth="1"/>
    <col min="10759" max="10759" width="16.6328125" customWidth="1"/>
    <col min="11008" max="11008" width="3.08984375" customWidth="1"/>
    <col min="11009" max="11009" width="32" customWidth="1"/>
    <col min="11012" max="11012" width="12.6328125" customWidth="1"/>
    <col min="11013" max="11013" width="10.36328125" customWidth="1"/>
    <col min="11014" max="11014" width="15.6328125" customWidth="1"/>
    <col min="11015" max="11015" width="16.6328125" customWidth="1"/>
    <col min="11264" max="11264" width="3.08984375" customWidth="1"/>
    <col min="11265" max="11265" width="32" customWidth="1"/>
    <col min="11268" max="11268" width="12.6328125" customWidth="1"/>
    <col min="11269" max="11269" width="10.36328125" customWidth="1"/>
    <col min="11270" max="11270" width="15.6328125" customWidth="1"/>
    <col min="11271" max="11271" width="16.6328125" customWidth="1"/>
    <col min="11520" max="11520" width="3.08984375" customWidth="1"/>
    <col min="11521" max="11521" width="32" customWidth="1"/>
    <col min="11524" max="11524" width="12.6328125" customWidth="1"/>
    <col min="11525" max="11525" width="10.36328125" customWidth="1"/>
    <col min="11526" max="11526" width="15.6328125" customWidth="1"/>
    <col min="11527" max="11527" width="16.6328125" customWidth="1"/>
    <col min="11776" max="11776" width="3.08984375" customWidth="1"/>
    <col min="11777" max="11777" width="32" customWidth="1"/>
    <col min="11780" max="11780" width="12.6328125" customWidth="1"/>
    <col min="11781" max="11781" width="10.36328125" customWidth="1"/>
    <col min="11782" max="11782" width="15.6328125" customWidth="1"/>
    <col min="11783" max="11783" width="16.6328125" customWidth="1"/>
    <col min="12032" max="12032" width="3.08984375" customWidth="1"/>
    <col min="12033" max="12033" width="32" customWidth="1"/>
    <col min="12036" max="12036" width="12.6328125" customWidth="1"/>
    <col min="12037" max="12037" width="10.36328125" customWidth="1"/>
    <col min="12038" max="12038" width="15.6328125" customWidth="1"/>
    <col min="12039" max="12039" width="16.6328125" customWidth="1"/>
    <col min="12288" max="12288" width="3.08984375" customWidth="1"/>
    <col min="12289" max="12289" width="32" customWidth="1"/>
    <col min="12292" max="12292" width="12.6328125" customWidth="1"/>
    <col min="12293" max="12293" width="10.36328125" customWidth="1"/>
    <col min="12294" max="12294" width="15.6328125" customWidth="1"/>
    <col min="12295" max="12295" width="16.6328125" customWidth="1"/>
    <col min="12544" max="12544" width="3.08984375" customWidth="1"/>
    <col min="12545" max="12545" width="32" customWidth="1"/>
    <col min="12548" max="12548" width="12.6328125" customWidth="1"/>
    <col min="12549" max="12549" width="10.36328125" customWidth="1"/>
    <col min="12550" max="12550" width="15.6328125" customWidth="1"/>
    <col min="12551" max="12551" width="16.6328125" customWidth="1"/>
    <col min="12800" max="12800" width="3.08984375" customWidth="1"/>
    <col min="12801" max="12801" width="32" customWidth="1"/>
    <col min="12804" max="12804" width="12.6328125" customWidth="1"/>
    <col min="12805" max="12805" width="10.36328125" customWidth="1"/>
    <col min="12806" max="12806" width="15.6328125" customWidth="1"/>
    <col min="12807" max="12807" width="16.6328125" customWidth="1"/>
    <col min="13056" max="13056" width="3.08984375" customWidth="1"/>
    <col min="13057" max="13057" width="32" customWidth="1"/>
    <col min="13060" max="13060" width="12.6328125" customWidth="1"/>
    <col min="13061" max="13061" width="10.36328125" customWidth="1"/>
    <col min="13062" max="13062" width="15.6328125" customWidth="1"/>
    <col min="13063" max="13063" width="16.6328125" customWidth="1"/>
    <col min="13312" max="13312" width="3.08984375" customWidth="1"/>
    <col min="13313" max="13313" width="32" customWidth="1"/>
    <col min="13316" max="13316" width="12.6328125" customWidth="1"/>
    <col min="13317" max="13317" width="10.36328125" customWidth="1"/>
    <col min="13318" max="13318" width="15.6328125" customWidth="1"/>
    <col min="13319" max="13319" width="16.6328125" customWidth="1"/>
    <col min="13568" max="13568" width="3.08984375" customWidth="1"/>
    <col min="13569" max="13569" width="32" customWidth="1"/>
    <col min="13572" max="13572" width="12.6328125" customWidth="1"/>
    <col min="13573" max="13573" width="10.36328125" customWidth="1"/>
    <col min="13574" max="13574" width="15.6328125" customWidth="1"/>
    <col min="13575" max="13575" width="16.6328125" customWidth="1"/>
    <col min="13824" max="13824" width="3.08984375" customWidth="1"/>
    <col min="13825" max="13825" width="32" customWidth="1"/>
    <col min="13828" max="13828" width="12.6328125" customWidth="1"/>
    <col min="13829" max="13829" width="10.36328125" customWidth="1"/>
    <col min="13830" max="13830" width="15.6328125" customWidth="1"/>
    <col min="13831" max="13831" width="16.6328125" customWidth="1"/>
    <col min="14080" max="14080" width="3.08984375" customWidth="1"/>
    <col min="14081" max="14081" width="32" customWidth="1"/>
    <col min="14084" max="14084" width="12.6328125" customWidth="1"/>
    <col min="14085" max="14085" width="10.36328125" customWidth="1"/>
    <col min="14086" max="14086" width="15.6328125" customWidth="1"/>
    <col min="14087" max="14087" width="16.6328125" customWidth="1"/>
    <col min="14336" max="14336" width="3.08984375" customWidth="1"/>
    <col min="14337" max="14337" width="32" customWidth="1"/>
    <col min="14340" max="14340" width="12.6328125" customWidth="1"/>
    <col min="14341" max="14341" width="10.36328125" customWidth="1"/>
    <col min="14342" max="14342" width="15.6328125" customWidth="1"/>
    <col min="14343" max="14343" width="16.6328125" customWidth="1"/>
    <col min="14592" max="14592" width="3.08984375" customWidth="1"/>
    <col min="14593" max="14593" width="32" customWidth="1"/>
    <col min="14596" max="14596" width="12.6328125" customWidth="1"/>
    <col min="14597" max="14597" width="10.36328125" customWidth="1"/>
    <col min="14598" max="14598" width="15.6328125" customWidth="1"/>
    <col min="14599" max="14599" width="16.6328125" customWidth="1"/>
    <col min="14848" max="14848" width="3.08984375" customWidth="1"/>
    <col min="14849" max="14849" width="32" customWidth="1"/>
    <col min="14852" max="14852" width="12.6328125" customWidth="1"/>
    <col min="14853" max="14853" width="10.36328125" customWidth="1"/>
    <col min="14854" max="14854" width="15.6328125" customWidth="1"/>
    <col min="14855" max="14855" width="16.6328125" customWidth="1"/>
    <col min="15104" max="15104" width="3.08984375" customWidth="1"/>
    <col min="15105" max="15105" width="32" customWidth="1"/>
    <col min="15108" max="15108" width="12.6328125" customWidth="1"/>
    <col min="15109" max="15109" width="10.36328125" customWidth="1"/>
    <col min="15110" max="15110" width="15.6328125" customWidth="1"/>
    <col min="15111" max="15111" width="16.6328125" customWidth="1"/>
    <col min="15360" max="15360" width="3.08984375" customWidth="1"/>
    <col min="15361" max="15361" width="32" customWidth="1"/>
    <col min="15364" max="15364" width="12.6328125" customWidth="1"/>
    <col min="15365" max="15365" width="10.36328125" customWidth="1"/>
    <col min="15366" max="15366" width="15.6328125" customWidth="1"/>
    <col min="15367" max="15367" width="16.6328125" customWidth="1"/>
    <col min="15616" max="15616" width="3.08984375" customWidth="1"/>
    <col min="15617" max="15617" width="32" customWidth="1"/>
    <col min="15620" max="15620" width="12.6328125" customWidth="1"/>
    <col min="15621" max="15621" width="10.36328125" customWidth="1"/>
    <col min="15622" max="15622" width="15.6328125" customWidth="1"/>
    <col min="15623" max="15623" width="16.6328125" customWidth="1"/>
    <col min="15872" max="15872" width="3.08984375" customWidth="1"/>
    <col min="15873" max="15873" width="32" customWidth="1"/>
    <col min="15876" max="15876" width="12.6328125" customWidth="1"/>
    <col min="15877" max="15877" width="10.36328125" customWidth="1"/>
    <col min="15878" max="15878" width="15.6328125" customWidth="1"/>
    <col min="15879" max="15879" width="16.6328125" customWidth="1"/>
    <col min="16128" max="16128" width="3.08984375" customWidth="1"/>
    <col min="16129" max="16129" width="32" customWidth="1"/>
    <col min="16132" max="16132" width="12.6328125" customWidth="1"/>
    <col min="16133" max="16133" width="10.36328125" customWidth="1"/>
    <col min="16134" max="16134" width="15.6328125" customWidth="1"/>
    <col min="16135" max="16135" width="16.6328125" customWidth="1"/>
  </cols>
  <sheetData>
    <row r="1" spans="1:14" ht="20.5" thickBot="1">
      <c r="I1" s="466" t="s">
        <v>5856</v>
      </c>
    </row>
    <row r="2" spans="1:14" ht="15.5">
      <c r="C2" s="588" t="s">
        <v>6046</v>
      </c>
      <c r="D2" s="589"/>
      <c r="E2" s="589"/>
      <c r="F2" s="589"/>
      <c r="G2" s="589"/>
      <c r="H2" s="589"/>
      <c r="I2" s="590"/>
    </row>
    <row r="3" spans="1:14" ht="15.5">
      <c r="B3" s="467"/>
      <c r="C3" s="591" t="s">
        <v>6109</v>
      </c>
      <c r="D3" s="592"/>
      <c r="E3" s="592"/>
      <c r="F3" s="592"/>
      <c r="G3" s="592"/>
      <c r="H3" s="592"/>
      <c r="I3" s="593"/>
    </row>
    <row r="4" spans="1:14" ht="15.5">
      <c r="B4" s="467"/>
      <c r="C4" s="591" t="s">
        <v>6110</v>
      </c>
      <c r="D4" s="592"/>
      <c r="E4" s="592"/>
      <c r="F4" s="592"/>
      <c r="G4" s="592"/>
      <c r="H4" s="592"/>
      <c r="I4" s="593"/>
    </row>
    <row r="5" spans="1:14" ht="15.5">
      <c r="B5" s="467"/>
      <c r="C5" s="468"/>
      <c r="D5" s="469"/>
      <c r="E5" s="469"/>
      <c r="F5" s="469"/>
      <c r="G5" s="469"/>
      <c r="H5" s="469"/>
      <c r="I5" s="470"/>
    </row>
    <row r="6" spans="1:14">
      <c r="A6" s="471"/>
      <c r="C6" s="472" t="s">
        <v>6047</v>
      </c>
      <c r="D6" s="594" t="s">
        <v>6111</v>
      </c>
      <c r="E6" s="594"/>
      <c r="F6" s="594"/>
      <c r="G6" s="594"/>
      <c r="H6" s="594"/>
      <c r="I6" s="595"/>
    </row>
    <row r="7" spans="1:14">
      <c r="A7" s="471"/>
      <c r="C7" s="473" t="s">
        <v>6112</v>
      </c>
      <c r="D7" s="596">
        <v>0</v>
      </c>
      <c r="E7" s="596"/>
      <c r="F7" s="596"/>
      <c r="G7" s="596"/>
      <c r="H7" s="596"/>
      <c r="I7" s="597"/>
    </row>
    <row r="8" spans="1:14">
      <c r="A8" s="471"/>
      <c r="C8" s="474" t="s">
        <v>6048</v>
      </c>
      <c r="D8" s="475" t="s">
        <v>5855</v>
      </c>
      <c r="E8" s="476">
        <v>2007</v>
      </c>
      <c r="F8" s="477" t="s">
        <v>6049</v>
      </c>
      <c r="G8" s="478">
        <v>39234</v>
      </c>
      <c r="H8" s="475" t="s">
        <v>6050</v>
      </c>
      <c r="I8" s="479">
        <v>39447</v>
      </c>
    </row>
    <row r="9" spans="1:14">
      <c r="A9" s="471"/>
      <c r="C9" s="474" t="s">
        <v>6051</v>
      </c>
      <c r="D9" s="585">
        <v>0</v>
      </c>
      <c r="E9" s="585"/>
      <c r="F9" s="585"/>
      <c r="G9" s="585"/>
      <c r="H9" s="585"/>
      <c r="I9" s="586"/>
    </row>
    <row r="10" spans="1:14">
      <c r="A10" s="471"/>
      <c r="C10" s="598">
        <v>0</v>
      </c>
      <c r="D10" s="599"/>
      <c r="E10" s="599"/>
      <c r="F10" s="599"/>
      <c r="G10" s="599"/>
      <c r="H10" s="599"/>
      <c r="I10" s="600"/>
      <c r="L10" s="587" t="s">
        <v>6029</v>
      </c>
      <c r="M10" s="587"/>
      <c r="N10" s="587"/>
    </row>
    <row r="11" spans="1:14" ht="15" thickBot="1">
      <c r="A11" s="471"/>
      <c r="C11" s="601" t="s">
        <v>6052</v>
      </c>
      <c r="D11" s="602"/>
      <c r="E11" s="602"/>
      <c r="F11" s="602"/>
      <c r="G11" s="602"/>
      <c r="H11" s="602"/>
      <c r="I11" s="603"/>
      <c r="M11" s="532"/>
      <c r="N11" s="532"/>
    </row>
    <row r="12" spans="1:14">
      <c r="A12" s="471"/>
      <c r="C12" s="604" t="s">
        <v>2</v>
      </c>
      <c r="D12" s="605"/>
      <c r="E12" s="605"/>
      <c r="F12" s="605"/>
      <c r="G12" s="606"/>
      <c r="H12" s="480" t="s">
        <v>2604</v>
      </c>
      <c r="I12" s="607" t="s">
        <v>2604</v>
      </c>
      <c r="L12" t="s">
        <v>6030</v>
      </c>
      <c r="M12" t="s">
        <v>6031</v>
      </c>
      <c r="N12" s="375">
        <v>3148092</v>
      </c>
    </row>
    <row r="13" spans="1:14">
      <c r="A13" s="471"/>
      <c r="C13" s="608" t="s">
        <v>6053</v>
      </c>
      <c r="D13" s="609"/>
      <c r="E13" s="609"/>
      <c r="F13" s="609"/>
      <c r="G13" s="610"/>
      <c r="H13" s="481">
        <f>+'ANEXO 7'!K17+'ANEXO 7'!K28</f>
        <v>0</v>
      </c>
      <c r="I13" s="607"/>
      <c r="L13" t="s">
        <v>6032</v>
      </c>
      <c r="M13" t="s">
        <v>6033</v>
      </c>
      <c r="N13" s="375">
        <v>541633</v>
      </c>
    </row>
    <row r="14" spans="1:14">
      <c r="A14" s="471"/>
      <c r="C14" s="608" t="s">
        <v>6054</v>
      </c>
      <c r="D14" s="609"/>
      <c r="E14" s="609"/>
      <c r="F14" s="609"/>
      <c r="G14" s="610"/>
      <c r="H14" s="482"/>
      <c r="I14" s="607"/>
      <c r="L14" t="s">
        <v>6034</v>
      </c>
      <c r="M14" t="s">
        <v>6035</v>
      </c>
      <c r="N14" s="375">
        <v>1132667</v>
      </c>
    </row>
    <row r="15" spans="1:14" ht="15" thickBot="1">
      <c r="A15" s="471"/>
      <c r="C15" s="625" t="s">
        <v>6055</v>
      </c>
      <c r="D15" s="626"/>
      <c r="E15" s="626"/>
      <c r="F15" s="626"/>
      <c r="G15" s="626"/>
      <c r="H15" s="627"/>
      <c r="I15" s="483">
        <f>H13</f>
        <v>0</v>
      </c>
      <c r="L15" t="s">
        <v>5938</v>
      </c>
      <c r="M15" t="s">
        <v>5962</v>
      </c>
      <c r="N15" s="375">
        <v>1270098</v>
      </c>
    </row>
    <row r="16" spans="1:14" ht="18" customHeight="1" thickTop="1" thickBot="1">
      <c r="A16" s="471"/>
      <c r="C16" s="614"/>
      <c r="D16" s="614"/>
      <c r="E16" s="614"/>
      <c r="F16" s="614"/>
      <c r="G16" s="614"/>
      <c r="H16" s="614"/>
      <c r="I16" s="614"/>
      <c r="L16" t="s">
        <v>5939</v>
      </c>
      <c r="M16" t="s">
        <v>5963</v>
      </c>
      <c r="N16" s="375">
        <v>771910</v>
      </c>
    </row>
    <row r="17" spans="1:14" ht="15" thickTop="1">
      <c r="A17" s="471"/>
      <c r="C17" s="622" t="s">
        <v>6056</v>
      </c>
      <c r="D17" s="623"/>
      <c r="E17" s="623"/>
      <c r="F17" s="623"/>
      <c r="G17" s="623"/>
      <c r="H17" s="624"/>
      <c r="I17" s="484"/>
      <c r="L17" t="s">
        <v>5940</v>
      </c>
      <c r="M17" t="s">
        <v>5964</v>
      </c>
      <c r="N17" s="375">
        <v>4488054</v>
      </c>
    </row>
    <row r="18" spans="1:14">
      <c r="A18" s="471"/>
      <c r="C18" s="485" t="s">
        <v>6057</v>
      </c>
      <c r="D18" s="486"/>
      <c r="E18" s="486"/>
      <c r="F18" s="486"/>
      <c r="G18" s="487"/>
      <c r="H18" s="488"/>
      <c r="I18" s="618"/>
      <c r="L18" t="s">
        <v>6036</v>
      </c>
      <c r="M18" t="s">
        <v>6037</v>
      </c>
      <c r="N18" s="375">
        <v>4207734</v>
      </c>
    </row>
    <row r="19" spans="1:14">
      <c r="A19" s="471"/>
      <c r="C19" s="489"/>
      <c r="D19" s="486"/>
      <c r="E19" s="486"/>
      <c r="F19" s="486"/>
      <c r="G19" s="487"/>
      <c r="H19" s="488"/>
      <c r="I19" s="607"/>
      <c r="L19" t="s">
        <v>5943</v>
      </c>
      <c r="M19" t="s">
        <v>5966</v>
      </c>
      <c r="N19" s="375">
        <v>228907</v>
      </c>
    </row>
    <row r="20" spans="1:14" ht="15" thickBot="1">
      <c r="A20" s="471"/>
      <c r="C20" s="490"/>
      <c r="D20" s="491"/>
      <c r="E20" s="492"/>
      <c r="F20" s="492"/>
      <c r="G20" s="493"/>
      <c r="H20" s="494"/>
      <c r="I20" s="619"/>
      <c r="L20" t="s">
        <v>5944</v>
      </c>
      <c r="M20" t="s">
        <v>5967</v>
      </c>
      <c r="N20" s="375">
        <v>720545</v>
      </c>
    </row>
    <row r="21" spans="1:14" ht="15" customHeight="1" thickTop="1" thickBot="1">
      <c r="A21" s="471"/>
      <c r="C21" s="614"/>
      <c r="D21" s="614"/>
      <c r="E21" s="614"/>
      <c r="F21" s="614"/>
      <c r="G21" s="614"/>
      <c r="H21" s="614"/>
      <c r="I21" s="614"/>
      <c r="L21" t="s">
        <v>5947</v>
      </c>
      <c r="M21" t="s">
        <v>5968</v>
      </c>
      <c r="N21" s="375">
        <v>170564</v>
      </c>
    </row>
    <row r="22" spans="1:14" ht="15" thickTop="1">
      <c r="A22" s="471"/>
      <c r="C22" s="622" t="s">
        <v>6003</v>
      </c>
      <c r="D22" s="623"/>
      <c r="E22" s="623"/>
      <c r="F22" s="623"/>
      <c r="G22" s="623"/>
      <c r="H22" s="624"/>
      <c r="I22" s="495">
        <f>SUM(H23:H40)</f>
        <v>0</v>
      </c>
      <c r="L22" t="s">
        <v>5950</v>
      </c>
      <c r="M22" t="s">
        <v>5970</v>
      </c>
      <c r="N22" s="375">
        <v>218933</v>
      </c>
    </row>
    <row r="23" spans="1:14">
      <c r="A23" s="471"/>
      <c r="C23" s="485" t="s">
        <v>6058</v>
      </c>
      <c r="D23" s="496"/>
      <c r="E23" s="496"/>
      <c r="F23" s="496"/>
      <c r="G23" s="487"/>
      <c r="H23" s="488"/>
      <c r="I23" s="618"/>
      <c r="L23" t="s">
        <v>5941</v>
      </c>
      <c r="M23" t="s">
        <v>1720</v>
      </c>
      <c r="N23" s="375">
        <v>1829767</v>
      </c>
    </row>
    <row r="24" spans="1:14">
      <c r="A24" s="471"/>
      <c r="C24" s="497" t="s">
        <v>6059</v>
      </c>
      <c r="D24" s="496"/>
      <c r="E24" s="496"/>
      <c r="F24" s="496"/>
      <c r="G24" s="487"/>
      <c r="H24" s="488"/>
      <c r="I24" s="607"/>
      <c r="L24" t="s">
        <v>5945</v>
      </c>
      <c r="M24" t="s">
        <v>1724</v>
      </c>
      <c r="N24" s="375">
        <v>520869</v>
      </c>
    </row>
    <row r="25" spans="1:14">
      <c r="A25" s="471"/>
      <c r="C25" s="497" t="s">
        <v>6060</v>
      </c>
      <c r="D25" s="498"/>
      <c r="E25" s="496"/>
      <c r="F25" s="496"/>
      <c r="G25" s="487"/>
      <c r="H25" s="499"/>
      <c r="I25" s="607"/>
      <c r="L25" t="s">
        <v>5946</v>
      </c>
      <c r="M25" t="s">
        <v>1726</v>
      </c>
      <c r="N25" s="375">
        <v>151854</v>
      </c>
    </row>
    <row r="26" spans="1:14">
      <c r="A26" s="471"/>
      <c r="C26" s="485" t="s">
        <v>6061</v>
      </c>
      <c r="D26" s="498"/>
      <c r="E26" s="496"/>
      <c r="F26" s="496"/>
      <c r="G26" s="487"/>
      <c r="H26" s="499"/>
      <c r="I26" s="607"/>
      <c r="L26" t="s">
        <v>5948</v>
      </c>
      <c r="M26" t="s">
        <v>1728</v>
      </c>
      <c r="N26" s="375">
        <v>159127</v>
      </c>
    </row>
    <row r="27" spans="1:14">
      <c r="A27" s="471"/>
      <c r="C27" s="497" t="s">
        <v>6062</v>
      </c>
      <c r="D27" s="498"/>
      <c r="E27" s="496"/>
      <c r="F27" s="496"/>
      <c r="G27" s="487"/>
      <c r="H27" s="499"/>
      <c r="I27" s="607"/>
      <c r="L27" t="s">
        <v>5951</v>
      </c>
      <c r="M27" t="s">
        <v>5857</v>
      </c>
      <c r="N27" s="536">
        <v>221375</v>
      </c>
    </row>
    <row r="28" spans="1:14">
      <c r="A28" s="471"/>
      <c r="C28" s="497" t="s">
        <v>6063</v>
      </c>
      <c r="D28" s="498"/>
      <c r="E28" s="496"/>
      <c r="F28" s="496"/>
      <c r="G28" s="487"/>
      <c r="H28" s="499"/>
      <c r="I28" s="607"/>
      <c r="K28" s="531"/>
      <c r="L28" t="s">
        <v>5949</v>
      </c>
      <c r="M28" t="s">
        <v>5969</v>
      </c>
      <c r="N28" s="375">
        <v>4108</v>
      </c>
    </row>
    <row r="29" spans="1:14">
      <c r="A29" s="471"/>
      <c r="C29" s="497" t="s">
        <v>6064</v>
      </c>
      <c r="D29" s="498"/>
      <c r="E29" s="496"/>
      <c r="F29" s="496"/>
      <c r="G29" s="487"/>
      <c r="H29" s="499"/>
      <c r="I29" s="607"/>
      <c r="L29" t="s">
        <v>5942</v>
      </c>
      <c r="M29" t="s">
        <v>5965</v>
      </c>
      <c r="N29" s="375">
        <v>1191209</v>
      </c>
    </row>
    <row r="30" spans="1:14">
      <c r="A30" s="471"/>
      <c r="C30" s="497" t="s">
        <v>1724</v>
      </c>
      <c r="D30" s="498"/>
      <c r="E30" s="496"/>
      <c r="F30" s="496"/>
      <c r="G30" s="487"/>
      <c r="H30" s="499">
        <v>0</v>
      </c>
      <c r="I30" s="607"/>
      <c r="L30" t="s">
        <v>5976</v>
      </c>
      <c r="M30" t="s">
        <v>6040</v>
      </c>
      <c r="N30" s="375">
        <v>828166</v>
      </c>
    </row>
    <row r="31" spans="1:14">
      <c r="A31" s="471"/>
      <c r="C31" s="497" t="s">
        <v>6078</v>
      </c>
      <c r="D31" s="498"/>
      <c r="E31" s="496"/>
      <c r="F31" s="496"/>
      <c r="G31" s="487"/>
      <c r="H31" s="499"/>
      <c r="I31" s="607"/>
    </row>
    <row r="32" spans="1:14">
      <c r="A32" s="471"/>
      <c r="C32" s="497" t="s">
        <v>6065</v>
      </c>
      <c r="D32" s="498"/>
      <c r="E32" s="496"/>
      <c r="F32" s="496"/>
      <c r="G32" s="487"/>
      <c r="H32" s="499"/>
      <c r="I32" s="607"/>
      <c r="L32" s="533"/>
      <c r="M32" s="534" t="s">
        <v>6079</v>
      </c>
      <c r="N32" s="535">
        <f>SUM(N12:N31)</f>
        <v>21805612</v>
      </c>
    </row>
    <row r="33" spans="1:14">
      <c r="A33" s="471"/>
      <c r="C33" s="497" t="s">
        <v>6066</v>
      </c>
      <c r="D33" s="498"/>
      <c r="E33" s="496"/>
      <c r="F33" s="496"/>
      <c r="G33" s="487"/>
      <c r="H33" s="499"/>
      <c r="I33" s="607"/>
    </row>
    <row r="34" spans="1:14">
      <c r="A34" s="471"/>
      <c r="C34" s="497" t="s">
        <v>1745</v>
      </c>
      <c r="D34" s="498"/>
      <c r="E34" s="496"/>
      <c r="F34" s="496"/>
      <c r="G34" s="487"/>
      <c r="H34" s="499"/>
      <c r="I34" s="607"/>
      <c r="N34" s="531">
        <f>I42-N32</f>
        <v>-21805612</v>
      </c>
    </row>
    <row r="35" spans="1:14">
      <c r="A35" s="471"/>
      <c r="C35" s="497" t="s">
        <v>6067</v>
      </c>
      <c r="D35" s="498"/>
      <c r="E35" s="496"/>
      <c r="F35" s="496"/>
      <c r="G35" s="487"/>
      <c r="H35" s="499"/>
      <c r="I35" s="607"/>
    </row>
    <row r="36" spans="1:14">
      <c r="A36" s="471"/>
      <c r="C36" s="497" t="s">
        <v>6068</v>
      </c>
      <c r="D36" s="498"/>
      <c r="E36" s="496"/>
      <c r="F36" s="496"/>
      <c r="G36" s="487"/>
      <c r="H36" s="499">
        <v>0</v>
      </c>
      <c r="I36" s="607"/>
    </row>
    <row r="37" spans="1:14">
      <c r="A37" s="471"/>
      <c r="C37" s="497" t="s">
        <v>6069</v>
      </c>
      <c r="D37" s="498"/>
      <c r="E37" s="496"/>
      <c r="F37" s="496"/>
      <c r="G37" s="487"/>
      <c r="H37" s="499">
        <v>0</v>
      </c>
      <c r="I37" s="607"/>
    </row>
    <row r="38" spans="1:14">
      <c r="A38" s="471"/>
      <c r="C38" s="497"/>
      <c r="D38" s="498"/>
      <c r="E38" s="496"/>
      <c r="F38" s="496"/>
      <c r="G38" s="487"/>
      <c r="H38" s="499"/>
      <c r="I38" s="607"/>
    </row>
    <row r="39" spans="1:14">
      <c r="A39" s="471"/>
      <c r="C39" s="500" t="s">
        <v>6070</v>
      </c>
      <c r="D39" s="498"/>
      <c r="E39" s="496"/>
      <c r="F39" s="496"/>
      <c r="G39" s="487"/>
      <c r="H39" s="499"/>
      <c r="I39" s="607"/>
    </row>
    <row r="40" spans="1:14" ht="16" thickBot="1">
      <c r="A40" s="471"/>
      <c r="C40" s="501"/>
      <c r="D40" s="502"/>
      <c r="E40" s="503"/>
      <c r="F40" s="503"/>
      <c r="G40" s="493"/>
      <c r="H40" s="494"/>
      <c r="I40" s="619"/>
      <c r="K40" s="504"/>
    </row>
    <row r="41" spans="1:14" ht="9.75" customHeight="1" thickTop="1" thickBot="1">
      <c r="A41" s="471"/>
      <c r="C41" s="614"/>
      <c r="D41" s="614"/>
      <c r="E41" s="614"/>
      <c r="F41" s="614"/>
      <c r="G41" s="614"/>
      <c r="H41" s="614"/>
      <c r="I41" s="614"/>
      <c r="K41" s="504"/>
    </row>
    <row r="42" spans="1:14" ht="15.5" thickTop="1" thickBot="1">
      <c r="A42" s="471"/>
      <c r="C42" s="611" t="s">
        <v>6071</v>
      </c>
      <c r="D42" s="620"/>
      <c r="E42" s="620"/>
      <c r="F42" s="620"/>
      <c r="G42" s="620"/>
      <c r="H42" s="621"/>
      <c r="I42" s="505">
        <f>+I15-I22</f>
        <v>0</v>
      </c>
      <c r="K42" s="506"/>
    </row>
    <row r="43" spans="1:14" ht="9.75" customHeight="1" thickTop="1" thickBot="1">
      <c r="A43" s="471"/>
      <c r="C43" s="614"/>
      <c r="D43" s="614"/>
      <c r="E43" s="614"/>
      <c r="F43" s="614"/>
      <c r="G43" s="614"/>
      <c r="H43" s="614"/>
      <c r="I43" s="614"/>
      <c r="K43" s="506"/>
    </row>
    <row r="44" spans="1:14" ht="15.5" thickTop="1" thickBot="1">
      <c r="A44" s="471"/>
      <c r="C44" s="611" t="s">
        <v>6072</v>
      </c>
      <c r="D44" s="612"/>
      <c r="E44" s="612"/>
      <c r="F44" s="612"/>
      <c r="G44" s="612"/>
      <c r="H44" s="613"/>
      <c r="I44" s="507" t="e">
        <f>+#REF!</f>
        <v>#REF!</v>
      </c>
      <c r="K44" s="506"/>
    </row>
    <row r="45" spans="1:14" ht="9" customHeight="1" thickTop="1" thickBot="1">
      <c r="A45" s="471"/>
      <c r="C45" s="614"/>
      <c r="D45" s="614"/>
      <c r="E45" s="614"/>
      <c r="F45" s="614"/>
      <c r="G45" s="614"/>
      <c r="H45" s="614"/>
      <c r="I45" s="614"/>
      <c r="K45" s="506"/>
    </row>
    <row r="46" spans="1:14" ht="15.5" thickTop="1" thickBot="1">
      <c r="A46" s="471"/>
      <c r="C46" s="611" t="s">
        <v>6073</v>
      </c>
      <c r="D46" s="612"/>
      <c r="E46" s="612"/>
      <c r="F46" s="612"/>
      <c r="G46" s="612"/>
      <c r="H46" s="613"/>
      <c r="I46" s="505" t="e">
        <f>+I42-I44</f>
        <v>#REF!</v>
      </c>
      <c r="K46" s="463"/>
    </row>
    <row r="47" spans="1:14" ht="9" customHeight="1" thickTop="1" thickBot="1">
      <c r="A47" s="471"/>
      <c r="C47" s="614"/>
      <c r="D47" s="614"/>
      <c r="E47" s="614"/>
      <c r="F47" s="614"/>
      <c r="G47" s="614"/>
      <c r="H47" s="614"/>
      <c r="I47" s="614"/>
      <c r="K47" s="506"/>
    </row>
    <row r="48" spans="1:14" ht="15" thickTop="1">
      <c r="A48" s="471"/>
      <c r="C48" s="508" t="s">
        <v>6074</v>
      </c>
      <c r="D48" s="509"/>
      <c r="E48" s="509"/>
      <c r="F48" s="509"/>
      <c r="G48" s="510"/>
      <c r="H48" s="511" t="s">
        <v>2604</v>
      </c>
      <c r="I48" s="512">
        <f>SUM(H49:H51)</f>
        <v>0</v>
      </c>
      <c r="J48" s="513"/>
      <c r="K48" s="506"/>
    </row>
    <row r="49" spans="1:11">
      <c r="A49" s="471"/>
      <c r="C49" s="514"/>
      <c r="D49" s="515"/>
      <c r="E49" s="486"/>
      <c r="F49" s="486"/>
      <c r="G49" s="487"/>
      <c r="H49" s="516"/>
      <c r="I49" s="517"/>
      <c r="K49" s="506"/>
    </row>
    <row r="50" spans="1:11">
      <c r="A50" s="471"/>
      <c r="C50" s="514"/>
      <c r="D50" s="515"/>
      <c r="E50" s="486"/>
      <c r="F50" s="486" t="s">
        <v>1736</v>
      </c>
      <c r="G50" s="487"/>
      <c r="H50" s="516"/>
      <c r="I50" s="517"/>
      <c r="K50" s="506"/>
    </row>
    <row r="51" spans="1:11" ht="15" thickBot="1">
      <c r="A51" s="471"/>
      <c r="C51" s="518"/>
      <c r="D51" s="519"/>
      <c r="E51" s="519"/>
      <c r="F51" s="519"/>
      <c r="G51" s="520"/>
      <c r="H51" s="521"/>
      <c r="I51" s="522"/>
      <c r="K51" s="506"/>
    </row>
    <row r="52" spans="1:11" ht="25.5" customHeight="1">
      <c r="A52" s="471"/>
      <c r="C52" s="615" t="s">
        <v>6075</v>
      </c>
      <c r="D52" s="616"/>
      <c r="E52" s="616"/>
      <c r="F52" s="617"/>
      <c r="G52" s="523"/>
      <c r="H52" s="523"/>
      <c r="I52" s="524"/>
    </row>
    <row r="53" spans="1:11" ht="15" thickBot="1">
      <c r="C53" s="525"/>
      <c r="D53" s="526"/>
      <c r="E53" s="526"/>
      <c r="F53" s="527"/>
      <c r="G53" s="528" t="s">
        <v>6076</v>
      </c>
      <c r="H53" s="526"/>
      <c r="I53" s="527"/>
    </row>
    <row r="54" spans="1:11" ht="15" thickTop="1"/>
    <row r="55" spans="1:11">
      <c r="G55" t="s">
        <v>6077</v>
      </c>
      <c r="I55" s="529" t="e">
        <f>I46/I44</f>
        <v>#REF!</v>
      </c>
    </row>
    <row r="56" spans="1:11">
      <c r="C56" s="530"/>
    </row>
    <row r="57" spans="1:11">
      <c r="C57" s="530"/>
    </row>
  </sheetData>
  <mergeCells count="28">
    <mergeCell ref="C22:H22"/>
    <mergeCell ref="C15:H15"/>
    <mergeCell ref="C16:I16"/>
    <mergeCell ref="C17:H17"/>
    <mergeCell ref="I18:I20"/>
    <mergeCell ref="C21:I21"/>
    <mergeCell ref="C46:H46"/>
    <mergeCell ref="C47:I47"/>
    <mergeCell ref="C52:F52"/>
    <mergeCell ref="I23:I40"/>
    <mergeCell ref="C41:I41"/>
    <mergeCell ref="C42:H42"/>
    <mergeCell ref="C43:I43"/>
    <mergeCell ref="C44:H44"/>
    <mergeCell ref="C45:I45"/>
    <mergeCell ref="C11:I11"/>
    <mergeCell ref="C12:G12"/>
    <mergeCell ref="I12:I14"/>
    <mergeCell ref="C13:G13"/>
    <mergeCell ref="C14:G14"/>
    <mergeCell ref="D9:I9"/>
    <mergeCell ref="L10:N10"/>
    <mergeCell ref="C2:I2"/>
    <mergeCell ref="C3:I3"/>
    <mergeCell ref="C4:I4"/>
    <mergeCell ref="D6:I6"/>
    <mergeCell ref="D7:I7"/>
    <mergeCell ref="C10:I10"/>
  </mergeCells>
  <pageMargins left="0.55000000000000004" right="0.42" top="0.75" bottom="0.75" header="0.3" footer="0.3"/>
  <pageSetup scale="80" orientation="portrait" r:id="rId1"/>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27"/>
  <sheetViews>
    <sheetView showGridLines="0" zoomScale="106" zoomScaleNormal="106" workbookViewId="0">
      <pane xSplit="2" ySplit="2" topLeftCell="C3" activePane="bottomRight" state="frozen"/>
      <selection activeCell="C3" sqref="C3"/>
      <selection pane="topRight" activeCell="C3" sqref="C3"/>
      <selection pane="bottomLeft" activeCell="C3" sqref="C3"/>
      <selection pane="bottomRight" activeCell="H3" sqref="H3"/>
    </sheetView>
  </sheetViews>
  <sheetFormatPr baseColWidth="10" defaultColWidth="11.453125" defaultRowHeight="15" customHeight="1"/>
  <cols>
    <col min="1" max="1" width="14.54296875" style="78" customWidth="1"/>
    <col min="2" max="2" width="33.6328125" style="78" customWidth="1"/>
    <col min="3" max="4" width="15.6328125" style="78" customWidth="1"/>
    <col min="5" max="5" width="15.90625" style="78" customWidth="1"/>
    <col min="6" max="6" width="15.6328125" style="78" customWidth="1"/>
    <col min="7" max="7" width="15.90625" style="78" customWidth="1"/>
    <col min="8" max="8" width="15.6328125" style="78" customWidth="1"/>
    <col min="9" max="9" width="1.6328125" style="78" customWidth="1"/>
    <col min="10" max="16384" width="11.453125" style="78"/>
  </cols>
  <sheetData>
    <row r="1" spans="1:9" ht="20">
      <c r="A1" s="3" t="s">
        <v>0</v>
      </c>
      <c r="B1" s="2" t="s">
        <v>1887</v>
      </c>
      <c r="C1" s="2"/>
      <c r="D1" s="3"/>
      <c r="E1" s="3" t="s">
        <v>0</v>
      </c>
      <c r="F1" s="3" t="s">
        <v>0</v>
      </c>
      <c r="G1" s="3" t="s">
        <v>0</v>
      </c>
      <c r="H1" s="3" t="s">
        <v>0</v>
      </c>
      <c r="I1" s="3" t="s">
        <v>0</v>
      </c>
    </row>
    <row r="2" spans="1:9" ht="20">
      <c r="A2" s="15" t="s">
        <v>1</v>
      </c>
      <c r="B2" s="15" t="s">
        <v>2</v>
      </c>
      <c r="C2" s="394" t="s">
        <v>6097</v>
      </c>
      <c r="D2" s="396" t="s">
        <v>6080</v>
      </c>
      <c r="E2" s="58" t="s">
        <v>6102</v>
      </c>
      <c r="F2" s="58" t="s">
        <v>6087</v>
      </c>
      <c r="G2" s="58" t="s">
        <v>6103</v>
      </c>
      <c r="H2" s="58" t="s">
        <v>6088</v>
      </c>
      <c r="I2" s="3" t="s">
        <v>0</v>
      </c>
    </row>
    <row r="3" spans="1:9" ht="10">
      <c r="A3" s="14" t="s">
        <v>1888</v>
      </c>
      <c r="B3" s="16" t="s">
        <v>0</v>
      </c>
      <c r="C3" s="22"/>
      <c r="D3" s="22"/>
      <c r="E3" s="22"/>
      <c r="F3" s="22"/>
      <c r="G3" s="22"/>
      <c r="H3" s="22"/>
      <c r="I3" s="3"/>
    </row>
    <row r="4" spans="1:9" ht="10">
      <c r="A4" s="14" t="s">
        <v>1889</v>
      </c>
      <c r="B4" s="18" t="s">
        <v>683</v>
      </c>
      <c r="C4" s="29"/>
      <c r="D4" s="22"/>
      <c r="E4" s="22"/>
      <c r="F4" s="22"/>
      <c r="G4" s="22"/>
      <c r="H4" s="22"/>
      <c r="I4" s="3"/>
    </row>
    <row r="5" spans="1:9" ht="10">
      <c r="A5" s="14" t="s">
        <v>1890</v>
      </c>
      <c r="B5" s="22" t="s">
        <v>0</v>
      </c>
      <c r="C5" s="22"/>
      <c r="D5" s="22"/>
      <c r="E5" s="22"/>
      <c r="F5" s="22"/>
      <c r="G5" s="22"/>
      <c r="H5" s="22"/>
      <c r="I5" s="3"/>
    </row>
    <row r="6" spans="1:9" ht="10">
      <c r="A6" s="8" t="s">
        <v>1891</v>
      </c>
      <c r="B6" s="16" t="s">
        <v>1892</v>
      </c>
      <c r="C6" s="119">
        <f t="shared" ref="C6:C15" si="0">TRUNC(E6+G6,0)</f>
        <v>0</v>
      </c>
      <c r="D6" s="79">
        <v>0</v>
      </c>
      <c r="E6" s="79">
        <f t="shared" ref="E6:E15" si="1">VLOOKUP($A6,ResBal,8,FALSE)-G6</f>
        <v>0</v>
      </c>
      <c r="F6" s="79">
        <v>0</v>
      </c>
      <c r="G6" s="79"/>
      <c r="H6" s="79"/>
      <c r="I6" s="3"/>
    </row>
    <row r="7" spans="1:9" ht="20">
      <c r="A7" s="8" t="s">
        <v>1893</v>
      </c>
      <c r="B7" s="16" t="s">
        <v>1894</v>
      </c>
      <c r="C7" s="79">
        <f t="shared" si="0"/>
        <v>0</v>
      </c>
      <c r="D7" s="79">
        <v>0</v>
      </c>
      <c r="E7" s="79">
        <f t="shared" si="1"/>
        <v>0</v>
      </c>
      <c r="F7" s="79">
        <v>0</v>
      </c>
      <c r="G7" s="79"/>
      <c r="H7" s="79"/>
      <c r="I7" s="3"/>
    </row>
    <row r="8" spans="1:9" ht="10">
      <c r="A8" s="8" t="s">
        <v>1895</v>
      </c>
      <c r="B8" s="16" t="s">
        <v>1896</v>
      </c>
      <c r="C8" s="79">
        <f t="shared" si="0"/>
        <v>0</v>
      </c>
      <c r="D8" s="79">
        <v>0</v>
      </c>
      <c r="E8" s="79">
        <f t="shared" si="1"/>
        <v>0</v>
      </c>
      <c r="F8" s="79">
        <v>0</v>
      </c>
      <c r="G8" s="79"/>
      <c r="H8" s="79"/>
      <c r="I8" s="3"/>
    </row>
    <row r="9" spans="1:9" ht="16.5" customHeight="1">
      <c r="A9" s="8" t="s">
        <v>1897</v>
      </c>
      <c r="B9" s="16" t="s">
        <v>1898</v>
      </c>
      <c r="C9" s="79">
        <f t="shared" si="0"/>
        <v>0</v>
      </c>
      <c r="D9" s="79">
        <v>0</v>
      </c>
      <c r="E9" s="79">
        <f t="shared" si="1"/>
        <v>0</v>
      </c>
      <c r="F9" s="79">
        <v>0</v>
      </c>
      <c r="G9" s="79"/>
      <c r="H9" s="79"/>
      <c r="I9" s="3"/>
    </row>
    <row r="10" spans="1:9" ht="10">
      <c r="A10" s="8" t="s">
        <v>1899</v>
      </c>
      <c r="B10" s="16" t="s">
        <v>1900</v>
      </c>
      <c r="C10" s="79">
        <f t="shared" si="0"/>
        <v>0</v>
      </c>
      <c r="D10" s="79">
        <v>0</v>
      </c>
      <c r="E10" s="79">
        <f t="shared" si="1"/>
        <v>0</v>
      </c>
      <c r="F10" s="79">
        <v>0</v>
      </c>
      <c r="G10" s="79"/>
      <c r="H10" s="79"/>
      <c r="I10" s="3"/>
    </row>
    <row r="11" spans="1:9" ht="10">
      <c r="A11" s="8" t="s">
        <v>1901</v>
      </c>
      <c r="B11" s="16" t="s">
        <v>1902</v>
      </c>
      <c r="C11" s="79">
        <f t="shared" si="0"/>
        <v>0</v>
      </c>
      <c r="D11" s="79">
        <v>0</v>
      </c>
      <c r="E11" s="79">
        <f t="shared" si="1"/>
        <v>0</v>
      </c>
      <c r="F11" s="79">
        <v>0</v>
      </c>
      <c r="G11" s="79"/>
      <c r="H11" s="79"/>
      <c r="I11" s="3"/>
    </row>
    <row r="12" spans="1:9" ht="10">
      <c r="A12" s="8" t="s">
        <v>1903</v>
      </c>
      <c r="B12" s="16" t="s">
        <v>1904</v>
      </c>
      <c r="C12" s="119">
        <f t="shared" si="0"/>
        <v>0</v>
      </c>
      <c r="D12" s="79">
        <v>0</v>
      </c>
      <c r="E12" s="79">
        <f t="shared" si="1"/>
        <v>0</v>
      </c>
      <c r="F12" s="79">
        <v>0</v>
      </c>
      <c r="G12" s="79"/>
      <c r="H12" s="79"/>
      <c r="I12" s="3"/>
    </row>
    <row r="13" spans="1:9" ht="20">
      <c r="A13" s="8" t="s">
        <v>1905</v>
      </c>
      <c r="B13" s="16" t="s">
        <v>1906</v>
      </c>
      <c r="C13" s="119">
        <f>TRUNC(E13+G13,0)</f>
        <v>0</v>
      </c>
      <c r="D13" s="79">
        <v>0</v>
      </c>
      <c r="E13" s="79">
        <f t="shared" si="1"/>
        <v>0</v>
      </c>
      <c r="F13" s="79">
        <v>0</v>
      </c>
      <c r="G13" s="79"/>
      <c r="H13" s="79"/>
      <c r="I13" s="3"/>
    </row>
    <row r="14" spans="1:9" ht="20">
      <c r="A14" s="8" t="s">
        <v>1907</v>
      </c>
      <c r="B14" s="16" t="s">
        <v>886</v>
      </c>
      <c r="C14" s="79">
        <f t="shared" si="0"/>
        <v>0</v>
      </c>
      <c r="D14" s="79">
        <v>0</v>
      </c>
      <c r="E14" s="79">
        <f t="shared" si="1"/>
        <v>0</v>
      </c>
      <c r="F14" s="79">
        <v>0</v>
      </c>
      <c r="G14" s="79"/>
      <c r="H14" s="79"/>
      <c r="I14" s="3"/>
    </row>
    <row r="15" spans="1:9" ht="10">
      <c r="A15" s="8" t="s">
        <v>1908</v>
      </c>
      <c r="B15" s="16" t="s">
        <v>1264</v>
      </c>
      <c r="C15" s="79">
        <f t="shared" si="0"/>
        <v>0</v>
      </c>
      <c r="D15" s="79">
        <v>0</v>
      </c>
      <c r="E15" s="79">
        <f t="shared" si="1"/>
        <v>0</v>
      </c>
      <c r="F15" s="79">
        <v>0</v>
      </c>
      <c r="G15" s="79"/>
      <c r="H15" s="79"/>
      <c r="I15" s="3"/>
    </row>
    <row r="16" spans="1:9" ht="10">
      <c r="A16" s="8" t="s">
        <v>1909</v>
      </c>
      <c r="B16" s="16" t="s">
        <v>746</v>
      </c>
      <c r="C16" s="80"/>
      <c r="D16" s="80"/>
      <c r="E16" s="80"/>
      <c r="F16" s="80"/>
      <c r="G16" s="80"/>
      <c r="H16" s="80"/>
      <c r="I16" s="3"/>
    </row>
    <row r="17" spans="1:9" ht="10">
      <c r="A17" s="14" t="s">
        <v>1910</v>
      </c>
      <c r="B17" s="16" t="s">
        <v>0</v>
      </c>
      <c r="C17" s="11"/>
      <c r="D17" s="11"/>
      <c r="E17" s="11"/>
      <c r="F17" s="11"/>
      <c r="G17" s="11"/>
      <c r="H17" s="11"/>
      <c r="I17" s="3"/>
    </row>
    <row r="18" spans="1:9" ht="10">
      <c r="A18" s="8" t="s">
        <v>1911</v>
      </c>
      <c r="B18" s="16" t="s">
        <v>1883</v>
      </c>
      <c r="C18" s="79">
        <f>TRUNC(E18+G18,0)</f>
        <v>0</v>
      </c>
      <c r="D18" s="79">
        <v>0</v>
      </c>
      <c r="E18" s="79">
        <v>0</v>
      </c>
      <c r="F18" s="79">
        <v>0</v>
      </c>
      <c r="G18" s="79"/>
      <c r="H18" s="79"/>
      <c r="I18" s="3"/>
    </row>
    <row r="19" spans="1:9" ht="10">
      <c r="A19" s="14" t="s">
        <v>1912</v>
      </c>
      <c r="B19" s="16" t="s">
        <v>0</v>
      </c>
      <c r="C19" s="11"/>
      <c r="D19" s="11"/>
      <c r="E19" s="11"/>
      <c r="F19" s="11"/>
      <c r="G19" s="11"/>
      <c r="H19" s="11"/>
      <c r="I19" s="3"/>
    </row>
    <row r="20" spans="1:9" ht="10">
      <c r="A20" s="8" t="s">
        <v>1913</v>
      </c>
      <c r="B20" s="16" t="s">
        <v>1914</v>
      </c>
      <c r="C20" s="116">
        <f t="shared" ref="C20:H20" si="2">TRUNC(SUM(C6:C15)+C16+C18,0)</f>
        <v>0</v>
      </c>
      <c r="D20" s="114">
        <v>0</v>
      </c>
      <c r="E20" s="81">
        <f t="shared" si="2"/>
        <v>0</v>
      </c>
      <c r="F20" s="81">
        <v>0</v>
      </c>
      <c r="G20" s="81">
        <f t="shared" si="2"/>
        <v>0</v>
      </c>
      <c r="H20" s="81">
        <f t="shared" si="2"/>
        <v>0</v>
      </c>
      <c r="I20" s="3"/>
    </row>
    <row r="21" spans="1:9" ht="8.15" customHeight="1">
      <c r="A21" s="3" t="s">
        <v>0</v>
      </c>
      <c r="B21" s="3" t="s">
        <v>0</v>
      </c>
      <c r="C21" s="3"/>
      <c r="D21" s="3"/>
      <c r="E21" s="3"/>
      <c r="F21" s="3"/>
      <c r="G21" s="3"/>
      <c r="H21" s="3"/>
      <c r="I21" s="3"/>
    </row>
    <row r="22" spans="1:9" ht="10">
      <c r="A22" s="111"/>
      <c r="B22" s="111"/>
      <c r="C22" s="111"/>
      <c r="D22" s="111"/>
      <c r="E22" s="111"/>
      <c r="F22" s="111"/>
      <c r="G22" s="111"/>
      <c r="H22" s="111"/>
      <c r="I22" s="111"/>
    </row>
    <row r="23" spans="1:9" ht="10">
      <c r="A23" s="111"/>
      <c r="B23" s="111"/>
      <c r="C23" s="111"/>
      <c r="D23" s="111"/>
      <c r="E23" s="111"/>
      <c r="F23" s="111"/>
      <c r="G23" s="111"/>
      <c r="H23" s="111"/>
      <c r="I23" s="111"/>
    </row>
    <row r="24" spans="1:9" ht="10">
      <c r="A24" s="111"/>
      <c r="B24" s="111"/>
      <c r="C24" s="111"/>
      <c r="D24" s="111"/>
      <c r="E24" s="111"/>
      <c r="F24" s="111"/>
      <c r="G24" s="111"/>
      <c r="H24" s="111"/>
      <c r="I24" s="111"/>
    </row>
    <row r="25" spans="1:9" ht="10">
      <c r="A25" s="111"/>
      <c r="B25" s="111"/>
      <c r="C25" s="111"/>
      <c r="D25" s="111"/>
      <c r="E25" s="111"/>
      <c r="F25" s="111"/>
      <c r="G25" s="111"/>
      <c r="H25" s="111"/>
      <c r="I25" s="111"/>
    </row>
    <row r="26" spans="1:9" ht="10">
      <c r="A26" s="111"/>
      <c r="B26" s="111"/>
      <c r="C26" s="111"/>
      <c r="D26" s="111"/>
      <c r="E26" s="111"/>
      <c r="F26" s="111"/>
      <c r="G26" s="111"/>
      <c r="H26" s="111"/>
      <c r="I26" s="111"/>
    </row>
    <row r="27" spans="1:9" ht="10">
      <c r="A27" s="111"/>
      <c r="B27" s="111"/>
      <c r="C27" s="111"/>
      <c r="D27" s="111"/>
      <c r="E27" s="111"/>
      <c r="F27" s="111"/>
      <c r="G27" s="111"/>
      <c r="H27" s="111"/>
      <c r="I27" s="111"/>
    </row>
  </sheetData>
  <sheetProtection formatCells="0" formatColumns="0"/>
  <pageMargins left="0.39370078740157483" right="0.39370078740157483" top="0.39370078740157483" bottom="0.39370078740157483" header="0.31496062992125984" footer="0.31496062992125984"/>
  <pageSetup scale="90" orientation="landscape" r:id="rId1"/>
  <headerFooter>
    <oddFooter>&amp;R&amp;8&amp;P/&amp;N</oddFooter>
  </headerFooter>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64"/>
  <sheetViews>
    <sheetView showGridLines="0" zoomScale="115" zoomScaleNormal="115" workbookViewId="0">
      <pane xSplit="2" ySplit="2" topLeftCell="C3" activePane="bottomRight" state="frozen"/>
      <selection activeCell="C3" sqref="C3"/>
      <selection pane="topRight" activeCell="C3" sqref="C3"/>
      <selection pane="bottomLeft" activeCell="C3" sqref="C3"/>
      <selection pane="bottomRight" activeCell="A30" sqref="A30"/>
    </sheetView>
  </sheetViews>
  <sheetFormatPr baseColWidth="10" defaultColWidth="11.453125" defaultRowHeight="15" customHeight="1"/>
  <cols>
    <col min="1" max="1" width="14.6328125" style="78" customWidth="1"/>
    <col min="2" max="2" width="32.6328125" style="78" customWidth="1"/>
    <col min="3" max="8" width="15.6328125" style="78" customWidth="1"/>
    <col min="9" max="9" width="1.6328125" style="78" customWidth="1"/>
    <col min="10" max="16384" width="11.453125" style="78"/>
  </cols>
  <sheetData>
    <row r="1" spans="1:9" ht="30">
      <c r="A1" s="3" t="s">
        <v>0</v>
      </c>
      <c r="B1" s="2" t="s">
        <v>6001</v>
      </c>
      <c r="C1" s="2"/>
      <c r="D1" s="3"/>
      <c r="E1" s="3" t="s">
        <v>0</v>
      </c>
      <c r="F1" s="3" t="s">
        <v>0</v>
      </c>
      <c r="G1" s="3" t="s">
        <v>0</v>
      </c>
      <c r="H1" s="3" t="s">
        <v>0</v>
      </c>
      <c r="I1" s="3" t="s">
        <v>0</v>
      </c>
    </row>
    <row r="2" spans="1:9" ht="70">
      <c r="A2" s="20" t="s">
        <v>1</v>
      </c>
      <c r="B2" s="20" t="s">
        <v>2</v>
      </c>
      <c r="C2" s="397" t="s">
        <v>6097</v>
      </c>
      <c r="D2" s="398" t="s">
        <v>6080</v>
      </c>
      <c r="E2" s="21" t="s">
        <v>6104</v>
      </c>
      <c r="F2" s="21" t="s">
        <v>6081</v>
      </c>
      <c r="G2" s="21" t="s">
        <v>6105</v>
      </c>
      <c r="H2" s="21" t="s">
        <v>6106</v>
      </c>
      <c r="I2" s="3" t="s">
        <v>0</v>
      </c>
    </row>
    <row r="3" spans="1:9" ht="10">
      <c r="A3" s="14" t="s">
        <v>1915</v>
      </c>
      <c r="B3" s="16" t="s">
        <v>0</v>
      </c>
      <c r="C3" s="22"/>
      <c r="D3" s="22"/>
      <c r="E3" s="22"/>
      <c r="F3" s="22"/>
      <c r="G3" s="22"/>
      <c r="H3" s="22"/>
      <c r="I3" s="3"/>
    </row>
    <row r="4" spans="1:9" ht="10">
      <c r="A4" s="14" t="s">
        <v>1916</v>
      </c>
      <c r="B4" s="18" t="s">
        <v>683</v>
      </c>
      <c r="C4" s="29"/>
      <c r="D4" s="22"/>
      <c r="E4" s="22"/>
      <c r="F4" s="22"/>
      <c r="G4" s="22"/>
      <c r="H4" s="22"/>
      <c r="I4" s="3"/>
    </row>
    <row r="5" spans="1:9" ht="10">
      <c r="A5" s="14" t="s">
        <v>1917</v>
      </c>
      <c r="B5" s="11" t="s">
        <v>0</v>
      </c>
      <c r="C5" s="22"/>
      <c r="D5" s="22"/>
      <c r="E5" s="22"/>
      <c r="F5" s="22"/>
      <c r="G5" s="22"/>
      <c r="H5" s="22"/>
      <c r="I5" s="3"/>
    </row>
    <row r="6" spans="1:9" ht="10">
      <c r="A6" s="14" t="s">
        <v>1918</v>
      </c>
      <c r="B6" s="18" t="s">
        <v>1128</v>
      </c>
      <c r="C6" s="29"/>
      <c r="D6" s="22"/>
      <c r="E6" s="22"/>
      <c r="F6" s="22"/>
      <c r="G6" s="22"/>
      <c r="H6" s="22"/>
      <c r="I6" s="3"/>
    </row>
    <row r="7" spans="1:9" ht="10">
      <c r="A7" s="14" t="s">
        <v>1919</v>
      </c>
      <c r="B7" s="18" t="s">
        <v>0</v>
      </c>
      <c r="C7" s="29"/>
      <c r="D7" s="22"/>
      <c r="E7" s="22"/>
      <c r="F7" s="22"/>
      <c r="G7" s="22"/>
      <c r="H7" s="22"/>
      <c r="I7" s="3"/>
    </row>
    <row r="8" spans="1:9" ht="10">
      <c r="A8" s="14" t="s">
        <v>1920</v>
      </c>
      <c r="B8" s="18" t="s">
        <v>908</v>
      </c>
      <c r="C8" s="18"/>
      <c r="D8" s="22"/>
      <c r="E8" s="22"/>
      <c r="F8" s="22"/>
      <c r="G8" s="22"/>
      <c r="H8" s="22"/>
      <c r="I8" s="3"/>
    </row>
    <row r="9" spans="1:9" ht="10">
      <c r="A9" s="14" t="s">
        <v>1921</v>
      </c>
      <c r="B9" s="11" t="s">
        <v>0</v>
      </c>
      <c r="C9" s="22"/>
      <c r="D9" s="22"/>
      <c r="E9" s="22"/>
      <c r="F9" s="22"/>
      <c r="G9" s="22"/>
      <c r="H9" s="22"/>
      <c r="I9" s="3"/>
    </row>
    <row r="10" spans="1:9" ht="10">
      <c r="A10" s="8" t="s">
        <v>1922</v>
      </c>
      <c r="B10" s="16" t="s">
        <v>1923</v>
      </c>
      <c r="C10" s="79">
        <f>TRUNC(E10+G10,0)</f>
        <v>0</v>
      </c>
      <c r="D10" s="79">
        <v>0</v>
      </c>
      <c r="E10" s="79">
        <f>-VLOOKUP($A10,ResBal,8,FALSE)-G10</f>
        <v>0</v>
      </c>
      <c r="F10" s="79">
        <v>0</v>
      </c>
      <c r="G10" s="79">
        <v>0</v>
      </c>
      <c r="H10" s="79"/>
      <c r="I10" s="3"/>
    </row>
    <row r="11" spans="1:9" ht="10">
      <c r="A11" s="8" t="s">
        <v>1924</v>
      </c>
      <c r="B11" s="16" t="s">
        <v>1925</v>
      </c>
      <c r="C11" s="79">
        <f>TRUNC(E11+G11,0)</f>
        <v>0</v>
      </c>
      <c r="D11" s="79">
        <v>0</v>
      </c>
      <c r="E11" s="79">
        <f>-VLOOKUP($A11,ResBal,8,FALSE)-G11</f>
        <v>0</v>
      </c>
      <c r="F11" s="79">
        <v>0</v>
      </c>
      <c r="G11" s="79"/>
      <c r="H11" s="79"/>
      <c r="I11" s="3"/>
    </row>
    <row r="12" spans="1:9" ht="10">
      <c r="A12" s="8" t="s">
        <v>1926</v>
      </c>
      <c r="B12" s="16" t="s">
        <v>1927</v>
      </c>
      <c r="C12" s="79">
        <f>TRUNC(E12+G12,0)</f>
        <v>0</v>
      </c>
      <c r="D12" s="79">
        <v>0</v>
      </c>
      <c r="E12" s="79">
        <f>-VLOOKUP($A12,ResBal,8,FALSE)-G12</f>
        <v>0</v>
      </c>
      <c r="F12" s="79">
        <v>0</v>
      </c>
      <c r="G12" s="79"/>
      <c r="H12" s="79"/>
      <c r="I12" s="3"/>
    </row>
    <row r="13" spans="1:9" ht="10">
      <c r="A13" s="14" t="s">
        <v>1928</v>
      </c>
      <c r="B13" s="22" t="s">
        <v>0</v>
      </c>
      <c r="C13" s="11"/>
      <c r="D13" s="11"/>
      <c r="E13" s="11"/>
      <c r="F13" s="11"/>
      <c r="G13" s="11"/>
      <c r="H13" s="11"/>
      <c r="I13" s="3"/>
    </row>
    <row r="14" spans="1:9" ht="10">
      <c r="A14" s="14" t="s">
        <v>1929</v>
      </c>
      <c r="B14" s="18" t="s">
        <v>1930</v>
      </c>
      <c r="C14" s="18"/>
      <c r="D14" s="11"/>
      <c r="E14" s="11"/>
      <c r="F14" s="18"/>
      <c r="G14" s="11"/>
      <c r="H14" s="11"/>
      <c r="I14" s="3"/>
    </row>
    <row r="15" spans="1:9" ht="10">
      <c r="A15" s="14" t="s">
        <v>1931</v>
      </c>
      <c r="B15" s="22" t="s">
        <v>0</v>
      </c>
      <c r="C15" s="11"/>
      <c r="D15" s="11"/>
      <c r="E15" s="11"/>
      <c r="F15" s="11"/>
      <c r="G15" s="11"/>
      <c r="H15" s="11"/>
      <c r="I15" s="3"/>
    </row>
    <row r="16" spans="1:9" ht="10">
      <c r="A16" s="8" t="s">
        <v>1932</v>
      </c>
      <c r="B16" s="16" t="s">
        <v>1923</v>
      </c>
      <c r="C16" s="79">
        <f>TRUNC(E16+G16,0)</f>
        <v>0</v>
      </c>
      <c r="D16" s="79">
        <v>0</v>
      </c>
      <c r="E16" s="79">
        <f>-VLOOKUP($A16,ResBal,8,FALSE)-G16</f>
        <v>0</v>
      </c>
      <c r="F16" s="79">
        <v>0</v>
      </c>
      <c r="G16" s="79"/>
      <c r="H16" s="79"/>
      <c r="I16" s="3"/>
    </row>
    <row r="17" spans="1:9" ht="10">
      <c r="A17" s="8" t="s">
        <v>1933</v>
      </c>
      <c r="B17" s="16" t="s">
        <v>1925</v>
      </c>
      <c r="C17" s="79">
        <f>TRUNC(E17+G17,0)</f>
        <v>0</v>
      </c>
      <c r="D17" s="79">
        <v>0</v>
      </c>
      <c r="E17" s="79">
        <f>-VLOOKUP($A17,ResBal,8,FALSE)-G17</f>
        <v>0</v>
      </c>
      <c r="F17" s="79">
        <v>0</v>
      </c>
      <c r="G17" s="79"/>
      <c r="H17" s="79"/>
      <c r="I17" s="3"/>
    </row>
    <row r="18" spans="1:9" ht="10">
      <c r="A18" s="8" t="s">
        <v>1934</v>
      </c>
      <c r="B18" s="16" t="s">
        <v>1927</v>
      </c>
      <c r="C18" s="79">
        <f>TRUNC(E18+G18,0)</f>
        <v>0</v>
      </c>
      <c r="D18" s="79">
        <v>0</v>
      </c>
      <c r="E18" s="79">
        <f>-VLOOKUP($A18,ResBal,8,FALSE)-G18</f>
        <v>0</v>
      </c>
      <c r="F18" s="79">
        <v>0</v>
      </c>
      <c r="G18" s="79"/>
      <c r="H18" s="79"/>
      <c r="I18" s="3"/>
    </row>
    <row r="19" spans="1:9" ht="10">
      <c r="A19" s="8" t="s">
        <v>1935</v>
      </c>
      <c r="B19" s="16" t="s">
        <v>1883</v>
      </c>
      <c r="C19" s="79">
        <f>TRUNC(E19+G19,0)</f>
        <v>0</v>
      </c>
      <c r="D19" s="79">
        <v>0</v>
      </c>
      <c r="E19" s="79">
        <f>-VLOOKUP($A19,ResBal,8,FALSE)-G19</f>
        <v>0</v>
      </c>
      <c r="F19" s="79">
        <v>0</v>
      </c>
      <c r="G19" s="79"/>
      <c r="H19" s="79"/>
      <c r="I19" s="3"/>
    </row>
    <row r="20" spans="1:9" ht="10">
      <c r="A20" s="8" t="s">
        <v>1936</v>
      </c>
      <c r="B20" s="16" t="s">
        <v>1937</v>
      </c>
      <c r="C20" s="116">
        <f t="shared" ref="C20:H20" si="0">TRUNC(SUM(C10:C19),0)</f>
        <v>0</v>
      </c>
      <c r="D20" s="114">
        <v>0</v>
      </c>
      <c r="E20" s="81">
        <f t="shared" si="0"/>
        <v>0</v>
      </c>
      <c r="F20" s="116">
        <v>0</v>
      </c>
      <c r="G20" s="81">
        <f t="shared" si="0"/>
        <v>0</v>
      </c>
      <c r="H20" s="81">
        <f t="shared" si="0"/>
        <v>0</v>
      </c>
      <c r="I20" s="3"/>
    </row>
    <row r="21" spans="1:9" ht="10">
      <c r="A21" s="14" t="s">
        <v>1938</v>
      </c>
      <c r="B21" s="22" t="s">
        <v>0</v>
      </c>
      <c r="C21" s="11"/>
      <c r="D21" s="11"/>
      <c r="E21" s="11"/>
      <c r="F21" s="11"/>
      <c r="G21" s="11"/>
      <c r="H21" s="11"/>
      <c r="I21" s="3"/>
    </row>
    <row r="22" spans="1:9" ht="10">
      <c r="A22" s="14" t="s">
        <v>1939</v>
      </c>
      <c r="B22" s="18" t="s">
        <v>1130</v>
      </c>
      <c r="C22" s="18"/>
      <c r="D22" s="11"/>
      <c r="E22" s="11"/>
      <c r="F22" s="18"/>
      <c r="G22" s="11"/>
      <c r="H22" s="11"/>
      <c r="I22" s="3"/>
    </row>
    <row r="23" spans="1:9" ht="10">
      <c r="A23" s="14" t="s">
        <v>1940</v>
      </c>
      <c r="B23" s="18" t="s">
        <v>0</v>
      </c>
      <c r="C23" s="18"/>
      <c r="D23" s="11"/>
      <c r="E23" s="11"/>
      <c r="F23" s="18"/>
      <c r="G23" s="11"/>
      <c r="H23" s="11"/>
      <c r="I23" s="3"/>
    </row>
    <row r="24" spans="1:9" ht="10">
      <c r="A24" s="14" t="s">
        <v>1941</v>
      </c>
      <c r="B24" s="18" t="s">
        <v>908</v>
      </c>
      <c r="C24" s="18"/>
      <c r="D24" s="11"/>
      <c r="E24" s="11"/>
      <c r="F24" s="18"/>
      <c r="G24" s="11"/>
      <c r="H24" s="11"/>
      <c r="I24" s="3"/>
    </row>
    <row r="25" spans="1:9" ht="10">
      <c r="A25" s="14" t="s">
        <v>1942</v>
      </c>
      <c r="B25" s="11" t="s">
        <v>0</v>
      </c>
      <c r="C25" s="11"/>
      <c r="D25" s="11"/>
      <c r="E25" s="11"/>
      <c r="F25" s="11"/>
      <c r="G25" s="11"/>
      <c r="H25" s="11"/>
      <c r="I25" s="3"/>
    </row>
    <row r="26" spans="1:9" ht="10">
      <c r="A26" s="8" t="s">
        <v>1943</v>
      </c>
      <c r="B26" s="16" t="s">
        <v>1923</v>
      </c>
      <c r="C26" s="119">
        <f>TRUNC(E26+G26,0)</f>
        <v>0</v>
      </c>
      <c r="D26" s="79">
        <v>0</v>
      </c>
      <c r="E26" s="79">
        <f>VLOOKUP($A26,ResBal,8,FALSE)-G26</f>
        <v>0</v>
      </c>
      <c r="F26" s="119">
        <v>0</v>
      </c>
      <c r="G26" s="79"/>
      <c r="H26" s="79"/>
      <c r="I26" s="3"/>
    </row>
    <row r="27" spans="1:9" ht="10">
      <c r="A27" s="8" t="s">
        <v>1944</v>
      </c>
      <c r="B27" s="16" t="s">
        <v>1925</v>
      </c>
      <c r="C27" s="79">
        <f>TRUNC(E27+G27,0)</f>
        <v>0</v>
      </c>
      <c r="D27" s="79">
        <v>0</v>
      </c>
      <c r="E27" s="79">
        <f>VLOOKUP($A27,ResBal,8,FALSE)-G27</f>
        <v>0</v>
      </c>
      <c r="F27" s="79">
        <v>0</v>
      </c>
      <c r="G27" s="79"/>
      <c r="H27" s="79"/>
      <c r="I27" s="3"/>
    </row>
    <row r="28" spans="1:9" ht="10">
      <c r="A28" s="8" t="s">
        <v>1945</v>
      </c>
      <c r="B28" s="16" t="s">
        <v>1927</v>
      </c>
      <c r="C28" s="79">
        <f>TRUNC(E28+G28,0)</f>
        <v>0</v>
      </c>
      <c r="D28" s="79">
        <v>0</v>
      </c>
      <c r="E28" s="79">
        <f>VLOOKUP($A28,ResBal,8,FALSE)-G28</f>
        <v>0</v>
      </c>
      <c r="F28" s="79">
        <v>0</v>
      </c>
      <c r="G28" s="79"/>
      <c r="H28" s="79"/>
      <c r="I28" s="3"/>
    </row>
    <row r="29" spans="1:9" ht="10">
      <c r="A29" s="14" t="s">
        <v>1946</v>
      </c>
      <c r="B29" s="16" t="s">
        <v>0</v>
      </c>
      <c r="C29" s="11"/>
      <c r="D29" s="11"/>
      <c r="E29" s="11"/>
      <c r="F29" s="11"/>
      <c r="G29" s="11"/>
      <c r="H29" s="11"/>
      <c r="I29" s="3"/>
    </row>
    <row r="30" spans="1:9" ht="10">
      <c r="A30" s="14" t="s">
        <v>1947</v>
      </c>
      <c r="B30" s="18" t="s">
        <v>1930</v>
      </c>
      <c r="C30" s="18"/>
      <c r="D30" s="11"/>
      <c r="E30" s="11"/>
      <c r="F30" s="18"/>
      <c r="G30" s="11"/>
      <c r="H30" s="11"/>
      <c r="I30" s="3"/>
    </row>
    <row r="31" spans="1:9" ht="10">
      <c r="A31" s="14" t="s">
        <v>1948</v>
      </c>
      <c r="B31" s="22" t="s">
        <v>0</v>
      </c>
      <c r="C31" s="11"/>
      <c r="D31" s="11"/>
      <c r="E31" s="11"/>
      <c r="F31" s="11"/>
      <c r="G31" s="11"/>
      <c r="H31" s="11"/>
      <c r="I31" s="3"/>
    </row>
    <row r="32" spans="1:9" ht="10">
      <c r="A32" s="8" t="s">
        <v>1949</v>
      </c>
      <c r="B32" s="16" t="s">
        <v>1923</v>
      </c>
      <c r="C32" s="119">
        <f>TRUNC(E32+G32,0)</f>
        <v>0</v>
      </c>
      <c r="D32" s="79">
        <v>0</v>
      </c>
      <c r="E32" s="79">
        <f>VLOOKUP($A32,ResBal,8,FALSE)-G32</f>
        <v>0</v>
      </c>
      <c r="F32" s="119">
        <v>0</v>
      </c>
      <c r="G32" s="79"/>
      <c r="H32" s="79"/>
      <c r="I32" s="3"/>
    </row>
    <row r="33" spans="1:9" ht="10">
      <c r="A33" s="8" t="s">
        <v>1950</v>
      </c>
      <c r="B33" s="16" t="s">
        <v>1925</v>
      </c>
      <c r="C33" s="79">
        <f>TRUNC(E33+G33,0)</f>
        <v>0</v>
      </c>
      <c r="D33" s="79">
        <v>0</v>
      </c>
      <c r="E33" s="79">
        <f>VLOOKUP($A33,ResBal,8,FALSE)-G33</f>
        <v>0</v>
      </c>
      <c r="F33" s="79">
        <v>0</v>
      </c>
      <c r="G33" s="79"/>
      <c r="H33" s="79"/>
      <c r="I33" s="3"/>
    </row>
    <row r="34" spans="1:9" ht="10">
      <c r="A34" s="8" t="s">
        <v>1951</v>
      </c>
      <c r="B34" s="16" t="s">
        <v>1927</v>
      </c>
      <c r="C34" s="79">
        <f>TRUNC(E34+G34,0)</f>
        <v>0</v>
      </c>
      <c r="D34" s="79">
        <v>0</v>
      </c>
      <c r="E34" s="79">
        <f>VLOOKUP($A34,ResBal,8,FALSE)-G34</f>
        <v>0</v>
      </c>
      <c r="F34" s="79">
        <v>0</v>
      </c>
      <c r="G34" s="79"/>
      <c r="H34" s="79"/>
      <c r="I34" s="3"/>
    </row>
    <row r="35" spans="1:9" ht="10">
      <c r="A35" s="8" t="s">
        <v>1952</v>
      </c>
      <c r="B35" s="16" t="s">
        <v>1883</v>
      </c>
      <c r="C35" s="79">
        <f>TRUNC(E35+G35,0)</f>
        <v>0</v>
      </c>
      <c r="D35" s="79">
        <v>0</v>
      </c>
      <c r="E35" s="79">
        <f>VLOOKUP($A35,ResBal,8,FALSE)-G35</f>
        <v>0</v>
      </c>
      <c r="F35" s="79">
        <v>0</v>
      </c>
      <c r="G35" s="79"/>
      <c r="H35" s="79"/>
      <c r="I35" s="3"/>
    </row>
    <row r="36" spans="1:9" ht="10">
      <c r="A36" s="8" t="s">
        <v>1953</v>
      </c>
      <c r="B36" s="16" t="s">
        <v>1954</v>
      </c>
      <c r="C36" s="116">
        <f t="shared" ref="C36:H36" si="1">TRUNC(SUM(C26:C35),0)</f>
        <v>0</v>
      </c>
      <c r="D36" s="114">
        <v>0</v>
      </c>
      <c r="E36" s="81">
        <f t="shared" si="1"/>
        <v>0</v>
      </c>
      <c r="F36" s="116">
        <v>0</v>
      </c>
      <c r="G36" s="81">
        <f t="shared" si="1"/>
        <v>0</v>
      </c>
      <c r="H36" s="81">
        <f t="shared" si="1"/>
        <v>0</v>
      </c>
      <c r="I36" s="3"/>
    </row>
    <row r="37" spans="1:9" ht="10">
      <c r="A37" s="14" t="s">
        <v>1955</v>
      </c>
      <c r="B37" s="16" t="s">
        <v>0</v>
      </c>
      <c r="C37" s="11"/>
      <c r="D37" s="11"/>
      <c r="E37" s="11"/>
      <c r="F37" s="11"/>
      <c r="G37" s="11"/>
      <c r="H37" s="11"/>
      <c r="I37" s="3"/>
    </row>
    <row r="38" spans="1:9" ht="10">
      <c r="A38" s="14" t="s">
        <v>1956</v>
      </c>
      <c r="B38" s="18" t="s">
        <v>1957</v>
      </c>
      <c r="C38" s="18"/>
      <c r="D38" s="11"/>
      <c r="E38" s="11"/>
      <c r="F38" s="18"/>
      <c r="G38" s="11"/>
      <c r="H38" s="11"/>
      <c r="I38" s="3"/>
    </row>
    <row r="39" spans="1:9" ht="10">
      <c r="A39" s="14" t="s">
        <v>1958</v>
      </c>
      <c r="B39" s="22" t="s">
        <v>0</v>
      </c>
      <c r="C39" s="11"/>
      <c r="D39" s="11"/>
      <c r="E39" s="11"/>
      <c r="F39" s="11"/>
      <c r="G39" s="11"/>
      <c r="H39" s="11"/>
      <c r="I39" s="3"/>
    </row>
    <row r="40" spans="1:9" ht="10">
      <c r="A40" s="8" t="s">
        <v>1959</v>
      </c>
      <c r="B40" s="16" t="s">
        <v>1134</v>
      </c>
      <c r="C40" s="119">
        <f>TRUNC(E40+G40,0)</f>
        <v>0</v>
      </c>
      <c r="D40" s="83">
        <v>0</v>
      </c>
      <c r="E40" s="79">
        <f>-VLOOKUP($A40,ResBal,8,FALSE)-G40</f>
        <v>0</v>
      </c>
      <c r="F40" s="119">
        <v>0</v>
      </c>
      <c r="G40" s="79">
        <v>0</v>
      </c>
      <c r="H40" s="79"/>
      <c r="I40" s="3"/>
    </row>
    <row r="41" spans="1:9" ht="10">
      <c r="A41" s="8" t="s">
        <v>1960</v>
      </c>
      <c r="B41" s="16" t="s">
        <v>1883</v>
      </c>
      <c r="C41" s="79">
        <f>TRUNC(E41+G41,0)</f>
        <v>0</v>
      </c>
      <c r="D41" s="83">
        <v>0</v>
      </c>
      <c r="E41" s="79">
        <f>VLOOKUP($A41,ResBal,8,FALSE)-G41</f>
        <v>0</v>
      </c>
      <c r="F41" s="79">
        <v>0</v>
      </c>
      <c r="G41" s="79"/>
      <c r="H41" s="79"/>
      <c r="I41" s="3"/>
    </row>
    <row r="42" spans="1:9" ht="10">
      <c r="A42" s="8" t="s">
        <v>1961</v>
      </c>
      <c r="B42" s="16" t="s">
        <v>1132</v>
      </c>
      <c r="C42" s="119">
        <f>TRUNC(E42+G42,0)</f>
        <v>0</v>
      </c>
      <c r="D42" s="83">
        <v>0</v>
      </c>
      <c r="E42" s="79">
        <f>-VLOOKUP($A42,ResBal,8,FALSE)-G42</f>
        <v>0</v>
      </c>
      <c r="F42" s="119">
        <v>0</v>
      </c>
      <c r="G42" s="79"/>
      <c r="H42" s="79"/>
      <c r="I42" s="3"/>
    </row>
    <row r="43" spans="1:9" ht="10">
      <c r="A43" s="8" t="s">
        <v>1962</v>
      </c>
      <c r="B43" s="16" t="s">
        <v>1883</v>
      </c>
      <c r="C43" s="119"/>
      <c r="D43" s="83"/>
      <c r="E43" s="79">
        <f>-VLOOKUP($A43,ResBal,8,FALSE)-G43</f>
        <v>0</v>
      </c>
      <c r="F43" s="119">
        <v>0</v>
      </c>
      <c r="G43" s="79"/>
      <c r="H43" s="79"/>
      <c r="I43" s="3"/>
    </row>
    <row r="44" spans="1:9" ht="10">
      <c r="A44" s="8" t="s">
        <v>1963</v>
      </c>
      <c r="B44" s="16" t="s">
        <v>1964</v>
      </c>
      <c r="C44" s="81">
        <f t="shared" ref="C44:H44" si="2">TRUNC(SUM(C42:C43)+SUM(C40:C41),0)</f>
        <v>0</v>
      </c>
      <c r="D44" s="81">
        <v>0</v>
      </c>
      <c r="E44" s="81">
        <f t="shared" si="2"/>
        <v>0</v>
      </c>
      <c r="F44" s="81">
        <v>0</v>
      </c>
      <c r="G44" s="81">
        <f t="shared" si="2"/>
        <v>0</v>
      </c>
      <c r="H44" s="81">
        <f t="shared" si="2"/>
        <v>0</v>
      </c>
      <c r="I44" s="3"/>
    </row>
    <row r="45" spans="1:9" ht="10">
      <c r="A45" s="14" t="s">
        <v>1965</v>
      </c>
      <c r="B45" s="22" t="s">
        <v>0</v>
      </c>
      <c r="C45" s="11"/>
      <c r="D45" s="11"/>
      <c r="E45" s="11"/>
      <c r="F45" s="11"/>
      <c r="G45" s="11"/>
      <c r="H45" s="11"/>
      <c r="I45" s="3"/>
    </row>
    <row r="46" spans="1:9" ht="10">
      <c r="A46" s="14" t="s">
        <v>1966</v>
      </c>
      <c r="B46" s="18" t="s">
        <v>1967</v>
      </c>
      <c r="C46" s="18"/>
      <c r="D46" s="11"/>
      <c r="E46" s="11"/>
      <c r="F46" s="18"/>
      <c r="G46" s="11"/>
      <c r="H46" s="11"/>
      <c r="I46" s="3"/>
    </row>
    <row r="47" spans="1:9" ht="10">
      <c r="A47" s="14" t="s">
        <v>1968</v>
      </c>
      <c r="B47" s="22" t="s">
        <v>0</v>
      </c>
      <c r="C47" s="11"/>
      <c r="D47" s="11"/>
      <c r="E47" s="11"/>
      <c r="F47" s="11"/>
      <c r="G47" s="11"/>
      <c r="H47" s="11"/>
      <c r="I47" s="3"/>
    </row>
    <row r="48" spans="1:9" ht="20">
      <c r="A48" s="8" t="s">
        <v>1969</v>
      </c>
      <c r="B48" s="16" t="s">
        <v>1136</v>
      </c>
      <c r="C48" s="119">
        <f t="shared" ref="C48:C53" si="3">TRUNC(E48+G48,0)</f>
        <v>0</v>
      </c>
      <c r="D48" s="123">
        <v>0</v>
      </c>
      <c r="E48" s="79">
        <f>-VLOOKUP($A48,ResBal,8,FALSE)-G48</f>
        <v>0</v>
      </c>
      <c r="F48" s="119">
        <v>0</v>
      </c>
      <c r="G48" s="79"/>
      <c r="H48" s="79"/>
      <c r="I48" s="3"/>
    </row>
    <row r="49" spans="1:9" ht="10">
      <c r="A49" s="8" t="s">
        <v>1970</v>
      </c>
      <c r="B49" s="16" t="s">
        <v>1883</v>
      </c>
      <c r="C49" s="119">
        <f t="shared" si="3"/>
        <v>0</v>
      </c>
      <c r="D49" s="83">
        <v>0</v>
      </c>
      <c r="E49" s="79">
        <f>-VLOOKUP($A49,ResBal,8,FALSE)-G49</f>
        <v>0</v>
      </c>
      <c r="F49" s="119">
        <v>0</v>
      </c>
      <c r="G49" s="79"/>
      <c r="H49" s="79"/>
      <c r="I49" s="3"/>
    </row>
    <row r="50" spans="1:9" ht="20">
      <c r="A50" s="8" t="s">
        <v>1971</v>
      </c>
      <c r="B50" s="16" t="s">
        <v>1138</v>
      </c>
      <c r="C50" s="119">
        <f t="shared" si="3"/>
        <v>0</v>
      </c>
      <c r="D50" s="123">
        <v>0</v>
      </c>
      <c r="E50" s="79">
        <f>VLOOKUP($A50,ResBal,8,FALSE)-G50</f>
        <v>0</v>
      </c>
      <c r="F50" s="119">
        <v>0</v>
      </c>
      <c r="G50" s="79"/>
      <c r="H50" s="79"/>
      <c r="I50" s="3"/>
    </row>
    <row r="51" spans="1:9" ht="10">
      <c r="A51" s="8" t="s">
        <v>1972</v>
      </c>
      <c r="B51" s="16" t="s">
        <v>1883</v>
      </c>
      <c r="C51" s="79">
        <f t="shared" si="3"/>
        <v>0</v>
      </c>
      <c r="D51" s="83">
        <v>0</v>
      </c>
      <c r="E51" s="79">
        <f>VLOOKUP($A51,ResBal,8,FALSE)-G51</f>
        <v>0</v>
      </c>
      <c r="F51" s="79">
        <v>0</v>
      </c>
      <c r="G51" s="79"/>
      <c r="H51" s="79"/>
      <c r="I51" s="3"/>
    </row>
    <row r="52" spans="1:9" ht="20">
      <c r="A52" s="8" t="s">
        <v>1973</v>
      </c>
      <c r="B52" s="16" t="s">
        <v>1140</v>
      </c>
      <c r="C52" s="119">
        <f t="shared" si="3"/>
        <v>0</v>
      </c>
      <c r="D52" s="123">
        <v>0</v>
      </c>
      <c r="E52" s="79">
        <f>VLOOKUP($A52,ResBal,8,FALSE)-G52</f>
        <v>0</v>
      </c>
      <c r="F52" s="119">
        <v>0</v>
      </c>
      <c r="G52" s="79"/>
      <c r="H52" s="79"/>
      <c r="I52" s="3"/>
    </row>
    <row r="53" spans="1:9" ht="10">
      <c r="A53" s="8" t="s">
        <v>1974</v>
      </c>
      <c r="B53" s="16" t="s">
        <v>1883</v>
      </c>
      <c r="C53" s="119">
        <f t="shared" si="3"/>
        <v>0</v>
      </c>
      <c r="D53" s="83">
        <v>0</v>
      </c>
      <c r="E53" s="79">
        <f>VLOOKUP($A53,ResBal,8,FALSE)-G53</f>
        <v>0</v>
      </c>
      <c r="F53" s="119">
        <v>0</v>
      </c>
      <c r="G53" s="79"/>
      <c r="H53" s="79"/>
      <c r="I53" s="3"/>
    </row>
    <row r="54" spans="1:9" ht="20">
      <c r="A54" s="8" t="s">
        <v>1975</v>
      </c>
      <c r="B54" s="16" t="s">
        <v>1976</v>
      </c>
      <c r="C54" s="81">
        <f t="shared" ref="C54:H54" si="4">TRUNC(SUM(C48:C49)+SUM(C50:C51)+SUM(C52:C53),0)</f>
        <v>0</v>
      </c>
      <c r="D54" s="81">
        <v>0</v>
      </c>
      <c r="E54" s="81">
        <f t="shared" si="4"/>
        <v>0</v>
      </c>
      <c r="F54" s="81">
        <v>0</v>
      </c>
      <c r="G54" s="81">
        <f t="shared" si="4"/>
        <v>0</v>
      </c>
      <c r="H54" s="81">
        <f t="shared" si="4"/>
        <v>0</v>
      </c>
      <c r="I54" s="3"/>
    </row>
    <row r="55" spans="1:9" ht="10">
      <c r="A55" s="14" t="s">
        <v>1977</v>
      </c>
      <c r="B55" s="22" t="s">
        <v>0</v>
      </c>
      <c r="C55" s="11"/>
      <c r="D55" s="11"/>
      <c r="E55" s="11"/>
      <c r="F55" s="11"/>
      <c r="G55" s="11"/>
      <c r="H55" s="11"/>
      <c r="I55" s="3"/>
    </row>
    <row r="56" spans="1:9" ht="10">
      <c r="A56" s="14" t="s">
        <v>1978</v>
      </c>
      <c r="B56" s="18" t="s">
        <v>1979</v>
      </c>
      <c r="C56" s="18"/>
      <c r="D56" s="11"/>
      <c r="E56" s="11"/>
      <c r="F56" s="18"/>
      <c r="G56" s="11"/>
      <c r="H56" s="11"/>
      <c r="I56" s="3"/>
    </row>
    <row r="57" spans="1:9" ht="10">
      <c r="A57" s="14" t="s">
        <v>1980</v>
      </c>
      <c r="B57" s="22" t="s">
        <v>0</v>
      </c>
      <c r="C57" s="11"/>
      <c r="D57" s="11"/>
      <c r="E57" s="11"/>
      <c r="F57" s="11"/>
      <c r="G57" s="11"/>
      <c r="H57" s="11"/>
      <c r="I57" s="3"/>
    </row>
    <row r="58" spans="1:9" ht="10">
      <c r="A58" s="8" t="s">
        <v>1981</v>
      </c>
      <c r="B58" s="16" t="s">
        <v>1982</v>
      </c>
      <c r="C58" s="80"/>
      <c r="D58" s="80"/>
      <c r="E58" s="80"/>
      <c r="F58" s="80"/>
      <c r="G58" s="80"/>
      <c r="H58" s="80"/>
      <c r="I58" s="3"/>
    </row>
    <row r="59" spans="1:9" ht="10">
      <c r="A59" s="8" t="s">
        <v>1983</v>
      </c>
      <c r="B59" s="16" t="s">
        <v>1883</v>
      </c>
      <c r="C59" s="79"/>
      <c r="D59" s="83"/>
      <c r="E59" s="83"/>
      <c r="F59" s="79"/>
      <c r="G59" s="79"/>
      <c r="H59" s="79"/>
      <c r="I59" s="3"/>
    </row>
    <row r="60" spans="1:9" ht="10">
      <c r="A60" s="8" t="s">
        <v>1984</v>
      </c>
      <c r="B60" s="16" t="s">
        <v>1985</v>
      </c>
      <c r="C60" s="80"/>
      <c r="D60" s="80"/>
      <c r="E60" s="80"/>
      <c r="F60" s="80"/>
      <c r="G60" s="80"/>
      <c r="H60" s="80"/>
      <c r="I60" s="3"/>
    </row>
    <row r="61" spans="1:9" ht="10">
      <c r="A61" s="8" t="s">
        <v>1986</v>
      </c>
      <c r="B61" s="16" t="s">
        <v>1883</v>
      </c>
      <c r="C61" s="79"/>
      <c r="D61" s="83"/>
      <c r="E61" s="83"/>
      <c r="F61" s="79"/>
      <c r="G61" s="79"/>
      <c r="H61" s="79"/>
      <c r="I61" s="3"/>
    </row>
    <row r="62" spans="1:9" ht="20">
      <c r="A62" s="8" t="s">
        <v>1987</v>
      </c>
      <c r="B62" s="16" t="s">
        <v>1988</v>
      </c>
      <c r="C62" s="81">
        <f t="shared" ref="C62:H62" si="5">TRUNC(C58+C59+C60+C61,0)</f>
        <v>0</v>
      </c>
      <c r="D62" s="81">
        <v>0</v>
      </c>
      <c r="E62" s="81">
        <f t="shared" si="5"/>
        <v>0</v>
      </c>
      <c r="F62" s="81">
        <v>0</v>
      </c>
      <c r="G62" s="81">
        <f t="shared" si="5"/>
        <v>0</v>
      </c>
      <c r="H62" s="81">
        <f t="shared" si="5"/>
        <v>0</v>
      </c>
      <c r="I62" s="3"/>
    </row>
    <row r="63" spans="1:9" ht="20">
      <c r="A63" s="8" t="s">
        <v>1989</v>
      </c>
      <c r="B63" s="16" t="s">
        <v>1990</v>
      </c>
      <c r="C63" s="79">
        <f t="shared" ref="C63:H63" si="6">TRUNC(C20-C36+C44+C54+C62,0)</f>
        <v>0</v>
      </c>
      <c r="D63" s="79">
        <v>0</v>
      </c>
      <c r="E63" s="79">
        <f t="shared" si="6"/>
        <v>0</v>
      </c>
      <c r="F63" s="79">
        <v>0</v>
      </c>
      <c r="G63" s="79">
        <f t="shared" si="6"/>
        <v>0</v>
      </c>
      <c r="H63" s="79">
        <f t="shared" si="6"/>
        <v>0</v>
      </c>
      <c r="I63" s="3"/>
    </row>
    <row r="64" spans="1:9" ht="8.15" customHeight="1">
      <c r="A64" s="3" t="s">
        <v>0</v>
      </c>
      <c r="B64" s="3" t="s">
        <v>0</v>
      </c>
      <c r="C64" s="3"/>
      <c r="D64" s="3"/>
      <c r="E64" s="3"/>
      <c r="F64" s="3"/>
      <c r="G64" s="3"/>
      <c r="H64" s="3"/>
      <c r="I64" s="3"/>
    </row>
  </sheetData>
  <sheetProtection formatCells="0" formatColumns="0"/>
  <pageMargins left="0.39370078740157483" right="0.39370078740157483" top="0.39370078740157483" bottom="0.39370078740157483" header="0.31496062992125984" footer="0.31496062992125984"/>
  <pageSetup scale="90" orientation="landscape" r:id="rId1"/>
  <headerFooter>
    <oddFooter>&amp;R&amp;8&amp;P/&amp;N</oddFooter>
  </headerFooter>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I106"/>
  <sheetViews>
    <sheetView showGridLines="0" workbookViewId="0">
      <pane xSplit="2" ySplit="2" topLeftCell="C90" activePane="bottomRight" state="frozen"/>
      <selection activeCell="C3" sqref="C3"/>
      <selection pane="topRight" activeCell="C3" sqref="C3"/>
      <selection pane="bottomLeft" activeCell="C3" sqref="C3"/>
      <selection pane="bottomRight" activeCell="C26" sqref="C26"/>
    </sheetView>
  </sheetViews>
  <sheetFormatPr baseColWidth="10" defaultColWidth="11.453125" defaultRowHeight="15" customHeight="1"/>
  <cols>
    <col min="1" max="1" width="14.6328125" style="78" customWidth="1"/>
    <col min="2" max="2" width="35.6328125" style="78" customWidth="1"/>
    <col min="3" max="4" width="15.6328125" style="78" customWidth="1"/>
    <col min="5" max="5" width="15.90625" style="78" customWidth="1"/>
    <col min="6" max="8" width="15.6328125" style="78" customWidth="1"/>
    <col min="9" max="9" width="1.6328125" style="78" customWidth="1"/>
    <col min="10" max="16384" width="11.453125" style="78"/>
  </cols>
  <sheetData>
    <row r="1" spans="1:9" ht="20">
      <c r="A1" s="3" t="s">
        <v>0</v>
      </c>
      <c r="B1" s="2" t="s">
        <v>2018</v>
      </c>
      <c r="C1" s="3"/>
      <c r="D1" s="3"/>
      <c r="E1" s="3" t="s">
        <v>0</v>
      </c>
      <c r="F1" s="3" t="s">
        <v>0</v>
      </c>
      <c r="G1" s="3" t="s">
        <v>0</v>
      </c>
      <c r="H1" s="3" t="s">
        <v>0</v>
      </c>
      <c r="I1" s="3"/>
    </row>
    <row r="2" spans="1:9" ht="40">
      <c r="A2" s="20" t="s">
        <v>1</v>
      </c>
      <c r="B2" s="20" t="s">
        <v>2</v>
      </c>
      <c r="C2" s="21" t="s">
        <v>2019</v>
      </c>
      <c r="D2" s="21" t="s">
        <v>2020</v>
      </c>
      <c r="E2" s="21" t="s">
        <v>2021</v>
      </c>
      <c r="F2" s="21" t="s">
        <v>2022</v>
      </c>
      <c r="G2" s="21" t="s">
        <v>2023</v>
      </c>
      <c r="H2" s="21" t="s">
        <v>2024</v>
      </c>
      <c r="I2" s="3"/>
    </row>
    <row r="3" spans="1:9" ht="10">
      <c r="A3" s="14" t="s">
        <v>2025</v>
      </c>
      <c r="B3" s="16" t="s">
        <v>0</v>
      </c>
      <c r="C3" s="22"/>
      <c r="D3" s="22"/>
      <c r="E3" s="22"/>
      <c r="F3" s="22"/>
      <c r="G3" s="22"/>
      <c r="H3" s="22"/>
      <c r="I3" s="3"/>
    </row>
    <row r="4" spans="1:9" ht="10">
      <c r="A4" s="14" t="s">
        <v>2026</v>
      </c>
      <c r="B4" s="8" t="s">
        <v>683</v>
      </c>
      <c r="C4" s="22"/>
      <c r="D4" s="22"/>
      <c r="E4" s="22"/>
      <c r="F4" s="22"/>
      <c r="G4" s="22"/>
      <c r="H4" s="22"/>
      <c r="I4" s="3"/>
    </row>
    <row r="5" spans="1:9" ht="10">
      <c r="A5" s="14" t="s">
        <v>2027</v>
      </c>
      <c r="B5" s="7" t="s">
        <v>0</v>
      </c>
      <c r="C5" s="22"/>
      <c r="D5" s="22"/>
      <c r="E5" s="22"/>
      <c r="F5" s="22"/>
      <c r="G5" s="22"/>
      <c r="H5" s="22"/>
      <c r="I5" s="3"/>
    </row>
    <row r="6" spans="1:9" ht="20">
      <c r="A6" s="14" t="s">
        <v>2028</v>
      </c>
      <c r="B6" s="18" t="s">
        <v>2029</v>
      </c>
      <c r="C6" s="22"/>
      <c r="D6" s="22"/>
      <c r="E6" s="22"/>
      <c r="F6" s="22"/>
      <c r="G6" s="22"/>
      <c r="H6" s="22"/>
      <c r="I6" s="3"/>
    </row>
    <row r="7" spans="1:9" ht="10">
      <c r="A7" s="8" t="s">
        <v>2030</v>
      </c>
      <c r="B7" s="62" t="s">
        <v>2031</v>
      </c>
      <c r="C7" s="79" t="e">
        <f>#REF!</f>
        <v>#REF!</v>
      </c>
      <c r="D7" s="79" t="e">
        <f>#REF!</f>
        <v>#REF!</v>
      </c>
      <c r="E7" s="79" t="e">
        <f t="shared" ref="E7:E18" si="0">C7-D7</f>
        <v>#REF!</v>
      </c>
      <c r="F7" s="79"/>
      <c r="G7" s="79"/>
      <c r="H7" s="79">
        <f t="shared" ref="H7:H18" si="1">F7-G7</f>
        <v>0</v>
      </c>
      <c r="I7" s="3"/>
    </row>
    <row r="8" spans="1:9" ht="10">
      <c r="A8" s="8" t="s">
        <v>2032</v>
      </c>
      <c r="B8" s="62" t="s">
        <v>2033</v>
      </c>
      <c r="C8" s="79" t="e">
        <f>#REF!</f>
        <v>#REF!</v>
      </c>
      <c r="D8" s="79" t="e">
        <f>#REF!</f>
        <v>#REF!</v>
      </c>
      <c r="E8" s="79" t="e">
        <f t="shared" si="0"/>
        <v>#REF!</v>
      </c>
      <c r="F8" s="79"/>
      <c r="G8" s="79"/>
      <c r="H8" s="79">
        <f t="shared" si="1"/>
        <v>0</v>
      </c>
      <c r="I8" s="3"/>
    </row>
    <row r="9" spans="1:9" ht="10">
      <c r="A9" s="8" t="s">
        <v>2034</v>
      </c>
      <c r="B9" s="62" t="s">
        <v>2035</v>
      </c>
      <c r="C9" s="79" t="e">
        <f>#REF!</f>
        <v>#REF!</v>
      </c>
      <c r="D9" s="79" t="e">
        <f>#REF!</f>
        <v>#REF!</v>
      </c>
      <c r="E9" s="79" t="e">
        <f t="shared" si="0"/>
        <v>#REF!</v>
      </c>
      <c r="F9" s="79"/>
      <c r="G9" s="79"/>
      <c r="H9" s="79">
        <f t="shared" si="1"/>
        <v>0</v>
      </c>
      <c r="I9" s="3"/>
    </row>
    <row r="10" spans="1:9" ht="10">
      <c r="A10" s="8" t="s">
        <v>2036</v>
      </c>
      <c r="B10" s="62" t="s">
        <v>2037</v>
      </c>
      <c r="C10" s="79" t="e">
        <f>#REF!</f>
        <v>#REF!</v>
      </c>
      <c r="D10" s="79" t="e">
        <f>#REF!</f>
        <v>#REF!</v>
      </c>
      <c r="E10" s="79" t="e">
        <f t="shared" si="0"/>
        <v>#REF!</v>
      </c>
      <c r="F10" s="79"/>
      <c r="G10" s="79"/>
      <c r="H10" s="79">
        <f t="shared" si="1"/>
        <v>0</v>
      </c>
      <c r="I10" s="3"/>
    </row>
    <row r="11" spans="1:9" ht="10">
      <c r="A11" s="8" t="s">
        <v>2038</v>
      </c>
      <c r="B11" s="62" t="s">
        <v>2039</v>
      </c>
      <c r="C11" s="79" t="e">
        <f>#REF!</f>
        <v>#REF!</v>
      </c>
      <c r="D11" s="79" t="e">
        <f>#REF!</f>
        <v>#REF!</v>
      </c>
      <c r="E11" s="79" t="e">
        <f t="shared" si="0"/>
        <v>#REF!</v>
      </c>
      <c r="F11" s="79"/>
      <c r="G11" s="79"/>
      <c r="H11" s="79">
        <f t="shared" si="1"/>
        <v>0</v>
      </c>
      <c r="I11" s="3"/>
    </row>
    <row r="12" spans="1:9" ht="10">
      <c r="A12" s="8" t="s">
        <v>2040</v>
      </c>
      <c r="B12" s="62" t="s">
        <v>2041</v>
      </c>
      <c r="C12" s="79" t="e">
        <f>#REF!</f>
        <v>#REF!</v>
      </c>
      <c r="D12" s="79" t="e">
        <f>#REF!</f>
        <v>#REF!</v>
      </c>
      <c r="E12" s="79" t="e">
        <f t="shared" si="0"/>
        <v>#REF!</v>
      </c>
      <c r="F12" s="79"/>
      <c r="G12" s="79"/>
      <c r="H12" s="79">
        <f t="shared" si="1"/>
        <v>0</v>
      </c>
      <c r="I12" s="3"/>
    </row>
    <row r="13" spans="1:9" ht="10">
      <c r="A13" s="8" t="s">
        <v>2042</v>
      </c>
      <c r="B13" s="62" t="s">
        <v>2043</v>
      </c>
      <c r="C13" s="79" t="e">
        <f>#REF!</f>
        <v>#REF!</v>
      </c>
      <c r="D13" s="79" t="e">
        <f>#REF!</f>
        <v>#REF!</v>
      </c>
      <c r="E13" s="79" t="e">
        <f t="shared" si="0"/>
        <v>#REF!</v>
      </c>
      <c r="F13" s="79"/>
      <c r="G13" s="79"/>
      <c r="H13" s="79">
        <f t="shared" si="1"/>
        <v>0</v>
      </c>
      <c r="I13" s="3"/>
    </row>
    <row r="14" spans="1:9" ht="10">
      <c r="A14" s="8" t="s">
        <v>2044</v>
      </c>
      <c r="B14" s="62" t="s">
        <v>2045</v>
      </c>
      <c r="C14" s="79" t="e">
        <f>#REF!</f>
        <v>#REF!</v>
      </c>
      <c r="D14" s="79" t="e">
        <f>#REF!</f>
        <v>#REF!</v>
      </c>
      <c r="E14" s="79" t="e">
        <f t="shared" si="0"/>
        <v>#REF!</v>
      </c>
      <c r="F14" s="79"/>
      <c r="G14" s="79"/>
      <c r="H14" s="79">
        <f t="shared" si="1"/>
        <v>0</v>
      </c>
      <c r="I14" s="3"/>
    </row>
    <row r="15" spans="1:9" ht="10">
      <c r="A15" s="8" t="s">
        <v>2046</v>
      </c>
      <c r="B15" s="62" t="s">
        <v>2047</v>
      </c>
      <c r="C15" s="79" t="e">
        <f>#REF!</f>
        <v>#REF!</v>
      </c>
      <c r="D15" s="79" t="e">
        <f>#REF!</f>
        <v>#REF!</v>
      </c>
      <c r="E15" s="79" t="e">
        <f t="shared" si="0"/>
        <v>#REF!</v>
      </c>
      <c r="F15" s="79"/>
      <c r="G15" s="79"/>
      <c r="H15" s="79">
        <f t="shared" si="1"/>
        <v>0</v>
      </c>
      <c r="I15" s="3"/>
    </row>
    <row r="16" spans="1:9" ht="10">
      <c r="A16" s="8" t="s">
        <v>2048</v>
      </c>
      <c r="B16" s="62" t="s">
        <v>2049</v>
      </c>
      <c r="C16" s="79" t="e">
        <f>#REF!</f>
        <v>#REF!</v>
      </c>
      <c r="D16" s="79" t="e">
        <f>#REF!</f>
        <v>#REF!</v>
      </c>
      <c r="E16" s="79" t="e">
        <f t="shared" si="0"/>
        <v>#REF!</v>
      </c>
      <c r="F16" s="79"/>
      <c r="G16" s="79"/>
      <c r="H16" s="79">
        <f t="shared" si="1"/>
        <v>0</v>
      </c>
      <c r="I16" s="3"/>
    </row>
    <row r="17" spans="1:9" ht="10">
      <c r="A17" s="8" t="s">
        <v>2050</v>
      </c>
      <c r="B17" s="62" t="s">
        <v>2051</v>
      </c>
      <c r="C17" s="79" t="e">
        <f>#REF!</f>
        <v>#REF!</v>
      </c>
      <c r="D17" s="79" t="e">
        <f>#REF!</f>
        <v>#REF!</v>
      </c>
      <c r="E17" s="79" t="e">
        <f t="shared" si="0"/>
        <v>#REF!</v>
      </c>
      <c r="F17" s="79"/>
      <c r="G17" s="79"/>
      <c r="H17" s="79">
        <f t="shared" si="1"/>
        <v>0</v>
      </c>
      <c r="I17" s="3"/>
    </row>
    <row r="18" spans="1:9" ht="10">
      <c r="A18" s="8" t="s">
        <v>2052</v>
      </c>
      <c r="B18" s="62" t="s">
        <v>2053</v>
      </c>
      <c r="C18" s="79" t="e">
        <f>#REF!</f>
        <v>#REF!</v>
      </c>
      <c r="D18" s="79" t="e">
        <f>#REF!</f>
        <v>#REF!</v>
      </c>
      <c r="E18" s="79" t="e">
        <f t="shared" si="0"/>
        <v>#REF!</v>
      </c>
      <c r="F18" s="79"/>
      <c r="G18" s="79"/>
      <c r="H18" s="79">
        <f t="shared" si="1"/>
        <v>0</v>
      </c>
      <c r="I18" s="3"/>
    </row>
    <row r="19" spans="1:9" ht="10">
      <c r="A19" s="17" t="s">
        <v>2054</v>
      </c>
      <c r="B19" s="9" t="s">
        <v>0</v>
      </c>
      <c r="C19" s="11"/>
      <c r="D19" s="11"/>
      <c r="E19" s="11"/>
      <c r="F19" s="11"/>
      <c r="G19" s="11"/>
      <c r="H19" s="11"/>
      <c r="I19" s="3"/>
    </row>
    <row r="20" spans="1:9" ht="10">
      <c r="A20" s="8" t="s">
        <v>2055</v>
      </c>
      <c r="B20" s="62" t="s">
        <v>2056</v>
      </c>
      <c r="C20" s="114" t="e">
        <f t="shared" ref="C20:H20" si="2">TRUNC(SUM(C7:C18),0)</f>
        <v>#REF!</v>
      </c>
      <c r="D20" s="114" t="e">
        <f t="shared" si="2"/>
        <v>#REF!</v>
      </c>
      <c r="E20" s="81" t="e">
        <f t="shared" si="2"/>
        <v>#REF!</v>
      </c>
      <c r="F20" s="81">
        <f t="shared" si="2"/>
        <v>0</v>
      </c>
      <c r="G20" s="81">
        <f t="shared" si="2"/>
        <v>0</v>
      </c>
      <c r="H20" s="81">
        <f t="shared" si="2"/>
        <v>0</v>
      </c>
      <c r="I20" s="3"/>
    </row>
    <row r="21" spans="1:9" ht="10">
      <c r="A21" s="17" t="s">
        <v>2057</v>
      </c>
      <c r="B21" s="9" t="s">
        <v>0</v>
      </c>
      <c r="C21" s="11"/>
      <c r="D21" s="11"/>
      <c r="E21" s="11"/>
      <c r="F21" s="11"/>
      <c r="G21" s="11"/>
      <c r="H21" s="11"/>
      <c r="I21" s="3"/>
    </row>
    <row r="22" spans="1:9" ht="40">
      <c r="A22" s="17" t="s">
        <v>2058</v>
      </c>
      <c r="B22" s="59" t="s">
        <v>2059</v>
      </c>
      <c r="C22" s="11"/>
      <c r="D22" s="11"/>
      <c r="E22" s="11"/>
      <c r="F22" s="11"/>
      <c r="G22" s="11"/>
      <c r="H22" s="11"/>
      <c r="I22" s="3"/>
    </row>
    <row r="23" spans="1:9" ht="10">
      <c r="A23" s="17" t="s">
        <v>2060</v>
      </c>
      <c r="B23" s="9" t="s">
        <v>0</v>
      </c>
      <c r="C23" s="11"/>
      <c r="D23" s="11"/>
      <c r="E23" s="11"/>
      <c r="F23" s="11"/>
      <c r="G23" s="11"/>
      <c r="H23" s="11"/>
      <c r="I23" s="3"/>
    </row>
    <row r="24" spans="1:9" ht="10">
      <c r="A24" s="8" t="s">
        <v>2061</v>
      </c>
      <c r="B24" s="62" t="s">
        <v>2031</v>
      </c>
      <c r="C24" s="79"/>
      <c r="D24" s="79"/>
      <c r="E24" s="79">
        <f t="shared" ref="E24:E35" si="3">C24-D24</f>
        <v>0</v>
      </c>
      <c r="F24" s="79"/>
      <c r="G24" s="79"/>
      <c r="H24" s="79">
        <f t="shared" ref="H24:H35" si="4">F24-G24</f>
        <v>0</v>
      </c>
      <c r="I24" s="3"/>
    </row>
    <row r="25" spans="1:9" ht="10">
      <c r="A25" s="8" t="s">
        <v>2062</v>
      </c>
      <c r="B25" s="62" t="s">
        <v>2033</v>
      </c>
      <c r="C25" s="79"/>
      <c r="D25" s="79"/>
      <c r="E25" s="79">
        <f t="shared" si="3"/>
        <v>0</v>
      </c>
      <c r="F25" s="79"/>
      <c r="G25" s="79"/>
      <c r="H25" s="79">
        <f t="shared" si="4"/>
        <v>0</v>
      </c>
      <c r="I25" s="3"/>
    </row>
    <row r="26" spans="1:9" ht="10">
      <c r="A26" s="8" t="s">
        <v>2063</v>
      </c>
      <c r="B26" s="62" t="s">
        <v>2035</v>
      </c>
      <c r="C26" s="79"/>
      <c r="D26" s="79"/>
      <c r="E26" s="79">
        <f t="shared" si="3"/>
        <v>0</v>
      </c>
      <c r="F26" s="79"/>
      <c r="G26" s="79"/>
      <c r="H26" s="79">
        <f t="shared" si="4"/>
        <v>0</v>
      </c>
      <c r="I26" s="3"/>
    </row>
    <row r="27" spans="1:9" ht="10">
      <c r="A27" s="8" t="s">
        <v>2064</v>
      </c>
      <c r="B27" s="62" t="s">
        <v>2037</v>
      </c>
      <c r="C27" s="79"/>
      <c r="D27" s="79"/>
      <c r="E27" s="79">
        <f t="shared" si="3"/>
        <v>0</v>
      </c>
      <c r="F27" s="79"/>
      <c r="G27" s="79"/>
      <c r="H27" s="79">
        <f t="shared" si="4"/>
        <v>0</v>
      </c>
      <c r="I27" s="3"/>
    </row>
    <row r="28" spans="1:9" ht="10">
      <c r="A28" s="8" t="s">
        <v>2065</v>
      </c>
      <c r="B28" s="62" t="s">
        <v>2039</v>
      </c>
      <c r="C28" s="79"/>
      <c r="D28" s="79"/>
      <c r="E28" s="79">
        <f t="shared" si="3"/>
        <v>0</v>
      </c>
      <c r="F28" s="79"/>
      <c r="G28" s="79"/>
      <c r="H28" s="79">
        <f t="shared" si="4"/>
        <v>0</v>
      </c>
      <c r="I28" s="3"/>
    </row>
    <row r="29" spans="1:9" ht="10">
      <c r="A29" s="8" t="s">
        <v>2066</v>
      </c>
      <c r="B29" s="62" t="s">
        <v>2041</v>
      </c>
      <c r="C29" s="79"/>
      <c r="D29" s="79"/>
      <c r="E29" s="79">
        <f t="shared" si="3"/>
        <v>0</v>
      </c>
      <c r="F29" s="79"/>
      <c r="G29" s="79"/>
      <c r="H29" s="79">
        <f t="shared" si="4"/>
        <v>0</v>
      </c>
      <c r="I29" s="3"/>
    </row>
    <row r="30" spans="1:9" ht="10">
      <c r="A30" s="8" t="s">
        <v>2067</v>
      </c>
      <c r="B30" s="62" t="s">
        <v>2043</v>
      </c>
      <c r="C30" s="79"/>
      <c r="D30" s="79"/>
      <c r="E30" s="79">
        <f t="shared" si="3"/>
        <v>0</v>
      </c>
      <c r="F30" s="79"/>
      <c r="G30" s="79"/>
      <c r="H30" s="79">
        <f t="shared" si="4"/>
        <v>0</v>
      </c>
      <c r="I30" s="3"/>
    </row>
    <row r="31" spans="1:9" ht="10">
      <c r="A31" s="8" t="s">
        <v>2068</v>
      </c>
      <c r="B31" s="62" t="s">
        <v>2045</v>
      </c>
      <c r="C31" s="79"/>
      <c r="D31" s="79"/>
      <c r="E31" s="79">
        <f t="shared" si="3"/>
        <v>0</v>
      </c>
      <c r="F31" s="79"/>
      <c r="G31" s="79"/>
      <c r="H31" s="79">
        <f t="shared" si="4"/>
        <v>0</v>
      </c>
      <c r="I31" s="3"/>
    </row>
    <row r="32" spans="1:9" ht="10">
      <c r="A32" s="8" t="s">
        <v>2069</v>
      </c>
      <c r="B32" s="62" t="s">
        <v>2047</v>
      </c>
      <c r="C32" s="79"/>
      <c r="D32" s="79"/>
      <c r="E32" s="79">
        <f t="shared" si="3"/>
        <v>0</v>
      </c>
      <c r="F32" s="79"/>
      <c r="G32" s="79"/>
      <c r="H32" s="79">
        <f t="shared" si="4"/>
        <v>0</v>
      </c>
      <c r="I32" s="3"/>
    </row>
    <row r="33" spans="1:9" ht="10">
      <c r="A33" s="8" t="s">
        <v>2070</v>
      </c>
      <c r="B33" s="62" t="s">
        <v>2049</v>
      </c>
      <c r="C33" s="79"/>
      <c r="D33" s="79"/>
      <c r="E33" s="79">
        <f t="shared" si="3"/>
        <v>0</v>
      </c>
      <c r="F33" s="79"/>
      <c r="G33" s="79"/>
      <c r="H33" s="79">
        <f t="shared" si="4"/>
        <v>0</v>
      </c>
      <c r="I33" s="3"/>
    </row>
    <row r="34" spans="1:9" ht="10">
      <c r="A34" s="8" t="s">
        <v>2071</v>
      </c>
      <c r="B34" s="62" t="s">
        <v>2051</v>
      </c>
      <c r="C34" s="79"/>
      <c r="D34" s="79"/>
      <c r="E34" s="79">
        <f t="shared" si="3"/>
        <v>0</v>
      </c>
      <c r="F34" s="79"/>
      <c r="G34" s="79"/>
      <c r="H34" s="79">
        <f t="shared" si="4"/>
        <v>0</v>
      </c>
      <c r="I34" s="3"/>
    </row>
    <row r="35" spans="1:9" ht="10">
      <c r="A35" s="8" t="s">
        <v>2072</v>
      </c>
      <c r="B35" s="62" t="s">
        <v>2053</v>
      </c>
      <c r="C35" s="79"/>
      <c r="D35" s="79"/>
      <c r="E35" s="79">
        <f t="shared" si="3"/>
        <v>0</v>
      </c>
      <c r="F35" s="79"/>
      <c r="G35" s="79"/>
      <c r="H35" s="79">
        <f t="shared" si="4"/>
        <v>0</v>
      </c>
      <c r="I35" s="3"/>
    </row>
    <row r="36" spans="1:9" ht="10">
      <c r="A36" s="17" t="s">
        <v>2073</v>
      </c>
      <c r="B36" s="9" t="s">
        <v>0</v>
      </c>
      <c r="C36" s="11"/>
      <c r="D36" s="11"/>
      <c r="E36" s="11"/>
      <c r="F36" s="11"/>
      <c r="G36" s="11"/>
      <c r="H36" s="11"/>
      <c r="I36" s="3"/>
    </row>
    <row r="37" spans="1:9" ht="10">
      <c r="A37" s="8" t="s">
        <v>2074</v>
      </c>
      <c r="B37" s="62" t="s">
        <v>2075</v>
      </c>
      <c r="C37" s="81">
        <f t="shared" ref="C37:H37" si="5">TRUNC(SUM(C24:C35),0)</f>
        <v>0</v>
      </c>
      <c r="D37" s="81">
        <f t="shared" si="5"/>
        <v>0</v>
      </c>
      <c r="E37" s="81">
        <f t="shared" si="5"/>
        <v>0</v>
      </c>
      <c r="F37" s="81">
        <f t="shared" si="5"/>
        <v>0</v>
      </c>
      <c r="G37" s="81">
        <f t="shared" si="5"/>
        <v>0</v>
      </c>
      <c r="H37" s="81">
        <f t="shared" si="5"/>
        <v>0</v>
      </c>
      <c r="I37" s="3"/>
    </row>
    <row r="38" spans="1:9" ht="10">
      <c r="A38" s="17" t="s">
        <v>2076</v>
      </c>
      <c r="B38" s="9" t="s">
        <v>0</v>
      </c>
      <c r="C38" s="11"/>
      <c r="D38" s="11"/>
      <c r="E38" s="11"/>
      <c r="F38" s="11"/>
      <c r="G38" s="11"/>
      <c r="H38" s="11"/>
      <c r="I38" s="3"/>
    </row>
    <row r="39" spans="1:9" ht="20">
      <c r="A39" s="17" t="s">
        <v>2077</v>
      </c>
      <c r="B39" s="59" t="s">
        <v>2078</v>
      </c>
      <c r="C39" s="11"/>
      <c r="D39" s="11"/>
      <c r="E39" s="11"/>
      <c r="F39" s="11"/>
      <c r="G39" s="11"/>
      <c r="H39" s="11"/>
      <c r="I39" s="3"/>
    </row>
    <row r="40" spans="1:9" ht="10">
      <c r="A40" s="17" t="s">
        <v>2079</v>
      </c>
      <c r="B40" s="9" t="s">
        <v>0</v>
      </c>
      <c r="C40" s="11"/>
      <c r="D40" s="11"/>
      <c r="E40" s="11"/>
      <c r="F40" s="11"/>
      <c r="G40" s="11"/>
      <c r="H40" s="11"/>
      <c r="I40" s="3"/>
    </row>
    <row r="41" spans="1:9" ht="10">
      <c r="A41" s="8" t="s">
        <v>2080</v>
      </c>
      <c r="B41" s="62" t="s">
        <v>2031</v>
      </c>
      <c r="C41" s="79" t="e">
        <f>#REF!</f>
        <v>#REF!</v>
      </c>
      <c r="D41" s="79" t="e">
        <f>#REF!</f>
        <v>#REF!</v>
      </c>
      <c r="E41" s="79" t="e">
        <f t="shared" ref="E41:E52" si="6">C41-D41</f>
        <v>#REF!</v>
      </c>
      <c r="F41" s="79"/>
      <c r="G41" s="79"/>
      <c r="H41" s="79">
        <f t="shared" ref="H41:H52" si="7">F41-G41</f>
        <v>0</v>
      </c>
      <c r="I41" s="3"/>
    </row>
    <row r="42" spans="1:9" ht="10">
      <c r="A42" s="8" t="s">
        <v>2081</v>
      </c>
      <c r="B42" s="62" t="s">
        <v>2082</v>
      </c>
      <c r="C42" s="79" t="e">
        <f>#REF!</f>
        <v>#REF!</v>
      </c>
      <c r="D42" s="79" t="e">
        <f>#REF!</f>
        <v>#REF!</v>
      </c>
      <c r="E42" s="79" t="e">
        <f t="shared" si="6"/>
        <v>#REF!</v>
      </c>
      <c r="F42" s="79"/>
      <c r="G42" s="79"/>
      <c r="H42" s="79">
        <f t="shared" si="7"/>
        <v>0</v>
      </c>
      <c r="I42" s="3"/>
    </row>
    <row r="43" spans="1:9" ht="10">
      <c r="A43" s="8" t="s">
        <v>2083</v>
      </c>
      <c r="B43" s="62" t="s">
        <v>2035</v>
      </c>
      <c r="C43" s="79" t="e">
        <f>#REF!</f>
        <v>#REF!</v>
      </c>
      <c r="D43" s="79" t="e">
        <f>#REF!</f>
        <v>#REF!</v>
      </c>
      <c r="E43" s="79" t="e">
        <f t="shared" si="6"/>
        <v>#REF!</v>
      </c>
      <c r="F43" s="79"/>
      <c r="G43" s="79"/>
      <c r="H43" s="79">
        <f t="shared" si="7"/>
        <v>0</v>
      </c>
      <c r="I43" s="3"/>
    </row>
    <row r="44" spans="1:9" ht="10">
      <c r="A44" s="8" t="s">
        <v>2084</v>
      </c>
      <c r="B44" s="62" t="s">
        <v>2037</v>
      </c>
      <c r="C44" s="79" t="e">
        <f>#REF!</f>
        <v>#REF!</v>
      </c>
      <c r="D44" s="79" t="e">
        <f>#REF!</f>
        <v>#REF!</v>
      </c>
      <c r="E44" s="79" t="e">
        <f t="shared" si="6"/>
        <v>#REF!</v>
      </c>
      <c r="F44" s="79"/>
      <c r="G44" s="79"/>
      <c r="H44" s="79">
        <f t="shared" si="7"/>
        <v>0</v>
      </c>
      <c r="I44" s="3"/>
    </row>
    <row r="45" spans="1:9" ht="10">
      <c r="A45" s="8" t="s">
        <v>2085</v>
      </c>
      <c r="B45" s="62" t="s">
        <v>2039</v>
      </c>
      <c r="C45" s="79" t="e">
        <f>#REF!</f>
        <v>#REF!</v>
      </c>
      <c r="D45" s="79" t="e">
        <f>#REF!</f>
        <v>#REF!</v>
      </c>
      <c r="E45" s="79" t="e">
        <f t="shared" si="6"/>
        <v>#REF!</v>
      </c>
      <c r="F45" s="79"/>
      <c r="G45" s="79"/>
      <c r="H45" s="79">
        <f t="shared" si="7"/>
        <v>0</v>
      </c>
      <c r="I45" s="3"/>
    </row>
    <row r="46" spans="1:9" ht="10">
      <c r="A46" s="8" t="s">
        <v>2086</v>
      </c>
      <c r="B46" s="62" t="s">
        <v>2041</v>
      </c>
      <c r="C46" s="79" t="e">
        <f>#REF!</f>
        <v>#REF!</v>
      </c>
      <c r="D46" s="79" t="e">
        <f>#REF!</f>
        <v>#REF!</v>
      </c>
      <c r="E46" s="79" t="e">
        <f t="shared" si="6"/>
        <v>#REF!</v>
      </c>
      <c r="F46" s="79"/>
      <c r="G46" s="79"/>
      <c r="H46" s="79">
        <f t="shared" si="7"/>
        <v>0</v>
      </c>
      <c r="I46" s="3"/>
    </row>
    <row r="47" spans="1:9" ht="10">
      <c r="A47" s="8" t="s">
        <v>2087</v>
      </c>
      <c r="B47" s="62" t="s">
        <v>2043</v>
      </c>
      <c r="C47" s="79" t="e">
        <f>#REF!</f>
        <v>#REF!</v>
      </c>
      <c r="D47" s="79" t="e">
        <f>#REF!</f>
        <v>#REF!</v>
      </c>
      <c r="E47" s="79" t="e">
        <f t="shared" si="6"/>
        <v>#REF!</v>
      </c>
      <c r="F47" s="79"/>
      <c r="G47" s="79"/>
      <c r="H47" s="79">
        <f t="shared" si="7"/>
        <v>0</v>
      </c>
      <c r="I47" s="3"/>
    </row>
    <row r="48" spans="1:9" ht="10">
      <c r="A48" s="8" t="s">
        <v>2088</v>
      </c>
      <c r="B48" s="62" t="s">
        <v>2045</v>
      </c>
      <c r="C48" s="79" t="e">
        <f>#REF!</f>
        <v>#REF!</v>
      </c>
      <c r="D48" s="79" t="e">
        <f>#REF!</f>
        <v>#REF!</v>
      </c>
      <c r="E48" s="79" t="e">
        <f t="shared" si="6"/>
        <v>#REF!</v>
      </c>
      <c r="F48" s="79"/>
      <c r="G48" s="79"/>
      <c r="H48" s="79">
        <f t="shared" si="7"/>
        <v>0</v>
      </c>
      <c r="I48" s="3"/>
    </row>
    <row r="49" spans="1:9" ht="10">
      <c r="A49" s="8" t="s">
        <v>2089</v>
      </c>
      <c r="B49" s="62" t="s">
        <v>2047</v>
      </c>
      <c r="C49" s="79" t="e">
        <f>#REF!</f>
        <v>#REF!</v>
      </c>
      <c r="D49" s="79" t="e">
        <f>#REF!</f>
        <v>#REF!</v>
      </c>
      <c r="E49" s="79" t="e">
        <f t="shared" si="6"/>
        <v>#REF!</v>
      </c>
      <c r="F49" s="79"/>
      <c r="G49" s="79"/>
      <c r="H49" s="79">
        <f t="shared" si="7"/>
        <v>0</v>
      </c>
      <c r="I49" s="3"/>
    </row>
    <row r="50" spans="1:9" ht="10">
      <c r="A50" s="8" t="s">
        <v>2090</v>
      </c>
      <c r="B50" s="62" t="s">
        <v>2049</v>
      </c>
      <c r="C50" s="79" t="e">
        <f>#REF!</f>
        <v>#REF!</v>
      </c>
      <c r="D50" s="79" t="e">
        <f>#REF!</f>
        <v>#REF!</v>
      </c>
      <c r="E50" s="79" t="e">
        <f t="shared" si="6"/>
        <v>#REF!</v>
      </c>
      <c r="F50" s="79"/>
      <c r="G50" s="79"/>
      <c r="H50" s="79">
        <f t="shared" si="7"/>
        <v>0</v>
      </c>
      <c r="I50" s="3"/>
    </row>
    <row r="51" spans="1:9" ht="10">
      <c r="A51" s="8" t="s">
        <v>2091</v>
      </c>
      <c r="B51" s="62" t="s">
        <v>2051</v>
      </c>
      <c r="C51" s="79" t="e">
        <f>#REF!</f>
        <v>#REF!</v>
      </c>
      <c r="D51" s="79" t="e">
        <f>#REF!</f>
        <v>#REF!</v>
      </c>
      <c r="E51" s="79" t="e">
        <f t="shared" si="6"/>
        <v>#REF!</v>
      </c>
      <c r="F51" s="79"/>
      <c r="G51" s="79"/>
      <c r="H51" s="79">
        <f t="shared" si="7"/>
        <v>0</v>
      </c>
      <c r="I51" s="3"/>
    </row>
    <row r="52" spans="1:9" ht="10">
      <c r="A52" s="8" t="s">
        <v>2092</v>
      </c>
      <c r="B52" s="62" t="s">
        <v>2053</v>
      </c>
      <c r="C52" s="79" t="e">
        <f>#REF!</f>
        <v>#REF!</v>
      </c>
      <c r="D52" s="79" t="e">
        <f>#REF!</f>
        <v>#REF!</v>
      </c>
      <c r="E52" s="79" t="e">
        <f t="shared" si="6"/>
        <v>#REF!</v>
      </c>
      <c r="F52" s="79"/>
      <c r="G52" s="79"/>
      <c r="H52" s="79">
        <f t="shared" si="7"/>
        <v>0</v>
      </c>
      <c r="I52" s="3"/>
    </row>
    <row r="53" spans="1:9" ht="10">
      <c r="A53" s="17" t="s">
        <v>2093</v>
      </c>
      <c r="B53" s="9" t="s">
        <v>0</v>
      </c>
      <c r="C53" s="11"/>
      <c r="D53" s="11"/>
      <c r="E53" s="11"/>
      <c r="F53" s="11"/>
      <c r="G53" s="11"/>
      <c r="H53" s="11"/>
      <c r="I53" s="3"/>
    </row>
    <row r="54" spans="1:9" ht="10">
      <c r="A54" s="8" t="s">
        <v>2094</v>
      </c>
      <c r="B54" s="62" t="s">
        <v>2056</v>
      </c>
      <c r="C54" s="114" t="e">
        <f t="shared" ref="C54:H54" si="8">TRUNC(SUM(C41:C52),0)</f>
        <v>#REF!</v>
      </c>
      <c r="D54" s="114" t="e">
        <f t="shared" si="8"/>
        <v>#REF!</v>
      </c>
      <c r="E54" s="81" t="e">
        <f t="shared" si="8"/>
        <v>#REF!</v>
      </c>
      <c r="F54" s="81">
        <f t="shared" si="8"/>
        <v>0</v>
      </c>
      <c r="G54" s="81">
        <f t="shared" si="8"/>
        <v>0</v>
      </c>
      <c r="H54" s="81">
        <f t="shared" si="8"/>
        <v>0</v>
      </c>
      <c r="I54" s="3"/>
    </row>
    <row r="55" spans="1:9" ht="10">
      <c r="A55" s="17" t="s">
        <v>2095</v>
      </c>
      <c r="B55" s="9" t="s">
        <v>0</v>
      </c>
      <c r="C55" s="11"/>
      <c r="D55" s="11"/>
      <c r="E55" s="11"/>
      <c r="F55" s="11"/>
      <c r="G55" s="11"/>
      <c r="H55" s="11"/>
      <c r="I55" s="3"/>
    </row>
    <row r="56" spans="1:9" ht="30">
      <c r="A56" s="17" t="s">
        <v>2096</v>
      </c>
      <c r="B56" s="59" t="s">
        <v>2097</v>
      </c>
      <c r="C56" s="11"/>
      <c r="D56" s="11"/>
      <c r="E56" s="11"/>
      <c r="F56" s="11"/>
      <c r="G56" s="11"/>
      <c r="H56" s="11"/>
      <c r="I56" s="3"/>
    </row>
    <row r="57" spans="1:9" ht="10">
      <c r="A57" s="17" t="s">
        <v>2098</v>
      </c>
      <c r="B57" s="9" t="s">
        <v>0</v>
      </c>
      <c r="C57" s="11"/>
      <c r="D57" s="11"/>
      <c r="E57" s="11"/>
      <c r="F57" s="11"/>
      <c r="G57" s="11"/>
      <c r="H57" s="11"/>
      <c r="I57" s="3"/>
    </row>
    <row r="58" spans="1:9" ht="10">
      <c r="A58" s="8" t="s">
        <v>2099</v>
      </c>
      <c r="B58" s="62" t="s">
        <v>2031</v>
      </c>
      <c r="C58" s="79"/>
      <c r="D58" s="79"/>
      <c r="E58" s="79">
        <f t="shared" ref="E58:E69" si="9">C58-D58</f>
        <v>0</v>
      </c>
      <c r="F58" s="79"/>
      <c r="G58" s="79"/>
      <c r="H58" s="79">
        <f t="shared" ref="H58:H69" si="10">F58-G58</f>
        <v>0</v>
      </c>
      <c r="I58" s="3"/>
    </row>
    <row r="59" spans="1:9" ht="10">
      <c r="A59" s="8" t="s">
        <v>2100</v>
      </c>
      <c r="B59" s="62" t="s">
        <v>2082</v>
      </c>
      <c r="C59" s="79"/>
      <c r="D59" s="79"/>
      <c r="E59" s="79">
        <f t="shared" si="9"/>
        <v>0</v>
      </c>
      <c r="F59" s="79"/>
      <c r="G59" s="79"/>
      <c r="H59" s="79">
        <f t="shared" si="10"/>
        <v>0</v>
      </c>
      <c r="I59" s="3"/>
    </row>
    <row r="60" spans="1:9" ht="10">
      <c r="A60" s="8" t="s">
        <v>2101</v>
      </c>
      <c r="B60" s="62" t="s">
        <v>2035</v>
      </c>
      <c r="C60" s="79"/>
      <c r="D60" s="79"/>
      <c r="E60" s="79">
        <f t="shared" si="9"/>
        <v>0</v>
      </c>
      <c r="F60" s="79"/>
      <c r="G60" s="79"/>
      <c r="H60" s="79">
        <f t="shared" si="10"/>
        <v>0</v>
      </c>
      <c r="I60" s="3"/>
    </row>
    <row r="61" spans="1:9" ht="10">
      <c r="A61" s="8" t="s">
        <v>2102</v>
      </c>
      <c r="B61" s="62" t="s">
        <v>2037</v>
      </c>
      <c r="C61" s="79"/>
      <c r="D61" s="79"/>
      <c r="E61" s="79">
        <f t="shared" si="9"/>
        <v>0</v>
      </c>
      <c r="F61" s="79"/>
      <c r="G61" s="79"/>
      <c r="H61" s="79">
        <f t="shared" si="10"/>
        <v>0</v>
      </c>
      <c r="I61" s="3"/>
    </row>
    <row r="62" spans="1:9" ht="10">
      <c r="A62" s="8" t="s">
        <v>2103</v>
      </c>
      <c r="B62" s="62" t="s">
        <v>2039</v>
      </c>
      <c r="C62" s="79"/>
      <c r="D62" s="79"/>
      <c r="E62" s="79">
        <f t="shared" si="9"/>
        <v>0</v>
      </c>
      <c r="F62" s="79"/>
      <c r="G62" s="79"/>
      <c r="H62" s="79">
        <f t="shared" si="10"/>
        <v>0</v>
      </c>
      <c r="I62" s="3"/>
    </row>
    <row r="63" spans="1:9" ht="10">
      <c r="A63" s="8" t="s">
        <v>2104</v>
      </c>
      <c r="B63" s="62" t="s">
        <v>2041</v>
      </c>
      <c r="C63" s="79"/>
      <c r="D63" s="79"/>
      <c r="E63" s="79">
        <f t="shared" si="9"/>
        <v>0</v>
      </c>
      <c r="F63" s="79"/>
      <c r="G63" s="79"/>
      <c r="H63" s="79">
        <f t="shared" si="10"/>
        <v>0</v>
      </c>
      <c r="I63" s="3"/>
    </row>
    <row r="64" spans="1:9" ht="10">
      <c r="A64" s="8" t="s">
        <v>2105</v>
      </c>
      <c r="B64" s="62" t="s">
        <v>2043</v>
      </c>
      <c r="C64" s="79"/>
      <c r="D64" s="79"/>
      <c r="E64" s="79">
        <f t="shared" si="9"/>
        <v>0</v>
      </c>
      <c r="F64" s="79"/>
      <c r="G64" s="79"/>
      <c r="H64" s="79">
        <f t="shared" si="10"/>
        <v>0</v>
      </c>
      <c r="I64" s="3"/>
    </row>
    <row r="65" spans="1:9" ht="10">
      <c r="A65" s="8" t="s">
        <v>2106</v>
      </c>
      <c r="B65" s="62" t="s">
        <v>2045</v>
      </c>
      <c r="C65" s="79"/>
      <c r="D65" s="79"/>
      <c r="E65" s="79">
        <f t="shared" si="9"/>
        <v>0</v>
      </c>
      <c r="F65" s="79"/>
      <c r="G65" s="79"/>
      <c r="H65" s="79">
        <f t="shared" si="10"/>
        <v>0</v>
      </c>
      <c r="I65" s="3"/>
    </row>
    <row r="66" spans="1:9" ht="10">
      <c r="A66" s="8" t="s">
        <v>2107</v>
      </c>
      <c r="B66" s="62" t="s">
        <v>2047</v>
      </c>
      <c r="C66" s="79"/>
      <c r="D66" s="79"/>
      <c r="E66" s="79">
        <f t="shared" si="9"/>
        <v>0</v>
      </c>
      <c r="F66" s="79"/>
      <c r="G66" s="79"/>
      <c r="H66" s="79">
        <f t="shared" si="10"/>
        <v>0</v>
      </c>
      <c r="I66" s="3"/>
    </row>
    <row r="67" spans="1:9" ht="10">
      <c r="A67" s="8" t="s">
        <v>2108</v>
      </c>
      <c r="B67" s="62" t="s">
        <v>2049</v>
      </c>
      <c r="C67" s="79"/>
      <c r="D67" s="79"/>
      <c r="E67" s="79">
        <f t="shared" si="9"/>
        <v>0</v>
      </c>
      <c r="F67" s="79"/>
      <c r="G67" s="79"/>
      <c r="H67" s="79">
        <f t="shared" si="10"/>
        <v>0</v>
      </c>
      <c r="I67" s="3"/>
    </row>
    <row r="68" spans="1:9" ht="10">
      <c r="A68" s="8" t="s">
        <v>2109</v>
      </c>
      <c r="B68" s="62" t="s">
        <v>2051</v>
      </c>
      <c r="C68" s="79"/>
      <c r="D68" s="79"/>
      <c r="E68" s="79">
        <f t="shared" si="9"/>
        <v>0</v>
      </c>
      <c r="F68" s="79"/>
      <c r="G68" s="79"/>
      <c r="H68" s="79">
        <f t="shared" si="10"/>
        <v>0</v>
      </c>
      <c r="I68" s="3"/>
    </row>
    <row r="69" spans="1:9" ht="10">
      <c r="A69" s="8" t="s">
        <v>2110</v>
      </c>
      <c r="B69" s="62" t="s">
        <v>2053</v>
      </c>
      <c r="C69" s="79"/>
      <c r="D69" s="79"/>
      <c r="E69" s="79">
        <f t="shared" si="9"/>
        <v>0</v>
      </c>
      <c r="F69" s="79"/>
      <c r="G69" s="79"/>
      <c r="H69" s="79">
        <f t="shared" si="10"/>
        <v>0</v>
      </c>
      <c r="I69" s="3"/>
    </row>
    <row r="70" spans="1:9" ht="10">
      <c r="A70" s="17" t="s">
        <v>2111</v>
      </c>
      <c r="B70" s="9" t="s">
        <v>0</v>
      </c>
      <c r="C70" s="11"/>
      <c r="D70" s="11"/>
      <c r="E70" s="11"/>
      <c r="F70" s="11"/>
      <c r="G70" s="11"/>
      <c r="H70" s="11"/>
      <c r="I70" s="3"/>
    </row>
    <row r="71" spans="1:9" ht="10">
      <c r="A71" s="8" t="s">
        <v>2112</v>
      </c>
      <c r="B71" s="62" t="s">
        <v>2113</v>
      </c>
      <c r="C71" s="81">
        <f t="shared" ref="C71:H71" si="11">TRUNC(SUM(C58:C69),0)</f>
        <v>0</v>
      </c>
      <c r="D71" s="81">
        <f t="shared" si="11"/>
        <v>0</v>
      </c>
      <c r="E71" s="81">
        <f t="shared" si="11"/>
        <v>0</v>
      </c>
      <c r="F71" s="81">
        <f t="shared" si="11"/>
        <v>0</v>
      </c>
      <c r="G71" s="81">
        <f t="shared" si="11"/>
        <v>0</v>
      </c>
      <c r="H71" s="81">
        <f t="shared" si="11"/>
        <v>0</v>
      </c>
      <c r="I71" s="3"/>
    </row>
    <row r="72" spans="1:9" ht="10">
      <c r="A72" s="17" t="s">
        <v>2114</v>
      </c>
      <c r="B72" s="9" t="s">
        <v>0</v>
      </c>
      <c r="C72" s="11"/>
      <c r="D72" s="11"/>
      <c r="E72" s="11"/>
      <c r="F72" s="11"/>
      <c r="G72" s="11"/>
      <c r="H72" s="11"/>
      <c r="I72" s="3"/>
    </row>
    <row r="73" spans="1:9" ht="20">
      <c r="A73" s="17" t="s">
        <v>2115</v>
      </c>
      <c r="B73" s="59" t="s">
        <v>2116</v>
      </c>
      <c r="C73" s="11"/>
      <c r="D73" s="11"/>
      <c r="E73" s="11"/>
      <c r="F73" s="11"/>
      <c r="G73" s="11"/>
      <c r="H73" s="11"/>
      <c r="I73" s="3"/>
    </row>
    <row r="74" spans="1:9" ht="10">
      <c r="A74" s="17" t="s">
        <v>2117</v>
      </c>
      <c r="B74" s="9" t="s">
        <v>0</v>
      </c>
      <c r="C74" s="11"/>
      <c r="D74" s="11"/>
      <c r="E74" s="11"/>
      <c r="F74" s="11"/>
      <c r="G74" s="11"/>
      <c r="H74" s="11"/>
      <c r="I74" s="3"/>
    </row>
    <row r="75" spans="1:9" ht="10">
      <c r="A75" s="8" t="s">
        <v>2118</v>
      </c>
      <c r="B75" s="62" t="s">
        <v>2031</v>
      </c>
      <c r="C75" s="79" t="e">
        <f>#REF!</f>
        <v>#REF!</v>
      </c>
      <c r="D75" s="79" t="e">
        <f>#REF!</f>
        <v>#REF!</v>
      </c>
      <c r="E75" s="79" t="e">
        <f t="shared" ref="E75:E86" si="12">C75-D75</f>
        <v>#REF!</v>
      </c>
      <c r="F75" s="79"/>
      <c r="G75" s="79"/>
      <c r="H75" s="79">
        <f t="shared" ref="H75:H86" si="13">F75-G75</f>
        <v>0</v>
      </c>
      <c r="I75" s="3"/>
    </row>
    <row r="76" spans="1:9" ht="10">
      <c r="A76" s="8" t="s">
        <v>2119</v>
      </c>
      <c r="B76" s="62" t="s">
        <v>2082</v>
      </c>
      <c r="C76" s="79" t="e">
        <f>#REF!</f>
        <v>#REF!</v>
      </c>
      <c r="D76" s="79" t="e">
        <f>#REF!</f>
        <v>#REF!</v>
      </c>
      <c r="E76" s="79" t="e">
        <f t="shared" si="12"/>
        <v>#REF!</v>
      </c>
      <c r="F76" s="79"/>
      <c r="G76" s="79"/>
      <c r="H76" s="79">
        <f t="shared" si="13"/>
        <v>0</v>
      </c>
      <c r="I76" s="3"/>
    </row>
    <row r="77" spans="1:9" ht="10">
      <c r="A77" s="8" t="s">
        <v>2120</v>
      </c>
      <c r="B77" s="62" t="s">
        <v>2035</v>
      </c>
      <c r="C77" s="79" t="e">
        <f>#REF!</f>
        <v>#REF!</v>
      </c>
      <c r="D77" s="79" t="e">
        <f>#REF!</f>
        <v>#REF!</v>
      </c>
      <c r="E77" s="79" t="e">
        <f t="shared" si="12"/>
        <v>#REF!</v>
      </c>
      <c r="F77" s="79"/>
      <c r="G77" s="79"/>
      <c r="H77" s="79">
        <f t="shared" si="13"/>
        <v>0</v>
      </c>
      <c r="I77" s="3"/>
    </row>
    <row r="78" spans="1:9" ht="10">
      <c r="A78" s="8" t="s">
        <v>2121</v>
      </c>
      <c r="B78" s="62" t="s">
        <v>2037</v>
      </c>
      <c r="C78" s="79" t="e">
        <f>#REF!</f>
        <v>#REF!</v>
      </c>
      <c r="D78" s="79" t="e">
        <f>#REF!</f>
        <v>#REF!</v>
      </c>
      <c r="E78" s="79" t="e">
        <f t="shared" si="12"/>
        <v>#REF!</v>
      </c>
      <c r="F78" s="79"/>
      <c r="G78" s="79"/>
      <c r="H78" s="79">
        <f t="shared" si="13"/>
        <v>0</v>
      </c>
      <c r="I78" s="3"/>
    </row>
    <row r="79" spans="1:9" ht="10">
      <c r="A79" s="8" t="s">
        <v>2122</v>
      </c>
      <c r="B79" s="62" t="s">
        <v>2039</v>
      </c>
      <c r="C79" s="79" t="e">
        <f>#REF!</f>
        <v>#REF!</v>
      </c>
      <c r="D79" s="79" t="e">
        <f>#REF!</f>
        <v>#REF!</v>
      </c>
      <c r="E79" s="79" t="e">
        <f t="shared" si="12"/>
        <v>#REF!</v>
      </c>
      <c r="F79" s="79"/>
      <c r="G79" s="79"/>
      <c r="H79" s="79">
        <f t="shared" si="13"/>
        <v>0</v>
      </c>
      <c r="I79" s="3"/>
    </row>
    <row r="80" spans="1:9" ht="10">
      <c r="A80" s="8" t="s">
        <v>2123</v>
      </c>
      <c r="B80" s="62" t="s">
        <v>2041</v>
      </c>
      <c r="C80" s="79" t="e">
        <f>#REF!</f>
        <v>#REF!</v>
      </c>
      <c r="D80" s="79" t="e">
        <f>#REF!</f>
        <v>#REF!</v>
      </c>
      <c r="E80" s="79" t="e">
        <f t="shared" si="12"/>
        <v>#REF!</v>
      </c>
      <c r="F80" s="79"/>
      <c r="G80" s="79"/>
      <c r="H80" s="79">
        <f t="shared" si="13"/>
        <v>0</v>
      </c>
      <c r="I80" s="3"/>
    </row>
    <row r="81" spans="1:9" ht="10">
      <c r="A81" s="8" t="s">
        <v>2124</v>
      </c>
      <c r="B81" s="62" t="s">
        <v>2043</v>
      </c>
      <c r="C81" s="79" t="e">
        <f>#REF!</f>
        <v>#REF!</v>
      </c>
      <c r="D81" s="79" t="e">
        <f>#REF!</f>
        <v>#REF!</v>
      </c>
      <c r="E81" s="79" t="e">
        <f t="shared" si="12"/>
        <v>#REF!</v>
      </c>
      <c r="F81" s="79"/>
      <c r="G81" s="79"/>
      <c r="H81" s="79">
        <f t="shared" si="13"/>
        <v>0</v>
      </c>
      <c r="I81" s="3"/>
    </row>
    <row r="82" spans="1:9" ht="10">
      <c r="A82" s="8" t="s">
        <v>2125</v>
      </c>
      <c r="B82" s="62" t="s">
        <v>2045</v>
      </c>
      <c r="C82" s="79" t="e">
        <f>#REF!</f>
        <v>#REF!</v>
      </c>
      <c r="D82" s="79" t="e">
        <f>#REF!</f>
        <v>#REF!</v>
      </c>
      <c r="E82" s="79" t="e">
        <f t="shared" si="12"/>
        <v>#REF!</v>
      </c>
      <c r="F82" s="79"/>
      <c r="G82" s="79"/>
      <c r="H82" s="79">
        <f t="shared" si="13"/>
        <v>0</v>
      </c>
      <c r="I82" s="3"/>
    </row>
    <row r="83" spans="1:9" ht="10">
      <c r="A83" s="8" t="s">
        <v>2126</v>
      </c>
      <c r="B83" s="62" t="s">
        <v>2047</v>
      </c>
      <c r="C83" s="79" t="e">
        <f>#REF!</f>
        <v>#REF!</v>
      </c>
      <c r="D83" s="79" t="e">
        <f>#REF!</f>
        <v>#REF!</v>
      </c>
      <c r="E83" s="79" t="e">
        <f t="shared" si="12"/>
        <v>#REF!</v>
      </c>
      <c r="F83" s="79"/>
      <c r="G83" s="79"/>
      <c r="H83" s="79">
        <f t="shared" si="13"/>
        <v>0</v>
      </c>
      <c r="I83" s="3"/>
    </row>
    <row r="84" spans="1:9" ht="10">
      <c r="A84" s="8" t="s">
        <v>2127</v>
      </c>
      <c r="B84" s="62" t="s">
        <v>2049</v>
      </c>
      <c r="C84" s="79" t="e">
        <f>#REF!</f>
        <v>#REF!</v>
      </c>
      <c r="D84" s="79" t="e">
        <f>#REF!</f>
        <v>#REF!</v>
      </c>
      <c r="E84" s="79" t="e">
        <f t="shared" si="12"/>
        <v>#REF!</v>
      </c>
      <c r="F84" s="79"/>
      <c r="G84" s="79"/>
      <c r="H84" s="79">
        <f t="shared" si="13"/>
        <v>0</v>
      </c>
      <c r="I84" s="3"/>
    </row>
    <row r="85" spans="1:9" ht="10">
      <c r="A85" s="8" t="s">
        <v>2128</v>
      </c>
      <c r="B85" s="62" t="s">
        <v>2051</v>
      </c>
      <c r="C85" s="79" t="e">
        <f>#REF!</f>
        <v>#REF!</v>
      </c>
      <c r="D85" s="79" t="e">
        <f>#REF!</f>
        <v>#REF!</v>
      </c>
      <c r="E85" s="79" t="e">
        <f t="shared" si="12"/>
        <v>#REF!</v>
      </c>
      <c r="F85" s="79"/>
      <c r="G85" s="79"/>
      <c r="H85" s="79">
        <f t="shared" si="13"/>
        <v>0</v>
      </c>
      <c r="I85" s="3"/>
    </row>
    <row r="86" spans="1:9" ht="10">
      <c r="A86" s="8" t="s">
        <v>2129</v>
      </c>
      <c r="B86" s="62" t="s">
        <v>2053</v>
      </c>
      <c r="C86" s="79" t="e">
        <f>#REF!</f>
        <v>#REF!</v>
      </c>
      <c r="D86" s="79" t="e">
        <f>#REF!</f>
        <v>#REF!</v>
      </c>
      <c r="E86" s="79" t="e">
        <f t="shared" si="12"/>
        <v>#REF!</v>
      </c>
      <c r="F86" s="79"/>
      <c r="G86" s="79"/>
      <c r="H86" s="79">
        <f t="shared" si="13"/>
        <v>0</v>
      </c>
      <c r="I86" s="3"/>
    </row>
    <row r="87" spans="1:9" ht="10">
      <c r="A87" s="17" t="s">
        <v>2130</v>
      </c>
      <c r="B87" s="9" t="s">
        <v>0</v>
      </c>
      <c r="C87" s="11"/>
      <c r="D87" s="11"/>
      <c r="E87" s="11"/>
      <c r="F87" s="11"/>
      <c r="G87" s="11"/>
      <c r="H87" s="11"/>
      <c r="I87" s="3"/>
    </row>
    <row r="88" spans="1:9" ht="10">
      <c r="A88" s="8" t="s">
        <v>2131</v>
      </c>
      <c r="B88" s="63" t="s">
        <v>2132</v>
      </c>
      <c r="C88" s="81" t="e">
        <f t="shared" ref="C88:H88" si="14">TRUNC(SUM(C75:C86),0)</f>
        <v>#REF!</v>
      </c>
      <c r="D88" s="81" t="e">
        <f t="shared" si="14"/>
        <v>#REF!</v>
      </c>
      <c r="E88" s="81" t="e">
        <f t="shared" si="14"/>
        <v>#REF!</v>
      </c>
      <c r="F88" s="81">
        <f t="shared" si="14"/>
        <v>0</v>
      </c>
      <c r="G88" s="81">
        <f t="shared" si="14"/>
        <v>0</v>
      </c>
      <c r="H88" s="81">
        <f t="shared" si="14"/>
        <v>0</v>
      </c>
      <c r="I88" s="3"/>
    </row>
    <row r="89" spans="1:9" ht="10">
      <c r="A89" s="17" t="s">
        <v>2133</v>
      </c>
      <c r="B89" s="9" t="s">
        <v>0</v>
      </c>
      <c r="C89" s="11"/>
      <c r="D89" s="11"/>
      <c r="E89" s="11"/>
      <c r="F89" s="11"/>
      <c r="G89" s="11"/>
      <c r="H89" s="11"/>
      <c r="I89" s="3"/>
    </row>
    <row r="90" spans="1:9" ht="30">
      <c r="A90" s="17" t="s">
        <v>2134</v>
      </c>
      <c r="B90" s="59" t="s">
        <v>2135</v>
      </c>
      <c r="C90" s="11"/>
      <c r="D90" s="11"/>
      <c r="E90" s="11"/>
      <c r="F90" s="11"/>
      <c r="G90" s="11"/>
      <c r="H90" s="11"/>
      <c r="I90" s="3"/>
    </row>
    <row r="91" spans="1:9" ht="10">
      <c r="A91" s="17" t="s">
        <v>2136</v>
      </c>
      <c r="B91" s="9" t="s">
        <v>0</v>
      </c>
      <c r="C91" s="11"/>
      <c r="D91" s="11"/>
      <c r="E91" s="11"/>
      <c r="F91" s="11"/>
      <c r="G91" s="11"/>
      <c r="H91" s="11"/>
      <c r="I91" s="3"/>
    </row>
    <row r="92" spans="1:9" ht="10">
      <c r="A92" s="8" t="s">
        <v>2137</v>
      </c>
      <c r="B92" s="62" t="s">
        <v>2031</v>
      </c>
      <c r="C92" s="79"/>
      <c r="D92" s="79"/>
      <c r="E92" s="79">
        <f t="shared" ref="E92:E103" si="15">C92-D92</f>
        <v>0</v>
      </c>
      <c r="F92" s="79"/>
      <c r="G92" s="79"/>
      <c r="H92" s="79">
        <f t="shared" ref="H92:H103" si="16">F92-G92</f>
        <v>0</v>
      </c>
      <c r="I92" s="3"/>
    </row>
    <row r="93" spans="1:9" ht="10">
      <c r="A93" s="8" t="s">
        <v>2138</v>
      </c>
      <c r="B93" s="62" t="s">
        <v>2082</v>
      </c>
      <c r="C93" s="79"/>
      <c r="D93" s="79"/>
      <c r="E93" s="79">
        <f t="shared" si="15"/>
        <v>0</v>
      </c>
      <c r="F93" s="79"/>
      <c r="G93" s="79"/>
      <c r="H93" s="79">
        <f t="shared" si="16"/>
        <v>0</v>
      </c>
      <c r="I93" s="3"/>
    </row>
    <row r="94" spans="1:9" ht="10">
      <c r="A94" s="8" t="s">
        <v>2139</v>
      </c>
      <c r="B94" s="62" t="s">
        <v>2035</v>
      </c>
      <c r="C94" s="79"/>
      <c r="D94" s="79"/>
      <c r="E94" s="79">
        <f t="shared" si="15"/>
        <v>0</v>
      </c>
      <c r="F94" s="79"/>
      <c r="G94" s="79"/>
      <c r="H94" s="79">
        <f t="shared" si="16"/>
        <v>0</v>
      </c>
      <c r="I94" s="3"/>
    </row>
    <row r="95" spans="1:9" ht="10">
      <c r="A95" s="8" t="s">
        <v>2140</v>
      </c>
      <c r="B95" s="62" t="s">
        <v>2037</v>
      </c>
      <c r="C95" s="79"/>
      <c r="D95" s="79"/>
      <c r="E95" s="79">
        <f t="shared" si="15"/>
        <v>0</v>
      </c>
      <c r="F95" s="79"/>
      <c r="G95" s="79"/>
      <c r="H95" s="79">
        <f t="shared" si="16"/>
        <v>0</v>
      </c>
      <c r="I95" s="3"/>
    </row>
    <row r="96" spans="1:9" ht="10">
      <c r="A96" s="8" t="s">
        <v>2141</v>
      </c>
      <c r="B96" s="62" t="s">
        <v>2039</v>
      </c>
      <c r="C96" s="79"/>
      <c r="D96" s="79"/>
      <c r="E96" s="79">
        <f t="shared" si="15"/>
        <v>0</v>
      </c>
      <c r="F96" s="79"/>
      <c r="G96" s="79"/>
      <c r="H96" s="79">
        <f t="shared" si="16"/>
        <v>0</v>
      </c>
      <c r="I96" s="3"/>
    </row>
    <row r="97" spans="1:9" ht="10">
      <c r="A97" s="8" t="s">
        <v>2142</v>
      </c>
      <c r="B97" s="62" t="s">
        <v>2041</v>
      </c>
      <c r="C97" s="79"/>
      <c r="D97" s="79"/>
      <c r="E97" s="79">
        <f t="shared" si="15"/>
        <v>0</v>
      </c>
      <c r="F97" s="79"/>
      <c r="G97" s="79"/>
      <c r="H97" s="79">
        <f t="shared" si="16"/>
        <v>0</v>
      </c>
      <c r="I97" s="3"/>
    </row>
    <row r="98" spans="1:9" ht="10">
      <c r="A98" s="8" t="s">
        <v>2143</v>
      </c>
      <c r="B98" s="62" t="s">
        <v>2043</v>
      </c>
      <c r="C98" s="79"/>
      <c r="D98" s="79"/>
      <c r="E98" s="79">
        <f t="shared" si="15"/>
        <v>0</v>
      </c>
      <c r="F98" s="79"/>
      <c r="G98" s="79"/>
      <c r="H98" s="79">
        <f t="shared" si="16"/>
        <v>0</v>
      </c>
      <c r="I98" s="3"/>
    </row>
    <row r="99" spans="1:9" ht="10">
      <c r="A99" s="8" t="s">
        <v>2144</v>
      </c>
      <c r="B99" s="62" t="s">
        <v>2045</v>
      </c>
      <c r="C99" s="79"/>
      <c r="D99" s="79"/>
      <c r="E99" s="79">
        <f t="shared" si="15"/>
        <v>0</v>
      </c>
      <c r="F99" s="79"/>
      <c r="G99" s="79"/>
      <c r="H99" s="79">
        <f t="shared" si="16"/>
        <v>0</v>
      </c>
      <c r="I99" s="3"/>
    </row>
    <row r="100" spans="1:9" ht="10">
      <c r="A100" s="8" t="s">
        <v>2145</v>
      </c>
      <c r="B100" s="62" t="s">
        <v>2047</v>
      </c>
      <c r="C100" s="79"/>
      <c r="D100" s="79"/>
      <c r="E100" s="79">
        <f t="shared" si="15"/>
        <v>0</v>
      </c>
      <c r="F100" s="79"/>
      <c r="G100" s="79"/>
      <c r="H100" s="79">
        <f t="shared" si="16"/>
        <v>0</v>
      </c>
      <c r="I100" s="3"/>
    </row>
    <row r="101" spans="1:9" ht="10">
      <c r="A101" s="8" t="s">
        <v>2146</v>
      </c>
      <c r="B101" s="62" t="s">
        <v>2049</v>
      </c>
      <c r="C101" s="79"/>
      <c r="D101" s="79"/>
      <c r="E101" s="79">
        <f t="shared" si="15"/>
        <v>0</v>
      </c>
      <c r="F101" s="79"/>
      <c r="G101" s="79"/>
      <c r="H101" s="79">
        <f t="shared" si="16"/>
        <v>0</v>
      </c>
      <c r="I101" s="3"/>
    </row>
    <row r="102" spans="1:9" ht="10">
      <c r="A102" s="8" t="s">
        <v>2147</v>
      </c>
      <c r="B102" s="62" t="s">
        <v>2051</v>
      </c>
      <c r="C102" s="79"/>
      <c r="D102" s="79"/>
      <c r="E102" s="79">
        <f t="shared" si="15"/>
        <v>0</v>
      </c>
      <c r="F102" s="79"/>
      <c r="G102" s="79"/>
      <c r="H102" s="79">
        <f t="shared" si="16"/>
        <v>0</v>
      </c>
      <c r="I102" s="3"/>
    </row>
    <row r="103" spans="1:9" ht="10">
      <c r="A103" s="8" t="s">
        <v>2148</v>
      </c>
      <c r="B103" s="62" t="s">
        <v>2053</v>
      </c>
      <c r="C103" s="79"/>
      <c r="D103" s="79"/>
      <c r="E103" s="79">
        <f t="shared" si="15"/>
        <v>0</v>
      </c>
      <c r="F103" s="79"/>
      <c r="G103" s="79"/>
      <c r="H103" s="79">
        <f t="shared" si="16"/>
        <v>0</v>
      </c>
      <c r="I103" s="3"/>
    </row>
    <row r="104" spans="1:9" ht="10">
      <c r="A104" s="17" t="s">
        <v>2149</v>
      </c>
      <c r="B104" s="62" t="s">
        <v>0</v>
      </c>
      <c r="C104" s="11"/>
      <c r="D104" s="11"/>
      <c r="E104" s="11"/>
      <c r="F104" s="11"/>
      <c r="G104" s="11"/>
      <c r="H104" s="11"/>
      <c r="I104" s="3"/>
    </row>
    <row r="105" spans="1:9" ht="10">
      <c r="A105" s="8" t="s">
        <v>2150</v>
      </c>
      <c r="B105" s="63" t="s">
        <v>2132</v>
      </c>
      <c r="C105" s="81">
        <f t="shared" ref="C105:H105" si="17">TRUNC(SUM(C92:C103),0)</f>
        <v>0</v>
      </c>
      <c r="D105" s="81">
        <f t="shared" si="17"/>
        <v>0</v>
      </c>
      <c r="E105" s="81">
        <f t="shared" si="17"/>
        <v>0</v>
      </c>
      <c r="F105" s="81">
        <f t="shared" si="17"/>
        <v>0</v>
      </c>
      <c r="G105" s="81">
        <f t="shared" si="17"/>
        <v>0</v>
      </c>
      <c r="H105" s="81">
        <f t="shared" si="17"/>
        <v>0</v>
      </c>
      <c r="I105" s="3"/>
    </row>
    <row r="106" spans="1:9" ht="8.15" customHeight="1">
      <c r="A106" s="3" t="s">
        <v>0</v>
      </c>
      <c r="B106" s="3"/>
      <c r="C106" s="134"/>
      <c r="D106" s="134"/>
      <c r="E106" s="134"/>
      <c r="F106" s="134"/>
      <c r="G106" s="134"/>
      <c r="H106" s="134"/>
      <c r="I106" s="3"/>
    </row>
  </sheetData>
  <sheetProtection password="C9D6" sheet="1" objects="1" scenarios="1" formatCells="0" formatColumns="0"/>
  <printOptions horizontalCentered="1"/>
  <pageMargins left="0.39370078740157483" right="0.39370078740157483" top="0.39370078740157483" bottom="0.39370078740157483" header="0.31496062992125984" footer="0.31496062992125984"/>
  <pageSetup scale="75" orientation="landscape" r:id="rId1"/>
  <headerFooter>
    <oddFooter>&amp;R&amp;8&amp;P/&amp;N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P281"/>
  <sheetViews>
    <sheetView zoomScaleNormal="100" workbookViewId="0">
      <pane xSplit="2" ySplit="2" topLeftCell="C3" activePane="bottomRight" state="frozen"/>
      <selection activeCell="C3" sqref="C3"/>
      <selection pane="topRight" activeCell="C3" sqref="C3"/>
      <selection pane="bottomLeft" activeCell="C3" sqref="C3"/>
      <selection pane="bottomRight" activeCell="D8" sqref="D8"/>
    </sheetView>
  </sheetViews>
  <sheetFormatPr baseColWidth="10" defaultColWidth="11.453125" defaultRowHeight="15" customHeight="1"/>
  <cols>
    <col min="1" max="1" width="13.90625" style="78" customWidth="1"/>
    <col min="2" max="2" width="38.36328125" style="78" customWidth="1"/>
    <col min="3" max="15" width="15.6328125" style="78" customWidth="1"/>
    <col min="16" max="16" width="1.6328125" style="78" customWidth="1"/>
    <col min="17" max="16384" width="11.453125" style="78"/>
  </cols>
  <sheetData>
    <row r="1" spans="1:16" ht="40">
      <c r="A1" s="3" t="s">
        <v>0</v>
      </c>
      <c r="B1" s="4" t="s">
        <v>2151</v>
      </c>
      <c r="C1" s="3"/>
      <c r="D1" s="3"/>
      <c r="E1" s="3" t="s">
        <v>0</v>
      </c>
      <c r="F1" s="3" t="s">
        <v>0</v>
      </c>
      <c r="G1" s="3" t="s">
        <v>0</v>
      </c>
      <c r="H1" s="3" t="s">
        <v>0</v>
      </c>
      <c r="I1" s="3" t="s">
        <v>0</v>
      </c>
      <c r="J1" s="3" t="s">
        <v>0</v>
      </c>
      <c r="K1" s="3" t="s">
        <v>0</v>
      </c>
      <c r="L1" s="3" t="s">
        <v>0</v>
      </c>
      <c r="M1" s="3" t="s">
        <v>0</v>
      </c>
      <c r="N1" s="3" t="s">
        <v>0</v>
      </c>
      <c r="O1" s="3" t="s">
        <v>0</v>
      </c>
      <c r="P1" s="3"/>
    </row>
    <row r="2" spans="1:16" ht="10">
      <c r="A2" s="15" t="s">
        <v>1</v>
      </c>
      <c r="B2" s="15" t="s">
        <v>2</v>
      </c>
      <c r="C2" s="15" t="s">
        <v>2152</v>
      </c>
      <c r="D2" s="15" t="s">
        <v>2033</v>
      </c>
      <c r="E2" s="15" t="s">
        <v>2153</v>
      </c>
      <c r="F2" s="15" t="s">
        <v>2154</v>
      </c>
      <c r="G2" s="15" t="s">
        <v>2039</v>
      </c>
      <c r="H2" s="15" t="s">
        <v>2041</v>
      </c>
      <c r="I2" s="15" t="s">
        <v>2043</v>
      </c>
      <c r="J2" s="15" t="s">
        <v>2045</v>
      </c>
      <c r="K2" s="15" t="s">
        <v>2047</v>
      </c>
      <c r="L2" s="15" t="s">
        <v>2049</v>
      </c>
      <c r="M2" s="15" t="s">
        <v>2051</v>
      </c>
      <c r="N2" s="15" t="s">
        <v>2053</v>
      </c>
      <c r="O2" s="15" t="s">
        <v>1103</v>
      </c>
      <c r="P2" s="3"/>
    </row>
    <row r="3" spans="1:16" ht="10">
      <c r="A3" s="66" t="s">
        <v>2155</v>
      </c>
      <c r="B3" s="16" t="s">
        <v>0</v>
      </c>
      <c r="C3" s="22"/>
      <c r="D3" s="22"/>
      <c r="E3" s="22"/>
      <c r="F3" s="22"/>
      <c r="G3" s="22"/>
      <c r="H3" s="22"/>
      <c r="I3" s="22"/>
      <c r="J3" s="22"/>
      <c r="K3" s="22"/>
      <c r="L3" s="22"/>
      <c r="M3" s="22"/>
      <c r="N3" s="22"/>
      <c r="O3" s="22"/>
      <c r="P3" s="3"/>
    </row>
    <row r="4" spans="1:16" ht="10">
      <c r="A4" s="14" t="s">
        <v>2156</v>
      </c>
      <c r="B4" s="8" t="s">
        <v>683</v>
      </c>
      <c r="C4" s="22"/>
      <c r="D4" s="22"/>
      <c r="E4" s="22"/>
      <c r="F4" s="22"/>
      <c r="G4" s="22"/>
      <c r="H4" s="22"/>
      <c r="I4" s="22"/>
      <c r="J4" s="22"/>
      <c r="K4" s="22"/>
      <c r="L4" s="22"/>
      <c r="M4" s="22"/>
      <c r="N4" s="22"/>
      <c r="O4" s="22"/>
      <c r="P4" s="3"/>
    </row>
    <row r="5" spans="1:16" ht="10">
      <c r="A5" s="14" t="s">
        <v>2157</v>
      </c>
      <c r="B5" s="7" t="s">
        <v>0</v>
      </c>
      <c r="C5" s="22"/>
      <c r="D5" s="22"/>
      <c r="E5" s="22"/>
      <c r="F5" s="22"/>
      <c r="G5" s="22"/>
      <c r="H5" s="22"/>
      <c r="I5" s="22"/>
      <c r="J5" s="22"/>
      <c r="K5" s="22"/>
      <c r="L5" s="22"/>
      <c r="M5" s="22"/>
      <c r="N5" s="22"/>
      <c r="O5" s="22"/>
      <c r="P5" s="3"/>
    </row>
    <row r="6" spans="1:16" ht="20">
      <c r="A6" s="14" t="s">
        <v>2158</v>
      </c>
      <c r="B6" s="18" t="s">
        <v>2029</v>
      </c>
      <c r="C6" s="22"/>
      <c r="D6" s="22"/>
      <c r="E6" s="22"/>
      <c r="F6" s="22"/>
      <c r="G6" s="22"/>
      <c r="H6" s="22"/>
      <c r="I6" s="22"/>
      <c r="J6" s="22"/>
      <c r="K6" s="22"/>
      <c r="L6" s="22"/>
      <c r="M6" s="22"/>
      <c r="N6" s="22"/>
      <c r="O6" s="22"/>
      <c r="P6" s="3"/>
    </row>
    <row r="7" spans="1:16" ht="10">
      <c r="A7" s="14" t="s">
        <v>2159</v>
      </c>
      <c r="B7" s="7" t="s">
        <v>0</v>
      </c>
      <c r="C7" s="22"/>
      <c r="D7" s="22"/>
      <c r="E7" s="22"/>
      <c r="F7" s="22"/>
      <c r="G7" s="22"/>
      <c r="H7" s="22"/>
      <c r="I7" s="22"/>
      <c r="J7" s="22"/>
      <c r="K7" s="22"/>
      <c r="L7" s="22"/>
      <c r="M7" s="22"/>
      <c r="N7" s="22"/>
      <c r="O7" s="22"/>
      <c r="P7" s="3"/>
    </row>
    <row r="8" spans="1:16" ht="10">
      <c r="A8" s="14" t="s">
        <v>2160</v>
      </c>
      <c r="B8" s="399" t="s">
        <v>1927</v>
      </c>
      <c r="C8" s="22"/>
      <c r="D8" s="22"/>
      <c r="E8" s="22"/>
      <c r="F8" s="22"/>
      <c r="G8" s="22"/>
      <c r="H8" s="22"/>
      <c r="I8" s="22"/>
      <c r="J8" s="22"/>
      <c r="K8" s="22"/>
      <c r="L8" s="22"/>
      <c r="M8" s="22"/>
      <c r="N8" s="22"/>
      <c r="O8" s="22"/>
      <c r="P8" s="3"/>
    </row>
    <row r="9" spans="1:16" ht="20">
      <c r="A9" s="19" t="s">
        <v>2161</v>
      </c>
      <c r="B9" s="63" t="s">
        <v>2162</v>
      </c>
      <c r="C9" s="79"/>
      <c r="D9" s="79">
        <f t="shared" ref="D9:N9" si="0">C11</f>
        <v>0</v>
      </c>
      <c r="E9" s="79">
        <f t="shared" si="0"/>
        <v>0</v>
      </c>
      <c r="F9" s="79">
        <f t="shared" si="0"/>
        <v>0</v>
      </c>
      <c r="G9" s="79">
        <f t="shared" si="0"/>
        <v>0</v>
      </c>
      <c r="H9" s="79">
        <f t="shared" si="0"/>
        <v>0</v>
      </c>
      <c r="I9" s="79">
        <f t="shared" si="0"/>
        <v>0</v>
      </c>
      <c r="J9" s="79">
        <f t="shared" si="0"/>
        <v>0</v>
      </c>
      <c r="K9" s="79">
        <f t="shared" si="0"/>
        <v>0</v>
      </c>
      <c r="L9" s="79">
        <f t="shared" si="0"/>
        <v>0</v>
      </c>
      <c r="M9" s="79">
        <f t="shared" si="0"/>
        <v>0</v>
      </c>
      <c r="N9" s="79">
        <f t="shared" si="0"/>
        <v>0</v>
      </c>
      <c r="O9" s="79"/>
      <c r="P9" s="3"/>
    </row>
    <row r="10" spans="1:16" ht="10">
      <c r="A10" s="19" t="s">
        <v>2163</v>
      </c>
      <c r="B10" s="63" t="s">
        <v>2164</v>
      </c>
      <c r="C10" s="79"/>
      <c r="D10" s="79"/>
      <c r="E10" s="79"/>
      <c r="F10" s="79"/>
      <c r="G10" s="79"/>
      <c r="H10" s="79"/>
      <c r="I10" s="79"/>
      <c r="J10" s="79"/>
      <c r="K10" s="79"/>
      <c r="L10" s="79"/>
      <c r="M10" s="79"/>
      <c r="N10" s="79"/>
      <c r="O10" s="79"/>
      <c r="P10" s="3"/>
    </row>
    <row r="11" spans="1:16" ht="10">
      <c r="A11" s="19" t="s">
        <v>2165</v>
      </c>
      <c r="B11" s="63" t="s">
        <v>2166</v>
      </c>
      <c r="C11" s="79">
        <f t="shared" ref="C11:N11" si="1">TRUNC(C9+C10,0)</f>
        <v>0</v>
      </c>
      <c r="D11" s="79">
        <f t="shared" si="1"/>
        <v>0</v>
      </c>
      <c r="E11" s="79">
        <f t="shared" si="1"/>
        <v>0</v>
      </c>
      <c r="F11" s="79">
        <f t="shared" si="1"/>
        <v>0</v>
      </c>
      <c r="G11" s="79">
        <f t="shared" si="1"/>
        <v>0</v>
      </c>
      <c r="H11" s="79">
        <f t="shared" si="1"/>
        <v>0</v>
      </c>
      <c r="I11" s="79">
        <f t="shared" si="1"/>
        <v>0</v>
      </c>
      <c r="J11" s="79">
        <f t="shared" si="1"/>
        <v>0</v>
      </c>
      <c r="K11" s="79">
        <f t="shared" si="1"/>
        <v>0</v>
      </c>
      <c r="L11" s="79">
        <f t="shared" si="1"/>
        <v>0</v>
      </c>
      <c r="M11" s="79">
        <f t="shared" si="1"/>
        <v>0</v>
      </c>
      <c r="N11" s="79">
        <f t="shared" si="1"/>
        <v>0</v>
      </c>
      <c r="O11" s="79"/>
      <c r="P11" s="3"/>
    </row>
    <row r="12" spans="1:16" ht="10">
      <c r="A12" s="17" t="s">
        <v>2167</v>
      </c>
      <c r="B12" s="11" t="s">
        <v>2168</v>
      </c>
      <c r="C12" s="11"/>
      <c r="D12" s="11"/>
      <c r="E12" s="11"/>
      <c r="F12" s="11"/>
      <c r="G12" s="11"/>
      <c r="H12" s="11"/>
      <c r="I12" s="11"/>
      <c r="J12" s="11"/>
      <c r="K12" s="11"/>
      <c r="L12" s="11"/>
      <c r="M12" s="11"/>
      <c r="N12" s="11"/>
      <c r="O12" s="11"/>
      <c r="P12" s="3"/>
    </row>
    <row r="13" spans="1:16" ht="10">
      <c r="A13" s="19" t="s">
        <v>2169</v>
      </c>
      <c r="B13" s="63" t="s">
        <v>2170</v>
      </c>
      <c r="C13" s="87"/>
      <c r="D13" s="87"/>
      <c r="E13" s="87"/>
      <c r="F13" s="87"/>
      <c r="G13" s="87"/>
      <c r="H13" s="87"/>
      <c r="I13" s="87"/>
      <c r="J13" s="87"/>
      <c r="K13" s="87"/>
      <c r="L13" s="87"/>
      <c r="M13" s="87"/>
      <c r="N13" s="87"/>
      <c r="O13" s="13"/>
      <c r="P13" s="3"/>
    </row>
    <row r="14" spans="1:16" ht="10">
      <c r="A14" s="19" t="s">
        <v>2171</v>
      </c>
      <c r="B14" s="63" t="s">
        <v>2172</v>
      </c>
      <c r="C14" s="79">
        <f t="shared" ref="C14:N14" si="2">TRUNC(C11*C13,0)</f>
        <v>0</v>
      </c>
      <c r="D14" s="79">
        <f t="shared" si="2"/>
        <v>0</v>
      </c>
      <c r="E14" s="79">
        <f t="shared" si="2"/>
        <v>0</v>
      </c>
      <c r="F14" s="79">
        <f t="shared" si="2"/>
        <v>0</v>
      </c>
      <c r="G14" s="79">
        <f t="shared" si="2"/>
        <v>0</v>
      </c>
      <c r="H14" s="79">
        <f t="shared" si="2"/>
        <v>0</v>
      </c>
      <c r="I14" s="79">
        <f t="shared" si="2"/>
        <v>0</v>
      </c>
      <c r="J14" s="79">
        <f t="shared" si="2"/>
        <v>0</v>
      </c>
      <c r="K14" s="79">
        <f t="shared" si="2"/>
        <v>0</v>
      </c>
      <c r="L14" s="79">
        <f t="shared" si="2"/>
        <v>0</v>
      </c>
      <c r="M14" s="79">
        <f t="shared" si="2"/>
        <v>0</v>
      </c>
      <c r="N14" s="79">
        <f t="shared" si="2"/>
        <v>0</v>
      </c>
      <c r="O14" s="79"/>
      <c r="P14" s="3"/>
    </row>
    <row r="15" spans="1:16" ht="10">
      <c r="A15" s="17" t="s">
        <v>2173</v>
      </c>
      <c r="B15" s="11" t="s">
        <v>1527</v>
      </c>
      <c r="C15" s="11"/>
      <c r="D15" s="11"/>
      <c r="E15" s="11"/>
      <c r="F15" s="11"/>
      <c r="G15" s="11"/>
      <c r="H15" s="11"/>
      <c r="I15" s="11"/>
      <c r="J15" s="11"/>
      <c r="K15" s="11"/>
      <c r="L15" s="11"/>
      <c r="M15" s="11"/>
      <c r="N15" s="11"/>
      <c r="O15" s="11"/>
      <c r="P15" s="3"/>
    </row>
    <row r="16" spans="1:16" ht="70.5" customHeight="1">
      <c r="A16" s="19" t="s">
        <v>2174</v>
      </c>
      <c r="B16" s="63" t="s">
        <v>2175</v>
      </c>
      <c r="C16" s="79"/>
      <c r="D16" s="79"/>
      <c r="E16" s="79"/>
      <c r="F16" s="79"/>
      <c r="G16" s="79"/>
      <c r="H16" s="79"/>
      <c r="I16" s="79"/>
      <c r="J16" s="79"/>
      <c r="K16" s="79"/>
      <c r="L16" s="79"/>
      <c r="M16" s="79"/>
      <c r="N16" s="79"/>
      <c r="O16" s="79"/>
      <c r="P16" s="3"/>
    </row>
    <row r="17" spans="1:16" ht="20">
      <c r="A17" s="19" t="s">
        <v>2176</v>
      </c>
      <c r="B17" s="63" t="s">
        <v>2177</v>
      </c>
      <c r="C17" s="79">
        <v>1</v>
      </c>
      <c r="D17" s="79">
        <v>2</v>
      </c>
      <c r="E17" s="79">
        <v>3</v>
      </c>
      <c r="F17" s="79">
        <v>4</v>
      </c>
      <c r="G17" s="79">
        <v>5</v>
      </c>
      <c r="H17" s="79">
        <v>6</v>
      </c>
      <c r="I17" s="79">
        <v>7</v>
      </c>
      <c r="J17" s="79">
        <v>8</v>
      </c>
      <c r="K17" s="79">
        <v>9</v>
      </c>
      <c r="L17" s="79">
        <v>10</v>
      </c>
      <c r="M17" s="79">
        <v>11</v>
      </c>
      <c r="N17" s="79">
        <v>12</v>
      </c>
      <c r="O17" s="79"/>
      <c r="P17" s="3"/>
    </row>
    <row r="18" spans="1:16" ht="20">
      <c r="A18" s="19" t="s">
        <v>2178</v>
      </c>
      <c r="B18" s="63" t="s">
        <v>2179</v>
      </c>
      <c r="C18" s="79">
        <f t="shared" ref="C18:N18" si="3">TRUNC((C16)*C17,0)</f>
        <v>0</v>
      </c>
      <c r="D18" s="79">
        <f t="shared" si="3"/>
        <v>0</v>
      </c>
      <c r="E18" s="79">
        <f t="shared" si="3"/>
        <v>0</v>
      </c>
      <c r="F18" s="79">
        <f t="shared" si="3"/>
        <v>0</v>
      </c>
      <c r="G18" s="79">
        <f t="shared" si="3"/>
        <v>0</v>
      </c>
      <c r="H18" s="79">
        <f t="shared" si="3"/>
        <v>0</v>
      </c>
      <c r="I18" s="79">
        <f t="shared" si="3"/>
        <v>0</v>
      </c>
      <c r="J18" s="79">
        <f t="shared" si="3"/>
        <v>0</v>
      </c>
      <c r="K18" s="79">
        <f t="shared" si="3"/>
        <v>0</v>
      </c>
      <c r="L18" s="79">
        <f t="shared" si="3"/>
        <v>0</v>
      </c>
      <c r="M18" s="79">
        <f t="shared" si="3"/>
        <v>0</v>
      </c>
      <c r="N18" s="79">
        <f t="shared" si="3"/>
        <v>0</v>
      </c>
      <c r="O18" s="79"/>
      <c r="P18" s="3"/>
    </row>
    <row r="19" spans="1:16" ht="10">
      <c r="A19" s="19" t="s">
        <v>2180</v>
      </c>
      <c r="B19" s="63" t="s">
        <v>2181</v>
      </c>
      <c r="C19" s="79">
        <f t="shared" ref="C19:N19" si="4">TRUNC(C14+C18,0)</f>
        <v>0</v>
      </c>
      <c r="D19" s="79">
        <f t="shared" si="4"/>
        <v>0</v>
      </c>
      <c r="E19" s="79">
        <f t="shared" si="4"/>
        <v>0</v>
      </c>
      <c r="F19" s="79">
        <f t="shared" si="4"/>
        <v>0</v>
      </c>
      <c r="G19" s="79">
        <f t="shared" si="4"/>
        <v>0</v>
      </c>
      <c r="H19" s="79">
        <f t="shared" si="4"/>
        <v>0</v>
      </c>
      <c r="I19" s="79">
        <f t="shared" si="4"/>
        <v>0</v>
      </c>
      <c r="J19" s="79">
        <f t="shared" si="4"/>
        <v>0</v>
      </c>
      <c r="K19" s="79">
        <f t="shared" si="4"/>
        <v>0</v>
      </c>
      <c r="L19" s="79">
        <f t="shared" si="4"/>
        <v>0</v>
      </c>
      <c r="M19" s="79">
        <f t="shared" si="4"/>
        <v>0</v>
      </c>
      <c r="N19" s="79">
        <f t="shared" si="4"/>
        <v>0</v>
      </c>
      <c r="O19" s="79"/>
      <c r="P19" s="3"/>
    </row>
    <row r="20" spans="1:16" ht="10">
      <c r="A20" s="17" t="s">
        <v>2182</v>
      </c>
      <c r="B20" s="63" t="s">
        <v>2183</v>
      </c>
      <c r="C20" s="11"/>
      <c r="D20" s="11"/>
      <c r="E20" s="11"/>
      <c r="F20" s="11"/>
      <c r="G20" s="11"/>
      <c r="H20" s="11"/>
      <c r="I20" s="11"/>
      <c r="J20" s="11"/>
      <c r="K20" s="11"/>
      <c r="L20" s="11"/>
      <c r="M20" s="11"/>
      <c r="N20" s="11"/>
      <c r="O20" s="11"/>
      <c r="P20" s="3"/>
    </row>
    <row r="21" spans="1:16" ht="20">
      <c r="A21" s="19" t="s">
        <v>2184</v>
      </c>
      <c r="B21" s="63" t="s">
        <v>2185</v>
      </c>
      <c r="C21" s="79"/>
      <c r="D21" s="79"/>
      <c r="E21" s="79"/>
      <c r="F21" s="79"/>
      <c r="G21" s="79"/>
      <c r="H21" s="79"/>
      <c r="I21" s="79"/>
      <c r="J21" s="79"/>
      <c r="K21" s="79"/>
      <c r="L21" s="79"/>
      <c r="M21" s="79"/>
      <c r="N21" s="79"/>
      <c r="O21" s="79"/>
      <c r="P21" s="3"/>
    </row>
    <row r="22" spans="1:16" ht="20">
      <c r="A22" s="19" t="s">
        <v>2186</v>
      </c>
      <c r="B22" s="63" t="s">
        <v>2187</v>
      </c>
      <c r="C22" s="79"/>
      <c r="D22" s="79"/>
      <c r="E22" s="79"/>
      <c r="F22" s="79"/>
      <c r="G22" s="79"/>
      <c r="H22" s="79"/>
      <c r="I22" s="79"/>
      <c r="J22" s="79"/>
      <c r="K22" s="79"/>
      <c r="L22" s="79"/>
      <c r="M22" s="79"/>
      <c r="N22" s="79"/>
      <c r="O22" s="79"/>
      <c r="P22" s="3"/>
    </row>
    <row r="23" spans="1:16" ht="50">
      <c r="A23" s="19" t="s">
        <v>2188</v>
      </c>
      <c r="B23" s="63" t="s">
        <v>2189</v>
      </c>
      <c r="C23" s="79"/>
      <c r="D23" s="79"/>
      <c r="E23" s="79"/>
      <c r="F23" s="79"/>
      <c r="G23" s="79"/>
      <c r="H23" s="79"/>
      <c r="I23" s="79"/>
      <c r="J23" s="79"/>
      <c r="K23" s="79"/>
      <c r="L23" s="79"/>
      <c r="M23" s="79"/>
      <c r="N23" s="79"/>
      <c r="O23" s="79"/>
      <c r="P23" s="3"/>
    </row>
    <row r="24" spans="1:16" ht="81.75" customHeight="1">
      <c r="A24" s="19" t="s">
        <v>2190</v>
      </c>
      <c r="B24" s="67" t="s">
        <v>2191</v>
      </c>
      <c r="C24" s="79"/>
      <c r="D24" s="79"/>
      <c r="E24" s="79"/>
      <c r="F24" s="79"/>
      <c r="G24" s="79"/>
      <c r="H24" s="79"/>
      <c r="I24" s="79"/>
      <c r="J24" s="79"/>
      <c r="K24" s="79"/>
      <c r="L24" s="79"/>
      <c r="M24" s="79"/>
      <c r="N24" s="79"/>
      <c r="O24" s="79"/>
      <c r="P24" s="3"/>
    </row>
    <row r="25" spans="1:16" ht="20">
      <c r="A25" s="19" t="s">
        <v>2192</v>
      </c>
      <c r="B25" s="63" t="s">
        <v>2193</v>
      </c>
      <c r="C25" s="79"/>
      <c r="D25" s="79"/>
      <c r="E25" s="79"/>
      <c r="F25" s="79"/>
      <c r="G25" s="79"/>
      <c r="H25" s="79"/>
      <c r="I25" s="79"/>
      <c r="J25" s="79"/>
      <c r="K25" s="79"/>
      <c r="L25" s="79"/>
      <c r="M25" s="79"/>
      <c r="N25" s="79"/>
      <c r="O25" s="79"/>
      <c r="P25" s="3"/>
    </row>
    <row r="26" spans="1:16" ht="10">
      <c r="A26" s="19" t="s">
        <v>2194</v>
      </c>
      <c r="B26" s="63" t="s">
        <v>2195</v>
      </c>
      <c r="C26" s="79">
        <f t="shared" ref="C26:N26" si="5">TRUNC(C19-C21-C22+C23-C24-C25,0)</f>
        <v>0</v>
      </c>
      <c r="D26" s="79">
        <f t="shared" si="5"/>
        <v>0</v>
      </c>
      <c r="E26" s="79">
        <f t="shared" si="5"/>
        <v>0</v>
      </c>
      <c r="F26" s="79">
        <f t="shared" si="5"/>
        <v>0</v>
      </c>
      <c r="G26" s="79">
        <f t="shared" si="5"/>
        <v>0</v>
      </c>
      <c r="H26" s="79">
        <f t="shared" si="5"/>
        <v>0</v>
      </c>
      <c r="I26" s="79">
        <f t="shared" si="5"/>
        <v>0</v>
      </c>
      <c r="J26" s="79">
        <f t="shared" si="5"/>
        <v>0</v>
      </c>
      <c r="K26" s="79">
        <f t="shared" si="5"/>
        <v>0</v>
      </c>
      <c r="L26" s="79">
        <f t="shared" si="5"/>
        <v>0</v>
      </c>
      <c r="M26" s="79">
        <f t="shared" si="5"/>
        <v>0</v>
      </c>
      <c r="N26" s="79">
        <f t="shared" si="5"/>
        <v>0</v>
      </c>
      <c r="O26" s="79"/>
      <c r="P26" s="3"/>
    </row>
    <row r="27" spans="1:16" ht="10">
      <c r="A27" s="19" t="s">
        <v>2196</v>
      </c>
      <c r="B27" s="63" t="s">
        <v>2197</v>
      </c>
      <c r="C27" s="89"/>
      <c r="D27" s="89"/>
      <c r="E27" s="89"/>
      <c r="F27" s="89"/>
      <c r="G27" s="89"/>
      <c r="H27" s="89"/>
      <c r="I27" s="89"/>
      <c r="J27" s="89"/>
      <c r="K27" s="89"/>
      <c r="L27" s="89"/>
      <c r="M27" s="89"/>
      <c r="N27" s="89"/>
      <c r="O27" s="13"/>
      <c r="P27" s="3"/>
    </row>
    <row r="28" spans="1:16" ht="10">
      <c r="A28" s="19" t="s">
        <v>2198</v>
      </c>
      <c r="B28" s="63" t="s">
        <v>2199</v>
      </c>
      <c r="C28" s="79">
        <f>TRUNC(C26*C27 / 100,0)</f>
        <v>0</v>
      </c>
      <c r="D28" s="79">
        <f>TRUNC(D26*D27 / 100,0)</f>
        <v>0</v>
      </c>
      <c r="E28" s="79">
        <f>TRUNC(E26*E27 / 100,0)</f>
        <v>0</v>
      </c>
      <c r="F28" s="79">
        <f t="shared" ref="F28:K28" si="6">TRUNC(F26*F27 /100,0)</f>
        <v>0</v>
      </c>
      <c r="G28" s="79">
        <f t="shared" si="6"/>
        <v>0</v>
      </c>
      <c r="H28" s="79">
        <f t="shared" si="6"/>
        <v>0</v>
      </c>
      <c r="I28" s="79">
        <f t="shared" si="6"/>
        <v>0</v>
      </c>
      <c r="J28" s="79">
        <f t="shared" si="6"/>
        <v>0</v>
      </c>
      <c r="K28" s="79">
        <f t="shared" si="6"/>
        <v>0</v>
      </c>
      <c r="L28" s="79">
        <f>TRUNC(L26*L27 / 100,0)</f>
        <v>0</v>
      </c>
      <c r="M28" s="79">
        <f>TRUNC(M26*M27 / 100,0)</f>
        <v>0</v>
      </c>
      <c r="N28" s="79">
        <f>TRUNC(N26*N27 / 100,0)</f>
        <v>0</v>
      </c>
      <c r="O28" s="79"/>
      <c r="P28" s="3"/>
    </row>
    <row r="29" spans="1:16" ht="10">
      <c r="A29" s="17" t="s">
        <v>2200</v>
      </c>
      <c r="B29" s="11" t="s">
        <v>1082</v>
      </c>
      <c r="C29" s="11"/>
      <c r="D29" s="11"/>
      <c r="E29" s="11"/>
      <c r="F29" s="11"/>
      <c r="G29" s="11"/>
      <c r="H29" s="11"/>
      <c r="I29" s="11"/>
      <c r="J29" s="11"/>
      <c r="K29" s="11"/>
      <c r="L29" s="11"/>
      <c r="M29" s="11"/>
      <c r="N29" s="11"/>
      <c r="O29" s="11"/>
      <c r="P29" s="3"/>
    </row>
    <row r="30" spans="1:16" ht="10">
      <c r="A30" s="19" t="s">
        <v>2201</v>
      </c>
      <c r="B30" s="63" t="s">
        <v>2202</v>
      </c>
      <c r="C30" s="79"/>
      <c r="D30" s="79"/>
      <c r="E30" s="79"/>
      <c r="F30" s="79"/>
      <c r="G30" s="79"/>
      <c r="H30" s="79"/>
      <c r="I30" s="79"/>
      <c r="J30" s="79"/>
      <c r="K30" s="79"/>
      <c r="L30" s="79"/>
      <c r="M30" s="79"/>
      <c r="N30" s="79"/>
      <c r="O30" s="79"/>
      <c r="P30" s="3"/>
    </row>
    <row r="31" spans="1:16" ht="40">
      <c r="A31" s="19" t="s">
        <v>2203</v>
      </c>
      <c r="B31" s="63" t="s">
        <v>2204</v>
      </c>
      <c r="C31" s="79"/>
      <c r="D31" s="79"/>
      <c r="E31" s="79"/>
      <c r="F31" s="79"/>
      <c r="G31" s="79"/>
      <c r="H31" s="79"/>
      <c r="I31" s="79"/>
      <c r="J31" s="79"/>
      <c r="K31" s="79"/>
      <c r="L31" s="79"/>
      <c r="M31" s="79"/>
      <c r="N31" s="79"/>
      <c r="O31" s="79"/>
      <c r="P31" s="3"/>
    </row>
    <row r="32" spans="1:16" ht="20">
      <c r="A32" s="19" t="s">
        <v>2205</v>
      </c>
      <c r="B32" s="63" t="s">
        <v>2206</v>
      </c>
      <c r="C32" s="79"/>
      <c r="D32" s="79"/>
      <c r="E32" s="79"/>
      <c r="F32" s="79"/>
      <c r="G32" s="79"/>
      <c r="H32" s="79"/>
      <c r="I32" s="79"/>
      <c r="J32" s="79"/>
      <c r="K32" s="79"/>
      <c r="L32" s="79"/>
      <c r="M32" s="79"/>
      <c r="N32" s="79"/>
      <c r="O32" s="79"/>
      <c r="P32" s="3"/>
    </row>
    <row r="33" spans="1:16" ht="10">
      <c r="A33" s="19" t="s">
        <v>2207</v>
      </c>
      <c r="B33" s="63" t="s">
        <v>2208</v>
      </c>
      <c r="C33" s="79"/>
      <c r="D33" s="79"/>
      <c r="E33" s="79"/>
      <c r="F33" s="79"/>
      <c r="G33" s="79"/>
      <c r="H33" s="79"/>
      <c r="I33" s="79"/>
      <c r="J33" s="79"/>
      <c r="K33" s="79"/>
      <c r="L33" s="79"/>
      <c r="M33" s="79"/>
      <c r="N33" s="79"/>
      <c r="O33" s="79"/>
      <c r="P33" s="3"/>
    </row>
    <row r="34" spans="1:16" ht="30">
      <c r="A34" s="19" t="s">
        <v>2209</v>
      </c>
      <c r="B34" s="63" t="s">
        <v>2210</v>
      </c>
      <c r="C34" s="79"/>
      <c r="D34" s="79"/>
      <c r="E34" s="79"/>
      <c r="F34" s="79"/>
      <c r="G34" s="79"/>
      <c r="H34" s="79"/>
      <c r="I34" s="79"/>
      <c r="J34" s="79"/>
      <c r="K34" s="79"/>
      <c r="L34" s="79"/>
      <c r="M34" s="79"/>
      <c r="N34" s="79"/>
      <c r="O34" s="79"/>
      <c r="P34" s="3"/>
    </row>
    <row r="35" spans="1:16" ht="20">
      <c r="A35" s="19" t="s">
        <v>2211</v>
      </c>
      <c r="B35" s="63" t="s">
        <v>2212</v>
      </c>
      <c r="C35" s="79"/>
      <c r="D35" s="79"/>
      <c r="E35" s="79"/>
      <c r="F35" s="79"/>
      <c r="G35" s="79"/>
      <c r="H35" s="79"/>
      <c r="I35" s="79"/>
      <c r="J35" s="79"/>
      <c r="K35" s="79"/>
      <c r="L35" s="79"/>
      <c r="M35" s="79"/>
      <c r="N35" s="79"/>
      <c r="O35" s="79"/>
      <c r="P35" s="3"/>
    </row>
    <row r="36" spans="1:16" ht="30">
      <c r="A36" s="19" t="s">
        <v>2213</v>
      </c>
      <c r="B36" s="63" t="s">
        <v>2214</v>
      </c>
      <c r="C36" s="79"/>
      <c r="D36" s="79"/>
      <c r="E36" s="79"/>
      <c r="F36" s="79"/>
      <c r="G36" s="79"/>
      <c r="H36" s="79"/>
      <c r="I36" s="79"/>
      <c r="J36" s="79"/>
      <c r="K36" s="79"/>
      <c r="L36" s="79"/>
      <c r="M36" s="79"/>
      <c r="N36" s="79"/>
      <c r="O36" s="79"/>
      <c r="P36" s="3"/>
    </row>
    <row r="37" spans="1:16" ht="10">
      <c r="A37" s="19" t="s">
        <v>2215</v>
      </c>
      <c r="B37" s="63" t="s">
        <v>1992</v>
      </c>
      <c r="C37" s="80"/>
      <c r="D37" s="80"/>
      <c r="E37" s="80"/>
      <c r="F37" s="80"/>
      <c r="G37" s="80"/>
      <c r="H37" s="80"/>
      <c r="I37" s="80"/>
      <c r="J37" s="80"/>
      <c r="K37" s="80"/>
      <c r="L37" s="80"/>
      <c r="M37" s="80"/>
      <c r="N37" s="80"/>
      <c r="O37" s="80"/>
      <c r="P37" s="3"/>
    </row>
    <row r="38" spans="1:16" ht="10">
      <c r="A38" s="19" t="s">
        <v>2216</v>
      </c>
      <c r="B38" s="63" t="s">
        <v>1993</v>
      </c>
      <c r="C38" s="80"/>
      <c r="D38" s="80"/>
      <c r="E38" s="80"/>
      <c r="F38" s="80"/>
      <c r="G38" s="80"/>
      <c r="H38" s="80"/>
      <c r="I38" s="80"/>
      <c r="J38" s="80"/>
      <c r="K38" s="80"/>
      <c r="L38" s="80"/>
      <c r="M38" s="80"/>
      <c r="N38" s="80"/>
      <c r="O38" s="80"/>
      <c r="P38" s="3"/>
    </row>
    <row r="39" spans="1:16" ht="20">
      <c r="A39" s="19" t="s">
        <v>2217</v>
      </c>
      <c r="B39" s="63" t="s">
        <v>2218</v>
      </c>
      <c r="C39" s="79">
        <f t="shared" ref="C39:N39" si="7">TRUNC(C28-SUM(C30:C36)+C37-C38,0)</f>
        <v>0</v>
      </c>
      <c r="D39" s="79">
        <f t="shared" si="7"/>
        <v>0</v>
      </c>
      <c r="E39" s="79">
        <f t="shared" si="7"/>
        <v>0</v>
      </c>
      <c r="F39" s="79">
        <f t="shared" si="7"/>
        <v>0</v>
      </c>
      <c r="G39" s="79">
        <f t="shared" si="7"/>
        <v>0</v>
      </c>
      <c r="H39" s="79">
        <f t="shared" si="7"/>
        <v>0</v>
      </c>
      <c r="I39" s="79">
        <f t="shared" si="7"/>
        <v>0</v>
      </c>
      <c r="J39" s="79">
        <f t="shared" si="7"/>
        <v>0</v>
      </c>
      <c r="K39" s="79">
        <f t="shared" si="7"/>
        <v>0</v>
      </c>
      <c r="L39" s="79">
        <f t="shared" si="7"/>
        <v>0</v>
      </c>
      <c r="M39" s="79">
        <f t="shared" si="7"/>
        <v>0</v>
      </c>
      <c r="N39" s="79">
        <f t="shared" si="7"/>
        <v>0</v>
      </c>
      <c r="O39" s="79"/>
      <c r="P39" s="3"/>
    </row>
    <row r="40" spans="1:16" ht="20">
      <c r="A40" s="19" t="s">
        <v>2219</v>
      </c>
      <c r="B40" s="63" t="s">
        <v>2220</v>
      </c>
      <c r="C40" s="79"/>
      <c r="D40" s="79"/>
      <c r="E40" s="79"/>
      <c r="F40" s="79"/>
      <c r="G40" s="79"/>
      <c r="H40" s="79"/>
      <c r="I40" s="79"/>
      <c r="J40" s="79"/>
      <c r="K40" s="79"/>
      <c r="L40" s="79"/>
      <c r="M40" s="79"/>
      <c r="N40" s="79"/>
      <c r="O40" s="79"/>
      <c r="P40" s="3"/>
    </row>
    <row r="41" spans="1:16" ht="10">
      <c r="A41" s="19" t="s">
        <v>2221</v>
      </c>
      <c r="B41" s="63" t="s">
        <v>1991</v>
      </c>
      <c r="C41" s="79">
        <f t="shared" ref="C41:N41" si="8">TRUNC(C39-C40,0)</f>
        <v>0</v>
      </c>
      <c r="D41" s="79">
        <f t="shared" si="8"/>
        <v>0</v>
      </c>
      <c r="E41" s="79">
        <f t="shared" si="8"/>
        <v>0</v>
      </c>
      <c r="F41" s="79">
        <f t="shared" si="8"/>
        <v>0</v>
      </c>
      <c r="G41" s="79">
        <f t="shared" si="8"/>
        <v>0</v>
      </c>
      <c r="H41" s="79">
        <f t="shared" si="8"/>
        <v>0</v>
      </c>
      <c r="I41" s="79">
        <f t="shared" si="8"/>
        <v>0</v>
      </c>
      <c r="J41" s="79">
        <f t="shared" si="8"/>
        <v>0</v>
      </c>
      <c r="K41" s="79">
        <f t="shared" si="8"/>
        <v>0</v>
      </c>
      <c r="L41" s="79">
        <f t="shared" si="8"/>
        <v>0</v>
      </c>
      <c r="M41" s="79">
        <f t="shared" si="8"/>
        <v>0</v>
      </c>
      <c r="N41" s="79">
        <f t="shared" si="8"/>
        <v>0</v>
      </c>
      <c r="O41" s="79"/>
      <c r="P41" s="3"/>
    </row>
    <row r="42" spans="1:16" ht="10">
      <c r="A42" s="17" t="s">
        <v>2222</v>
      </c>
      <c r="B42" s="11" t="s">
        <v>1082</v>
      </c>
      <c r="C42" s="11"/>
      <c r="D42" s="11"/>
      <c r="E42" s="11"/>
      <c r="F42" s="11"/>
      <c r="G42" s="11"/>
      <c r="H42" s="11"/>
      <c r="I42" s="11"/>
      <c r="J42" s="11"/>
      <c r="K42" s="11"/>
      <c r="L42" s="11"/>
      <c r="M42" s="11"/>
      <c r="N42" s="11"/>
      <c r="O42" s="11"/>
      <c r="P42" s="3"/>
    </row>
    <row r="43" spans="1:16" ht="10">
      <c r="A43" s="19" t="s">
        <v>2223</v>
      </c>
      <c r="B43" s="63" t="s">
        <v>2224</v>
      </c>
      <c r="C43" s="79"/>
      <c r="D43" s="79"/>
      <c r="E43" s="79"/>
      <c r="F43" s="79"/>
      <c r="G43" s="79"/>
      <c r="H43" s="79"/>
      <c r="I43" s="79"/>
      <c r="J43" s="79"/>
      <c r="K43" s="79"/>
      <c r="L43" s="79"/>
      <c r="M43" s="79"/>
      <c r="N43" s="79"/>
      <c r="O43" s="79"/>
      <c r="P43" s="3"/>
    </row>
    <row r="44" spans="1:16" ht="10">
      <c r="A44" s="19" t="s">
        <v>2225</v>
      </c>
      <c r="B44" s="63" t="s">
        <v>2226</v>
      </c>
      <c r="C44" s="79">
        <f t="shared" ref="C44:N44" si="9">TRUNC(C39-C43,0)</f>
        <v>0</v>
      </c>
      <c r="D44" s="79">
        <f t="shared" si="9"/>
        <v>0</v>
      </c>
      <c r="E44" s="79">
        <f t="shared" si="9"/>
        <v>0</v>
      </c>
      <c r="F44" s="79">
        <f t="shared" si="9"/>
        <v>0</v>
      </c>
      <c r="G44" s="79">
        <f t="shared" si="9"/>
        <v>0</v>
      </c>
      <c r="H44" s="79">
        <f t="shared" si="9"/>
        <v>0</v>
      </c>
      <c r="I44" s="79">
        <f t="shared" si="9"/>
        <v>0</v>
      </c>
      <c r="J44" s="79">
        <f t="shared" si="9"/>
        <v>0</v>
      </c>
      <c r="K44" s="79">
        <f t="shared" si="9"/>
        <v>0</v>
      </c>
      <c r="L44" s="79">
        <f t="shared" si="9"/>
        <v>0</v>
      </c>
      <c r="M44" s="79">
        <f t="shared" si="9"/>
        <v>0</v>
      </c>
      <c r="N44" s="79">
        <f t="shared" si="9"/>
        <v>0</v>
      </c>
      <c r="O44" s="79"/>
      <c r="P44" s="3"/>
    </row>
    <row r="45" spans="1:16" ht="20">
      <c r="A45" s="19" t="s">
        <v>2227</v>
      </c>
      <c r="B45" s="63" t="s">
        <v>2228</v>
      </c>
      <c r="C45" s="79"/>
      <c r="D45" s="79"/>
      <c r="E45" s="79"/>
      <c r="F45" s="79"/>
      <c r="G45" s="79"/>
      <c r="H45" s="79"/>
      <c r="I45" s="79"/>
      <c r="J45" s="79"/>
      <c r="K45" s="79"/>
      <c r="L45" s="79"/>
      <c r="M45" s="79"/>
      <c r="N45" s="79"/>
      <c r="O45" s="79"/>
      <c r="P45" s="3"/>
    </row>
    <row r="46" spans="1:16" ht="10">
      <c r="A46" s="19" t="s">
        <v>2229</v>
      </c>
      <c r="B46" s="63" t="s">
        <v>1991</v>
      </c>
      <c r="C46" s="79">
        <f t="shared" ref="C46:N46" si="10">TRUNC(C44-C45,0)</f>
        <v>0</v>
      </c>
      <c r="D46" s="79">
        <f t="shared" si="10"/>
        <v>0</v>
      </c>
      <c r="E46" s="79">
        <f t="shared" si="10"/>
        <v>0</v>
      </c>
      <c r="F46" s="79">
        <f t="shared" si="10"/>
        <v>0</v>
      </c>
      <c r="G46" s="79">
        <f t="shared" si="10"/>
        <v>0</v>
      </c>
      <c r="H46" s="79">
        <f t="shared" si="10"/>
        <v>0</v>
      </c>
      <c r="I46" s="79">
        <f t="shared" si="10"/>
        <v>0</v>
      </c>
      <c r="J46" s="79">
        <f t="shared" si="10"/>
        <v>0</v>
      </c>
      <c r="K46" s="79">
        <f t="shared" si="10"/>
        <v>0</v>
      </c>
      <c r="L46" s="79">
        <f t="shared" si="10"/>
        <v>0</v>
      </c>
      <c r="M46" s="79">
        <f t="shared" si="10"/>
        <v>0</v>
      </c>
      <c r="N46" s="79">
        <f t="shared" si="10"/>
        <v>0</v>
      </c>
      <c r="O46" s="79"/>
      <c r="P46" s="3"/>
    </row>
    <row r="47" spans="1:16" ht="10">
      <c r="A47" s="17" t="s">
        <v>2230</v>
      </c>
      <c r="B47" s="11" t="s">
        <v>0</v>
      </c>
      <c r="C47" s="11"/>
      <c r="D47" s="11"/>
      <c r="E47" s="11"/>
      <c r="F47" s="11"/>
      <c r="G47" s="11"/>
      <c r="H47" s="11"/>
      <c r="I47" s="11"/>
      <c r="J47" s="11"/>
      <c r="K47" s="11"/>
      <c r="L47" s="11"/>
      <c r="M47" s="11"/>
      <c r="N47" s="11"/>
      <c r="O47" s="11"/>
      <c r="P47" s="3"/>
    </row>
    <row r="48" spans="1:16" ht="10">
      <c r="A48" s="17" t="s">
        <v>2231</v>
      </c>
      <c r="B48" s="11" t="s">
        <v>1925</v>
      </c>
      <c r="C48" s="11"/>
      <c r="D48" s="11"/>
      <c r="E48" s="11"/>
      <c r="F48" s="11"/>
      <c r="G48" s="11"/>
      <c r="H48" s="11"/>
      <c r="I48" s="11"/>
      <c r="J48" s="11"/>
      <c r="K48" s="11"/>
      <c r="L48" s="11"/>
      <c r="M48" s="11"/>
      <c r="N48" s="11"/>
      <c r="O48" s="11"/>
      <c r="P48" s="3"/>
    </row>
    <row r="49" spans="1:16" ht="10">
      <c r="A49" s="17" t="s">
        <v>2232</v>
      </c>
      <c r="B49" s="11" t="s">
        <v>0</v>
      </c>
      <c r="C49" s="11"/>
      <c r="D49" s="11"/>
      <c r="E49" s="11"/>
      <c r="F49" s="11"/>
      <c r="G49" s="11"/>
      <c r="H49" s="11"/>
      <c r="I49" s="11"/>
      <c r="J49" s="11"/>
      <c r="K49" s="11"/>
      <c r="L49" s="11"/>
      <c r="M49" s="11"/>
      <c r="N49" s="11"/>
      <c r="O49" s="11"/>
      <c r="P49" s="3"/>
    </row>
    <row r="50" spans="1:16" ht="20">
      <c r="A50" s="19" t="s">
        <v>2233</v>
      </c>
      <c r="B50" s="63" t="s">
        <v>2234</v>
      </c>
      <c r="C50" s="79"/>
      <c r="D50" s="79">
        <f t="shared" ref="D50:N50" si="11">C52</f>
        <v>0</v>
      </c>
      <c r="E50" s="79">
        <f t="shared" si="11"/>
        <v>0</v>
      </c>
      <c r="F50" s="79">
        <f t="shared" si="11"/>
        <v>0</v>
      </c>
      <c r="G50" s="79">
        <f t="shared" si="11"/>
        <v>0</v>
      </c>
      <c r="H50" s="79">
        <f t="shared" si="11"/>
        <v>0</v>
      </c>
      <c r="I50" s="79">
        <f t="shared" si="11"/>
        <v>0</v>
      </c>
      <c r="J50" s="79">
        <f t="shared" si="11"/>
        <v>0</v>
      </c>
      <c r="K50" s="79">
        <f t="shared" si="11"/>
        <v>0</v>
      </c>
      <c r="L50" s="79">
        <f t="shared" si="11"/>
        <v>0</v>
      </c>
      <c r="M50" s="79">
        <f t="shared" si="11"/>
        <v>0</v>
      </c>
      <c r="N50" s="79">
        <f t="shared" si="11"/>
        <v>0</v>
      </c>
      <c r="O50" s="79"/>
      <c r="P50" s="3"/>
    </row>
    <row r="51" spans="1:16" ht="10">
      <c r="A51" s="19" t="s">
        <v>2235</v>
      </c>
      <c r="B51" s="63" t="s">
        <v>2236</v>
      </c>
      <c r="C51" s="79"/>
      <c r="D51" s="79"/>
      <c r="E51" s="79"/>
      <c r="F51" s="79"/>
      <c r="G51" s="79"/>
      <c r="H51" s="79"/>
      <c r="I51" s="79"/>
      <c r="J51" s="79"/>
      <c r="K51" s="79"/>
      <c r="L51" s="79"/>
      <c r="M51" s="79"/>
      <c r="N51" s="79"/>
      <c r="O51" s="79"/>
      <c r="P51" s="3"/>
    </row>
    <row r="52" spans="1:16" ht="10">
      <c r="A52" s="19" t="s">
        <v>2237</v>
      </c>
      <c r="B52" s="63" t="s">
        <v>2238</v>
      </c>
      <c r="C52" s="79">
        <f t="shared" ref="C52:N52" si="12">TRUNC(C50+C51,0)</f>
        <v>0</v>
      </c>
      <c r="D52" s="79">
        <f t="shared" si="12"/>
        <v>0</v>
      </c>
      <c r="E52" s="79">
        <f t="shared" si="12"/>
        <v>0</v>
      </c>
      <c r="F52" s="79">
        <f t="shared" si="12"/>
        <v>0</v>
      </c>
      <c r="G52" s="79">
        <f t="shared" si="12"/>
        <v>0</v>
      </c>
      <c r="H52" s="79">
        <f t="shared" si="12"/>
        <v>0</v>
      </c>
      <c r="I52" s="79">
        <f t="shared" si="12"/>
        <v>0</v>
      </c>
      <c r="J52" s="79">
        <f t="shared" si="12"/>
        <v>0</v>
      </c>
      <c r="K52" s="79">
        <f t="shared" si="12"/>
        <v>0</v>
      </c>
      <c r="L52" s="79">
        <f t="shared" si="12"/>
        <v>0</v>
      </c>
      <c r="M52" s="79">
        <f t="shared" si="12"/>
        <v>0</v>
      </c>
      <c r="N52" s="79">
        <f t="shared" si="12"/>
        <v>0</v>
      </c>
      <c r="O52" s="79"/>
      <c r="P52" s="3"/>
    </row>
    <row r="53" spans="1:16" ht="10">
      <c r="A53" s="19" t="s">
        <v>2239</v>
      </c>
      <c r="B53" s="63" t="s">
        <v>2240</v>
      </c>
      <c r="C53" s="79"/>
      <c r="D53" s="79"/>
      <c r="E53" s="79"/>
      <c r="F53" s="79"/>
      <c r="G53" s="79"/>
      <c r="H53" s="79"/>
      <c r="I53" s="79"/>
      <c r="J53" s="79"/>
      <c r="K53" s="79"/>
      <c r="L53" s="79"/>
      <c r="M53" s="79"/>
      <c r="N53" s="79"/>
      <c r="O53" s="79"/>
      <c r="P53" s="3"/>
    </row>
    <row r="54" spans="1:16" ht="20">
      <c r="A54" s="19" t="s">
        <v>2241</v>
      </c>
      <c r="B54" s="63" t="s">
        <v>2242</v>
      </c>
      <c r="C54" s="79"/>
      <c r="D54" s="79">
        <f t="shared" ref="D54:N54" si="13">C58</f>
        <v>0</v>
      </c>
      <c r="E54" s="79">
        <f t="shared" si="13"/>
        <v>0</v>
      </c>
      <c r="F54" s="79">
        <f t="shared" si="13"/>
        <v>0</v>
      </c>
      <c r="G54" s="79">
        <f t="shared" si="13"/>
        <v>0</v>
      </c>
      <c r="H54" s="79">
        <f t="shared" si="13"/>
        <v>0</v>
      </c>
      <c r="I54" s="79">
        <f t="shared" si="13"/>
        <v>0</v>
      </c>
      <c r="J54" s="79">
        <f t="shared" si="13"/>
        <v>0</v>
      </c>
      <c r="K54" s="79">
        <f t="shared" si="13"/>
        <v>0</v>
      </c>
      <c r="L54" s="79">
        <f t="shared" si="13"/>
        <v>0</v>
      </c>
      <c r="M54" s="79">
        <f t="shared" si="13"/>
        <v>0</v>
      </c>
      <c r="N54" s="79">
        <f t="shared" si="13"/>
        <v>0</v>
      </c>
      <c r="O54" s="79"/>
      <c r="P54" s="3"/>
    </row>
    <row r="55" spans="1:16" ht="10">
      <c r="A55" s="19" t="s">
        <v>2243</v>
      </c>
      <c r="B55" s="63" t="s">
        <v>2244</v>
      </c>
      <c r="C55" s="79"/>
      <c r="D55" s="79"/>
      <c r="E55" s="79"/>
      <c r="F55" s="79"/>
      <c r="G55" s="79"/>
      <c r="H55" s="79"/>
      <c r="I55" s="79"/>
      <c r="J55" s="79"/>
      <c r="K55" s="79"/>
      <c r="L55" s="79"/>
      <c r="M55" s="79"/>
      <c r="N55" s="79"/>
      <c r="O55" s="79"/>
      <c r="P55" s="3"/>
    </row>
    <row r="56" spans="1:16" ht="10">
      <c r="A56" s="19" t="s">
        <v>2245</v>
      </c>
      <c r="B56" s="63" t="s">
        <v>2246</v>
      </c>
      <c r="C56" s="79"/>
      <c r="D56" s="79"/>
      <c r="E56" s="79"/>
      <c r="F56" s="79"/>
      <c r="G56" s="79"/>
      <c r="H56" s="79"/>
      <c r="I56" s="79"/>
      <c r="J56" s="79"/>
      <c r="K56" s="79"/>
      <c r="L56" s="79"/>
      <c r="M56" s="79"/>
      <c r="N56" s="79"/>
      <c r="O56" s="79"/>
      <c r="P56" s="3"/>
    </row>
    <row r="57" spans="1:16" ht="10">
      <c r="A57" s="19" t="s">
        <v>2247</v>
      </c>
      <c r="B57" s="63" t="s">
        <v>2248</v>
      </c>
      <c r="C57" s="79"/>
      <c r="D57" s="79"/>
      <c r="E57" s="79"/>
      <c r="F57" s="79"/>
      <c r="G57" s="79"/>
      <c r="H57" s="79"/>
      <c r="I57" s="79"/>
      <c r="J57" s="79"/>
      <c r="K57" s="79"/>
      <c r="L57" s="79"/>
      <c r="M57" s="79"/>
      <c r="N57" s="79"/>
      <c r="O57" s="79"/>
      <c r="P57" s="3"/>
    </row>
    <row r="58" spans="1:16" ht="10">
      <c r="A58" s="19" t="s">
        <v>2249</v>
      </c>
      <c r="B58" s="63" t="s">
        <v>2250</v>
      </c>
      <c r="C58" s="79">
        <f t="shared" ref="C58:N58" si="14">TRUNC(SUM(C54:C57),0)</f>
        <v>0</v>
      </c>
      <c r="D58" s="79">
        <f t="shared" si="14"/>
        <v>0</v>
      </c>
      <c r="E58" s="79">
        <f t="shared" si="14"/>
        <v>0</v>
      </c>
      <c r="F58" s="79">
        <f t="shared" si="14"/>
        <v>0</v>
      </c>
      <c r="G58" s="79">
        <f t="shared" si="14"/>
        <v>0</v>
      </c>
      <c r="H58" s="79">
        <f t="shared" si="14"/>
        <v>0</v>
      </c>
      <c r="I58" s="79">
        <f t="shared" si="14"/>
        <v>0</v>
      </c>
      <c r="J58" s="79">
        <f t="shared" si="14"/>
        <v>0</v>
      </c>
      <c r="K58" s="79">
        <f t="shared" si="14"/>
        <v>0</v>
      </c>
      <c r="L58" s="79">
        <f t="shared" si="14"/>
        <v>0</v>
      </c>
      <c r="M58" s="79">
        <f t="shared" si="14"/>
        <v>0</v>
      </c>
      <c r="N58" s="79">
        <f t="shared" si="14"/>
        <v>0</v>
      </c>
      <c r="O58" s="79"/>
      <c r="P58" s="3"/>
    </row>
    <row r="59" spans="1:16" ht="30">
      <c r="A59" s="19" t="s">
        <v>2251</v>
      </c>
      <c r="B59" s="63" t="s">
        <v>2252</v>
      </c>
      <c r="C59" s="79"/>
      <c r="D59" s="79"/>
      <c r="E59" s="79"/>
      <c r="F59" s="79"/>
      <c r="G59" s="79"/>
      <c r="H59" s="79"/>
      <c r="I59" s="79"/>
      <c r="J59" s="79"/>
      <c r="K59" s="79"/>
      <c r="L59" s="79"/>
      <c r="M59" s="79"/>
      <c r="N59" s="79"/>
      <c r="O59" s="79"/>
      <c r="P59" s="3"/>
    </row>
    <row r="60" spans="1:16" ht="20">
      <c r="A60" s="19" t="s">
        <v>2253</v>
      </c>
      <c r="B60" s="63" t="s">
        <v>2254</v>
      </c>
      <c r="C60" s="79"/>
      <c r="D60" s="79"/>
      <c r="E60" s="79"/>
      <c r="F60" s="79"/>
      <c r="G60" s="79"/>
      <c r="H60" s="79"/>
      <c r="I60" s="79"/>
      <c r="J60" s="79"/>
      <c r="K60" s="79"/>
      <c r="L60" s="79"/>
      <c r="M60" s="79"/>
      <c r="N60" s="79"/>
      <c r="O60" s="79"/>
      <c r="P60" s="3"/>
    </row>
    <row r="61" spans="1:16" ht="20">
      <c r="A61" s="19" t="s">
        <v>2255</v>
      </c>
      <c r="B61" s="63" t="s">
        <v>2256</v>
      </c>
      <c r="C61" s="79"/>
      <c r="D61" s="79"/>
      <c r="E61" s="79"/>
      <c r="F61" s="79"/>
      <c r="G61" s="79"/>
      <c r="H61" s="79"/>
      <c r="I61" s="79"/>
      <c r="J61" s="79"/>
      <c r="K61" s="79"/>
      <c r="L61" s="79"/>
      <c r="M61" s="79"/>
      <c r="N61" s="79"/>
      <c r="O61" s="79"/>
      <c r="P61" s="3"/>
    </row>
    <row r="62" spans="1:16" ht="10">
      <c r="A62" s="19" t="s">
        <v>2257</v>
      </c>
      <c r="B62" s="63" t="s">
        <v>2195</v>
      </c>
      <c r="C62" s="79">
        <f t="shared" ref="C62:N62" si="15">TRUNC(C52-SUM(C58:C61),0)</f>
        <v>0</v>
      </c>
      <c r="D62" s="79">
        <f t="shared" si="15"/>
        <v>0</v>
      </c>
      <c r="E62" s="79">
        <f t="shared" si="15"/>
        <v>0</v>
      </c>
      <c r="F62" s="79">
        <f t="shared" si="15"/>
        <v>0</v>
      </c>
      <c r="G62" s="79">
        <f t="shared" si="15"/>
        <v>0</v>
      </c>
      <c r="H62" s="79">
        <f t="shared" si="15"/>
        <v>0</v>
      </c>
      <c r="I62" s="79">
        <f t="shared" si="15"/>
        <v>0</v>
      </c>
      <c r="J62" s="79">
        <f t="shared" si="15"/>
        <v>0</v>
      </c>
      <c r="K62" s="79">
        <f t="shared" si="15"/>
        <v>0</v>
      </c>
      <c r="L62" s="79">
        <f t="shared" si="15"/>
        <v>0</v>
      </c>
      <c r="M62" s="79">
        <f t="shared" si="15"/>
        <v>0</v>
      </c>
      <c r="N62" s="79">
        <f t="shared" si="15"/>
        <v>0</v>
      </c>
      <c r="O62" s="79"/>
      <c r="P62" s="3"/>
    </row>
    <row r="63" spans="1:16" ht="10">
      <c r="A63" s="19" t="s">
        <v>2258</v>
      </c>
      <c r="B63" s="63" t="s">
        <v>2259</v>
      </c>
      <c r="C63" s="79"/>
      <c r="D63" s="79"/>
      <c r="E63" s="79"/>
      <c r="F63" s="79"/>
      <c r="G63" s="79"/>
      <c r="H63" s="79"/>
      <c r="I63" s="79"/>
      <c r="J63" s="79"/>
      <c r="K63" s="79"/>
      <c r="L63" s="79"/>
      <c r="M63" s="79"/>
      <c r="N63" s="79"/>
      <c r="O63" s="79"/>
      <c r="P63" s="3"/>
    </row>
    <row r="64" spans="1:16" ht="20">
      <c r="A64" s="19" t="s">
        <v>2260</v>
      </c>
      <c r="B64" s="63" t="s">
        <v>2261</v>
      </c>
      <c r="C64" s="79"/>
      <c r="D64" s="79"/>
      <c r="E64" s="79"/>
      <c r="F64" s="79"/>
      <c r="G64" s="79"/>
      <c r="H64" s="79"/>
      <c r="I64" s="79"/>
      <c r="J64" s="79"/>
      <c r="K64" s="79"/>
      <c r="L64" s="79"/>
      <c r="M64" s="79"/>
      <c r="N64" s="79"/>
      <c r="O64" s="79"/>
      <c r="P64" s="3"/>
    </row>
    <row r="65" spans="1:16" ht="10">
      <c r="A65" s="19" t="s">
        <v>2262</v>
      </c>
      <c r="B65" s="63" t="s">
        <v>2263</v>
      </c>
      <c r="C65" s="79">
        <f t="shared" ref="C65:N65" si="16">TRUNC(IF(C64&gt;C63,C64,C63-C64),0)</f>
        <v>0</v>
      </c>
      <c r="D65" s="79">
        <f t="shared" si="16"/>
        <v>0</v>
      </c>
      <c r="E65" s="79">
        <f t="shared" si="16"/>
        <v>0</v>
      </c>
      <c r="F65" s="79">
        <f t="shared" si="16"/>
        <v>0</v>
      </c>
      <c r="G65" s="79">
        <f t="shared" si="16"/>
        <v>0</v>
      </c>
      <c r="H65" s="79">
        <f t="shared" si="16"/>
        <v>0</v>
      </c>
      <c r="I65" s="79">
        <f t="shared" si="16"/>
        <v>0</v>
      </c>
      <c r="J65" s="79">
        <f t="shared" si="16"/>
        <v>0</v>
      </c>
      <c r="K65" s="79">
        <f t="shared" si="16"/>
        <v>0</v>
      </c>
      <c r="L65" s="79">
        <f t="shared" si="16"/>
        <v>0</v>
      </c>
      <c r="M65" s="79">
        <f t="shared" si="16"/>
        <v>0</v>
      </c>
      <c r="N65" s="79">
        <f t="shared" si="16"/>
        <v>0</v>
      </c>
      <c r="O65" s="79"/>
      <c r="P65" s="3"/>
    </row>
    <row r="66" spans="1:16" ht="10">
      <c r="A66" s="17" t="s">
        <v>2264</v>
      </c>
      <c r="B66" s="11" t="s">
        <v>1082</v>
      </c>
      <c r="C66" s="11"/>
      <c r="D66" s="11"/>
      <c r="E66" s="11"/>
      <c r="F66" s="11"/>
      <c r="G66" s="11"/>
      <c r="H66" s="11"/>
      <c r="I66" s="11"/>
      <c r="J66" s="11"/>
      <c r="K66" s="11"/>
      <c r="L66" s="11"/>
      <c r="M66" s="11"/>
      <c r="N66" s="11"/>
      <c r="O66" s="11"/>
      <c r="P66" s="3"/>
    </row>
    <row r="67" spans="1:16" ht="20">
      <c r="A67" s="19" t="s">
        <v>2265</v>
      </c>
      <c r="B67" s="63" t="s">
        <v>2206</v>
      </c>
      <c r="C67" s="79"/>
      <c r="D67" s="79"/>
      <c r="E67" s="79"/>
      <c r="F67" s="79"/>
      <c r="G67" s="79"/>
      <c r="H67" s="79"/>
      <c r="I67" s="79"/>
      <c r="J67" s="79"/>
      <c r="K67" s="79"/>
      <c r="L67" s="79"/>
      <c r="M67" s="79"/>
      <c r="N67" s="79"/>
      <c r="O67" s="79"/>
      <c r="P67" s="3"/>
    </row>
    <row r="68" spans="1:16" ht="10">
      <c r="A68" s="19" t="s">
        <v>2266</v>
      </c>
      <c r="B68" s="63" t="s">
        <v>2208</v>
      </c>
      <c r="C68" s="79"/>
      <c r="D68" s="79"/>
      <c r="E68" s="79"/>
      <c r="F68" s="79"/>
      <c r="G68" s="79"/>
      <c r="H68" s="79"/>
      <c r="I68" s="79"/>
      <c r="J68" s="79"/>
      <c r="K68" s="79"/>
      <c r="L68" s="79"/>
      <c r="M68" s="79"/>
      <c r="N68" s="79"/>
      <c r="O68" s="79"/>
      <c r="P68" s="3"/>
    </row>
    <row r="69" spans="1:16" ht="30">
      <c r="A69" s="19" t="s">
        <v>2267</v>
      </c>
      <c r="B69" s="63" t="s">
        <v>2210</v>
      </c>
      <c r="C69" s="79"/>
      <c r="D69" s="79"/>
      <c r="E69" s="79"/>
      <c r="F69" s="79"/>
      <c r="G69" s="79"/>
      <c r="H69" s="79"/>
      <c r="I69" s="79"/>
      <c r="J69" s="79"/>
      <c r="K69" s="79"/>
      <c r="L69" s="79"/>
      <c r="M69" s="79"/>
      <c r="N69" s="79"/>
      <c r="O69" s="79"/>
      <c r="P69" s="3"/>
    </row>
    <row r="70" spans="1:16" ht="20">
      <c r="A70" s="19" t="s">
        <v>2268</v>
      </c>
      <c r="B70" s="63" t="s">
        <v>2212</v>
      </c>
      <c r="C70" s="79"/>
      <c r="D70" s="79"/>
      <c r="E70" s="79"/>
      <c r="F70" s="79"/>
      <c r="G70" s="79"/>
      <c r="H70" s="79"/>
      <c r="I70" s="79"/>
      <c r="J70" s="79"/>
      <c r="K70" s="79"/>
      <c r="L70" s="79"/>
      <c r="M70" s="79"/>
      <c r="N70" s="79"/>
      <c r="O70" s="79"/>
      <c r="P70" s="3"/>
    </row>
    <row r="71" spans="1:16" ht="10">
      <c r="A71" s="19" t="s">
        <v>2269</v>
      </c>
      <c r="B71" s="63" t="s">
        <v>1992</v>
      </c>
      <c r="C71" s="79"/>
      <c r="D71" s="79"/>
      <c r="E71" s="79"/>
      <c r="F71" s="79"/>
      <c r="G71" s="79"/>
      <c r="H71" s="79"/>
      <c r="I71" s="79"/>
      <c r="J71" s="79"/>
      <c r="K71" s="79"/>
      <c r="L71" s="79"/>
      <c r="M71" s="79"/>
      <c r="N71" s="79"/>
      <c r="O71" s="79"/>
      <c r="P71" s="3"/>
    </row>
    <row r="72" spans="1:16" ht="10">
      <c r="A72" s="19" t="s">
        <v>2270</v>
      </c>
      <c r="B72" s="63" t="s">
        <v>1993</v>
      </c>
      <c r="C72" s="79"/>
      <c r="D72" s="79"/>
      <c r="E72" s="79"/>
      <c r="F72" s="79"/>
      <c r="G72" s="79"/>
      <c r="H72" s="79"/>
      <c r="I72" s="79"/>
      <c r="J72" s="79"/>
      <c r="K72" s="79"/>
      <c r="L72" s="79"/>
      <c r="M72" s="79"/>
      <c r="N72" s="79"/>
      <c r="O72" s="79"/>
      <c r="P72" s="3"/>
    </row>
    <row r="73" spans="1:16" ht="10">
      <c r="A73" s="17" t="s">
        <v>2271</v>
      </c>
      <c r="B73" s="11" t="s">
        <v>0</v>
      </c>
      <c r="C73" s="11"/>
      <c r="D73" s="11"/>
      <c r="E73" s="11"/>
      <c r="F73" s="11"/>
      <c r="G73" s="11"/>
      <c r="H73" s="11"/>
      <c r="I73" s="11"/>
      <c r="J73" s="11"/>
      <c r="K73" s="11"/>
      <c r="L73" s="11"/>
      <c r="M73" s="11"/>
      <c r="N73" s="11"/>
      <c r="O73" s="11"/>
      <c r="P73" s="3"/>
    </row>
    <row r="74" spans="1:16" ht="20">
      <c r="A74" s="19" t="s">
        <v>2272</v>
      </c>
      <c r="B74" s="63" t="s">
        <v>2218</v>
      </c>
      <c r="C74" s="79">
        <f t="shared" ref="C74:N74" si="17">C65-C67-C68-C69-C70+C71-C72</f>
        <v>0</v>
      </c>
      <c r="D74" s="79">
        <f t="shared" si="17"/>
        <v>0</v>
      </c>
      <c r="E74" s="79">
        <f t="shared" si="17"/>
        <v>0</v>
      </c>
      <c r="F74" s="79">
        <f t="shared" si="17"/>
        <v>0</v>
      </c>
      <c r="G74" s="79">
        <f t="shared" si="17"/>
        <v>0</v>
      </c>
      <c r="H74" s="79">
        <f t="shared" si="17"/>
        <v>0</v>
      </c>
      <c r="I74" s="79">
        <f t="shared" si="17"/>
        <v>0</v>
      </c>
      <c r="J74" s="79">
        <f t="shared" si="17"/>
        <v>0</v>
      </c>
      <c r="K74" s="79">
        <f t="shared" si="17"/>
        <v>0</v>
      </c>
      <c r="L74" s="79">
        <f t="shared" si="17"/>
        <v>0</v>
      </c>
      <c r="M74" s="79">
        <f t="shared" si="17"/>
        <v>0</v>
      </c>
      <c r="N74" s="79">
        <f t="shared" si="17"/>
        <v>0</v>
      </c>
      <c r="O74" s="79"/>
      <c r="P74" s="3"/>
    </row>
    <row r="75" spans="1:16" ht="20">
      <c r="A75" s="19" t="s">
        <v>2273</v>
      </c>
      <c r="B75" s="63" t="s">
        <v>2220</v>
      </c>
      <c r="C75" s="79"/>
      <c r="D75" s="79"/>
      <c r="E75" s="79"/>
      <c r="F75" s="79"/>
      <c r="G75" s="79"/>
      <c r="H75" s="79"/>
      <c r="I75" s="79"/>
      <c r="J75" s="79"/>
      <c r="K75" s="79"/>
      <c r="L75" s="79"/>
      <c r="M75" s="79"/>
      <c r="N75" s="79"/>
      <c r="O75" s="79"/>
      <c r="P75" s="3"/>
    </row>
    <row r="76" spans="1:16" ht="10">
      <c r="A76" s="19" t="s">
        <v>2274</v>
      </c>
      <c r="B76" s="63" t="s">
        <v>1991</v>
      </c>
      <c r="C76" s="79">
        <f t="shared" ref="C76:N76" si="18">TRUNC(C74-C75,0)</f>
        <v>0</v>
      </c>
      <c r="D76" s="79">
        <f t="shared" si="18"/>
        <v>0</v>
      </c>
      <c r="E76" s="79">
        <f t="shared" si="18"/>
        <v>0</v>
      </c>
      <c r="F76" s="79">
        <f t="shared" si="18"/>
        <v>0</v>
      </c>
      <c r="G76" s="79">
        <f t="shared" si="18"/>
        <v>0</v>
      </c>
      <c r="H76" s="79">
        <f t="shared" si="18"/>
        <v>0</v>
      </c>
      <c r="I76" s="79">
        <f t="shared" si="18"/>
        <v>0</v>
      </c>
      <c r="J76" s="79">
        <f t="shared" si="18"/>
        <v>0</v>
      </c>
      <c r="K76" s="79">
        <f t="shared" si="18"/>
        <v>0</v>
      </c>
      <c r="L76" s="79">
        <f t="shared" si="18"/>
        <v>0</v>
      </c>
      <c r="M76" s="79">
        <f t="shared" si="18"/>
        <v>0</v>
      </c>
      <c r="N76" s="79">
        <f t="shared" si="18"/>
        <v>0</v>
      </c>
      <c r="O76" s="79"/>
      <c r="P76" s="3"/>
    </row>
    <row r="77" spans="1:16" ht="10">
      <c r="A77" s="17" t="s">
        <v>2275</v>
      </c>
      <c r="B77" s="11" t="s">
        <v>1082</v>
      </c>
      <c r="C77" s="11"/>
      <c r="D77" s="11"/>
      <c r="E77" s="11"/>
      <c r="F77" s="11"/>
      <c r="G77" s="11"/>
      <c r="H77" s="11"/>
      <c r="I77" s="11"/>
      <c r="J77" s="11"/>
      <c r="K77" s="11"/>
      <c r="L77" s="11"/>
      <c r="M77" s="11"/>
      <c r="N77" s="11"/>
      <c r="O77" s="11"/>
      <c r="P77" s="3"/>
    </row>
    <row r="78" spans="1:16" ht="10">
      <c r="A78" s="19" t="s">
        <v>2276</v>
      </c>
      <c r="B78" s="63" t="s">
        <v>2224</v>
      </c>
      <c r="C78" s="79"/>
      <c r="D78" s="79"/>
      <c r="E78" s="79"/>
      <c r="F78" s="79"/>
      <c r="G78" s="79"/>
      <c r="H78" s="79"/>
      <c r="I78" s="79"/>
      <c r="J78" s="79"/>
      <c r="K78" s="79"/>
      <c r="L78" s="79"/>
      <c r="M78" s="79"/>
      <c r="N78" s="79"/>
      <c r="O78" s="79"/>
      <c r="P78" s="3"/>
    </row>
    <row r="79" spans="1:16" ht="10">
      <c r="A79" s="19" t="s">
        <v>2277</v>
      </c>
      <c r="B79" s="63" t="s">
        <v>2226</v>
      </c>
      <c r="C79" s="79">
        <f t="shared" ref="C79:N79" si="19">TRUNC(C74-C78,0)</f>
        <v>0</v>
      </c>
      <c r="D79" s="79">
        <f t="shared" si="19"/>
        <v>0</v>
      </c>
      <c r="E79" s="79">
        <f t="shared" si="19"/>
        <v>0</v>
      </c>
      <c r="F79" s="79">
        <f t="shared" si="19"/>
        <v>0</v>
      </c>
      <c r="G79" s="79">
        <f t="shared" si="19"/>
        <v>0</v>
      </c>
      <c r="H79" s="79">
        <f t="shared" si="19"/>
        <v>0</v>
      </c>
      <c r="I79" s="79">
        <f t="shared" si="19"/>
        <v>0</v>
      </c>
      <c r="J79" s="79">
        <f t="shared" si="19"/>
        <v>0</v>
      </c>
      <c r="K79" s="79">
        <f t="shared" si="19"/>
        <v>0</v>
      </c>
      <c r="L79" s="79">
        <f t="shared" si="19"/>
        <v>0</v>
      </c>
      <c r="M79" s="79">
        <f t="shared" si="19"/>
        <v>0</v>
      </c>
      <c r="N79" s="79">
        <f t="shared" si="19"/>
        <v>0</v>
      </c>
      <c r="O79" s="79"/>
      <c r="P79" s="3"/>
    </row>
    <row r="80" spans="1:16" ht="20">
      <c r="A80" s="19" t="s">
        <v>2278</v>
      </c>
      <c r="B80" s="63" t="s">
        <v>2228</v>
      </c>
      <c r="C80" s="79"/>
      <c r="D80" s="79"/>
      <c r="E80" s="79"/>
      <c r="F80" s="79"/>
      <c r="G80" s="79"/>
      <c r="H80" s="79"/>
      <c r="I80" s="79"/>
      <c r="J80" s="79"/>
      <c r="K80" s="79"/>
      <c r="L80" s="79"/>
      <c r="M80" s="79"/>
      <c r="N80" s="79"/>
      <c r="O80" s="79"/>
      <c r="P80" s="3"/>
    </row>
    <row r="81" spans="1:16" ht="10">
      <c r="A81" s="19" t="s">
        <v>2279</v>
      </c>
      <c r="B81" s="63" t="s">
        <v>1991</v>
      </c>
      <c r="C81" s="79">
        <f t="shared" ref="C81:N81" si="20">TRUNC(C79-C80,0)</f>
        <v>0</v>
      </c>
      <c r="D81" s="79">
        <f t="shared" si="20"/>
        <v>0</v>
      </c>
      <c r="E81" s="79">
        <f t="shared" si="20"/>
        <v>0</v>
      </c>
      <c r="F81" s="79">
        <f t="shared" si="20"/>
        <v>0</v>
      </c>
      <c r="G81" s="79">
        <f t="shared" si="20"/>
        <v>0</v>
      </c>
      <c r="H81" s="79">
        <f t="shared" si="20"/>
        <v>0</v>
      </c>
      <c r="I81" s="79">
        <f t="shared" si="20"/>
        <v>0</v>
      </c>
      <c r="J81" s="79">
        <f t="shared" si="20"/>
        <v>0</v>
      </c>
      <c r="K81" s="79">
        <f t="shared" si="20"/>
        <v>0</v>
      </c>
      <c r="L81" s="79">
        <f t="shared" si="20"/>
        <v>0</v>
      </c>
      <c r="M81" s="79">
        <f t="shared" si="20"/>
        <v>0</v>
      </c>
      <c r="N81" s="79">
        <f t="shared" si="20"/>
        <v>0</v>
      </c>
      <c r="O81" s="79"/>
      <c r="P81" s="3"/>
    </row>
    <row r="82" spans="1:16" ht="10">
      <c r="A82" s="17" t="s">
        <v>2280</v>
      </c>
      <c r="B82" s="11" t="s">
        <v>0</v>
      </c>
      <c r="C82" s="11"/>
      <c r="D82" s="11"/>
      <c r="E82" s="11"/>
      <c r="F82" s="11"/>
      <c r="G82" s="11"/>
      <c r="H82" s="11"/>
      <c r="I82" s="11"/>
      <c r="J82" s="11"/>
      <c r="K82" s="11"/>
      <c r="L82" s="11"/>
      <c r="M82" s="11"/>
      <c r="N82" s="11"/>
      <c r="O82" s="11"/>
      <c r="P82" s="3"/>
    </row>
    <row r="83" spans="1:16" ht="20">
      <c r="A83" s="17" t="s">
        <v>2281</v>
      </c>
      <c r="B83" s="63" t="s">
        <v>2078</v>
      </c>
      <c r="C83" s="11"/>
      <c r="D83" s="11"/>
      <c r="E83" s="11"/>
      <c r="F83" s="11"/>
      <c r="G83" s="11"/>
      <c r="H83" s="11"/>
      <c r="I83" s="11"/>
      <c r="J83" s="11"/>
      <c r="K83" s="11"/>
      <c r="L83" s="11"/>
      <c r="M83" s="11"/>
      <c r="N83" s="11"/>
      <c r="O83" s="11"/>
      <c r="P83" s="3"/>
    </row>
    <row r="84" spans="1:16" ht="10">
      <c r="A84" s="17" t="s">
        <v>2282</v>
      </c>
      <c r="B84" s="11" t="s">
        <v>0</v>
      </c>
      <c r="C84" s="11"/>
      <c r="D84" s="11"/>
      <c r="E84" s="11"/>
      <c r="F84" s="11"/>
      <c r="G84" s="11"/>
      <c r="H84" s="11"/>
      <c r="I84" s="11"/>
      <c r="J84" s="11"/>
      <c r="K84" s="11"/>
      <c r="L84" s="11"/>
      <c r="M84" s="11"/>
      <c r="N84" s="11"/>
      <c r="O84" s="11"/>
      <c r="P84" s="3"/>
    </row>
    <row r="85" spans="1:16" ht="20">
      <c r="A85" s="19" t="s">
        <v>2283</v>
      </c>
      <c r="B85" s="63" t="s">
        <v>2284</v>
      </c>
      <c r="C85" s="79"/>
      <c r="D85" s="79">
        <f t="shared" ref="D85:N85" si="21">C87</f>
        <v>0</v>
      </c>
      <c r="E85" s="79">
        <f t="shared" si="21"/>
        <v>0</v>
      </c>
      <c r="F85" s="79">
        <f t="shared" si="21"/>
        <v>0</v>
      </c>
      <c r="G85" s="79">
        <f t="shared" si="21"/>
        <v>0</v>
      </c>
      <c r="H85" s="79">
        <f t="shared" si="21"/>
        <v>0</v>
      </c>
      <c r="I85" s="79">
        <f t="shared" si="21"/>
        <v>0</v>
      </c>
      <c r="J85" s="79">
        <f t="shared" si="21"/>
        <v>0</v>
      </c>
      <c r="K85" s="79">
        <f t="shared" si="21"/>
        <v>0</v>
      </c>
      <c r="L85" s="79">
        <f t="shared" si="21"/>
        <v>0</v>
      </c>
      <c r="M85" s="79">
        <f t="shared" si="21"/>
        <v>0</v>
      </c>
      <c r="N85" s="79">
        <f t="shared" si="21"/>
        <v>0</v>
      </c>
      <c r="O85" s="79"/>
      <c r="P85" s="3"/>
    </row>
    <row r="86" spans="1:16" ht="20">
      <c r="A86" s="19" t="s">
        <v>2285</v>
      </c>
      <c r="B86" s="63" t="s">
        <v>2286</v>
      </c>
      <c r="C86" s="79"/>
      <c r="D86" s="79"/>
      <c r="E86" s="79"/>
      <c r="F86" s="79"/>
      <c r="G86" s="79"/>
      <c r="H86" s="79"/>
      <c r="I86" s="79"/>
      <c r="J86" s="79"/>
      <c r="K86" s="79"/>
      <c r="L86" s="79"/>
      <c r="M86" s="79"/>
      <c r="N86" s="79"/>
      <c r="O86" s="79"/>
      <c r="P86" s="3"/>
    </row>
    <row r="87" spans="1:16" ht="10">
      <c r="A87" s="19" t="s">
        <v>2287</v>
      </c>
      <c r="B87" s="63" t="s">
        <v>2288</v>
      </c>
      <c r="C87" s="79">
        <f t="shared" ref="C87:N87" si="22">TRUNC(C85+C86,0)</f>
        <v>0</v>
      </c>
      <c r="D87" s="79">
        <f t="shared" si="22"/>
        <v>0</v>
      </c>
      <c r="E87" s="79">
        <f t="shared" si="22"/>
        <v>0</v>
      </c>
      <c r="F87" s="79">
        <f t="shared" si="22"/>
        <v>0</v>
      </c>
      <c r="G87" s="79">
        <f t="shared" si="22"/>
        <v>0</v>
      </c>
      <c r="H87" s="79">
        <f t="shared" si="22"/>
        <v>0</v>
      </c>
      <c r="I87" s="79">
        <f t="shared" si="22"/>
        <v>0</v>
      </c>
      <c r="J87" s="79">
        <f t="shared" si="22"/>
        <v>0</v>
      </c>
      <c r="K87" s="79">
        <f t="shared" si="22"/>
        <v>0</v>
      </c>
      <c r="L87" s="79">
        <f t="shared" si="22"/>
        <v>0</v>
      </c>
      <c r="M87" s="79">
        <f t="shared" si="22"/>
        <v>0</v>
      </c>
      <c r="N87" s="79">
        <f t="shared" si="22"/>
        <v>0</v>
      </c>
      <c r="O87" s="79"/>
      <c r="P87" s="3"/>
    </row>
    <row r="88" spans="1:16" ht="10">
      <c r="A88" s="17" t="s">
        <v>2289</v>
      </c>
      <c r="B88" s="11" t="s">
        <v>0</v>
      </c>
      <c r="C88" s="11"/>
      <c r="D88" s="11"/>
      <c r="E88" s="11"/>
      <c r="F88" s="11"/>
      <c r="G88" s="11"/>
      <c r="H88" s="11"/>
      <c r="I88" s="11"/>
      <c r="J88" s="11"/>
      <c r="K88" s="11"/>
      <c r="L88" s="11"/>
      <c r="M88" s="11"/>
      <c r="N88" s="11"/>
      <c r="O88" s="11"/>
      <c r="P88" s="3"/>
    </row>
    <row r="89" spans="1:16" ht="20">
      <c r="A89" s="17" t="s">
        <v>2290</v>
      </c>
      <c r="B89" s="63" t="s">
        <v>2291</v>
      </c>
      <c r="C89" s="11"/>
      <c r="D89" s="11"/>
      <c r="E89" s="11"/>
      <c r="F89" s="11"/>
      <c r="G89" s="11"/>
      <c r="H89" s="11"/>
      <c r="I89" s="11"/>
      <c r="J89" s="11"/>
      <c r="K89" s="11"/>
      <c r="L89" s="11"/>
      <c r="M89" s="11"/>
      <c r="N89" s="11"/>
      <c r="O89" s="11"/>
      <c r="P89" s="3"/>
    </row>
    <row r="90" spans="1:16" ht="20">
      <c r="A90" s="19" t="s">
        <v>2292</v>
      </c>
      <c r="B90" s="63" t="s">
        <v>2293</v>
      </c>
      <c r="C90" s="79"/>
      <c r="D90" s="79">
        <f>C91</f>
        <v>0</v>
      </c>
      <c r="E90" s="79">
        <f t="shared" ref="E90:N90" si="23">D90+D91</f>
        <v>0</v>
      </c>
      <c r="F90" s="79">
        <f t="shared" si="23"/>
        <v>0</v>
      </c>
      <c r="G90" s="79">
        <f t="shared" si="23"/>
        <v>0</v>
      </c>
      <c r="H90" s="79">
        <f t="shared" si="23"/>
        <v>0</v>
      </c>
      <c r="I90" s="79">
        <f t="shared" si="23"/>
        <v>0</v>
      </c>
      <c r="J90" s="79">
        <f t="shared" si="23"/>
        <v>0</v>
      </c>
      <c r="K90" s="79">
        <f t="shared" si="23"/>
        <v>0</v>
      </c>
      <c r="L90" s="79">
        <f t="shared" si="23"/>
        <v>0</v>
      </c>
      <c r="M90" s="79">
        <f t="shared" si="23"/>
        <v>0</v>
      </c>
      <c r="N90" s="79">
        <f t="shared" si="23"/>
        <v>0</v>
      </c>
      <c r="O90" s="79"/>
      <c r="P90" s="3"/>
    </row>
    <row r="91" spans="1:16" ht="20">
      <c r="A91" s="19" t="s">
        <v>2294</v>
      </c>
      <c r="B91" s="63" t="s">
        <v>2295</v>
      </c>
      <c r="C91" s="79"/>
      <c r="D91" s="79"/>
      <c r="E91" s="79"/>
      <c r="F91" s="79"/>
      <c r="G91" s="79"/>
      <c r="H91" s="79"/>
      <c r="I91" s="79"/>
      <c r="J91" s="79"/>
      <c r="K91" s="79"/>
      <c r="L91" s="79"/>
      <c r="M91" s="79"/>
      <c r="N91" s="79"/>
      <c r="O91" s="79"/>
      <c r="P91" s="3"/>
    </row>
    <row r="92" spans="1:16" ht="20">
      <c r="A92" s="19" t="s">
        <v>2296</v>
      </c>
      <c r="B92" s="63" t="s">
        <v>2297</v>
      </c>
      <c r="C92" s="79"/>
      <c r="D92" s="79">
        <f>C93</f>
        <v>0</v>
      </c>
      <c r="E92" s="79">
        <f t="shared" ref="E92:N92" si="24">D92+D93</f>
        <v>0</v>
      </c>
      <c r="F92" s="79">
        <f t="shared" si="24"/>
        <v>0</v>
      </c>
      <c r="G92" s="79">
        <f t="shared" si="24"/>
        <v>0</v>
      </c>
      <c r="H92" s="79">
        <f t="shared" si="24"/>
        <v>0</v>
      </c>
      <c r="I92" s="79">
        <f t="shared" si="24"/>
        <v>0</v>
      </c>
      <c r="J92" s="79">
        <f t="shared" si="24"/>
        <v>0</v>
      </c>
      <c r="K92" s="79">
        <f t="shared" si="24"/>
        <v>0</v>
      </c>
      <c r="L92" s="79">
        <f t="shared" si="24"/>
        <v>0</v>
      </c>
      <c r="M92" s="79">
        <f t="shared" si="24"/>
        <v>0</v>
      </c>
      <c r="N92" s="79">
        <f t="shared" si="24"/>
        <v>0</v>
      </c>
      <c r="O92" s="79"/>
      <c r="P92" s="3"/>
    </row>
    <row r="93" spans="1:16" ht="20">
      <c r="A93" s="19" t="s">
        <v>2298</v>
      </c>
      <c r="B93" s="63" t="s">
        <v>2299</v>
      </c>
      <c r="C93" s="79"/>
      <c r="D93" s="79"/>
      <c r="E93" s="79"/>
      <c r="F93" s="79"/>
      <c r="G93" s="79"/>
      <c r="H93" s="79"/>
      <c r="I93" s="79"/>
      <c r="J93" s="79"/>
      <c r="K93" s="79"/>
      <c r="L93" s="79"/>
      <c r="M93" s="79"/>
      <c r="N93" s="79"/>
      <c r="O93" s="79"/>
      <c r="P93" s="3"/>
    </row>
    <row r="94" spans="1:16" ht="30">
      <c r="A94" s="19" t="s">
        <v>2300</v>
      </c>
      <c r="B94" s="63" t="s">
        <v>2301</v>
      </c>
      <c r="C94" s="79"/>
      <c r="D94" s="79">
        <f>C95</f>
        <v>0</v>
      </c>
      <c r="E94" s="79">
        <f t="shared" ref="E94:N94" si="25">D94+D95</f>
        <v>0</v>
      </c>
      <c r="F94" s="79">
        <f t="shared" si="25"/>
        <v>0</v>
      </c>
      <c r="G94" s="79">
        <f t="shared" si="25"/>
        <v>0</v>
      </c>
      <c r="H94" s="79">
        <f t="shared" si="25"/>
        <v>0</v>
      </c>
      <c r="I94" s="79">
        <f t="shared" si="25"/>
        <v>0</v>
      </c>
      <c r="J94" s="79">
        <f t="shared" si="25"/>
        <v>0</v>
      </c>
      <c r="K94" s="79">
        <f t="shared" si="25"/>
        <v>0</v>
      </c>
      <c r="L94" s="79">
        <f t="shared" si="25"/>
        <v>0</v>
      </c>
      <c r="M94" s="79">
        <f t="shared" si="25"/>
        <v>0</v>
      </c>
      <c r="N94" s="79">
        <f t="shared" si="25"/>
        <v>0</v>
      </c>
      <c r="O94" s="79"/>
      <c r="P94" s="3"/>
    </row>
    <row r="95" spans="1:16" ht="30">
      <c r="A95" s="19" t="s">
        <v>2302</v>
      </c>
      <c r="B95" s="63" t="s">
        <v>2303</v>
      </c>
      <c r="C95" s="79"/>
      <c r="D95" s="79"/>
      <c r="E95" s="79"/>
      <c r="F95" s="79"/>
      <c r="G95" s="79"/>
      <c r="H95" s="79"/>
      <c r="I95" s="79"/>
      <c r="J95" s="79"/>
      <c r="K95" s="79"/>
      <c r="L95" s="79"/>
      <c r="M95" s="79"/>
      <c r="N95" s="79"/>
      <c r="O95" s="79"/>
      <c r="P95" s="3"/>
    </row>
    <row r="96" spans="1:16" ht="20">
      <c r="A96" s="19" t="s">
        <v>2304</v>
      </c>
      <c r="B96" s="63" t="s">
        <v>2305</v>
      </c>
      <c r="C96" s="79"/>
      <c r="D96" s="79">
        <f>C97</f>
        <v>0</v>
      </c>
      <c r="E96" s="79">
        <f t="shared" ref="E96:N96" si="26">D96+D97</f>
        <v>0</v>
      </c>
      <c r="F96" s="79">
        <f t="shared" si="26"/>
        <v>0</v>
      </c>
      <c r="G96" s="79">
        <f t="shared" si="26"/>
        <v>0</v>
      </c>
      <c r="H96" s="79">
        <f t="shared" si="26"/>
        <v>0</v>
      </c>
      <c r="I96" s="79">
        <f t="shared" si="26"/>
        <v>0</v>
      </c>
      <c r="J96" s="79">
        <f t="shared" si="26"/>
        <v>0</v>
      </c>
      <c r="K96" s="79">
        <f t="shared" si="26"/>
        <v>0</v>
      </c>
      <c r="L96" s="79">
        <f t="shared" si="26"/>
        <v>0</v>
      </c>
      <c r="M96" s="79">
        <f t="shared" si="26"/>
        <v>0</v>
      </c>
      <c r="N96" s="79">
        <f t="shared" si="26"/>
        <v>0</v>
      </c>
      <c r="O96" s="79"/>
      <c r="P96" s="3"/>
    </row>
    <row r="97" spans="1:16" ht="20">
      <c r="A97" s="19" t="s">
        <v>2306</v>
      </c>
      <c r="B97" s="63" t="s">
        <v>2307</v>
      </c>
      <c r="C97" s="79"/>
      <c r="D97" s="79"/>
      <c r="E97" s="79"/>
      <c r="F97" s="79"/>
      <c r="G97" s="79"/>
      <c r="H97" s="79"/>
      <c r="I97" s="79"/>
      <c r="J97" s="79"/>
      <c r="K97" s="79"/>
      <c r="L97" s="79"/>
      <c r="M97" s="79"/>
      <c r="N97" s="79"/>
      <c r="O97" s="79"/>
      <c r="P97" s="3"/>
    </row>
    <row r="98" spans="1:16" ht="10">
      <c r="A98" s="19" t="s">
        <v>2308</v>
      </c>
      <c r="B98" s="63" t="s">
        <v>2309</v>
      </c>
      <c r="C98" s="79"/>
      <c r="D98" s="79">
        <f>C99</f>
        <v>0</v>
      </c>
      <c r="E98" s="79">
        <f t="shared" ref="E98:N98" si="27">D98+D99</f>
        <v>0</v>
      </c>
      <c r="F98" s="79">
        <f t="shared" si="27"/>
        <v>0</v>
      </c>
      <c r="G98" s="79">
        <f t="shared" si="27"/>
        <v>0</v>
      </c>
      <c r="H98" s="79">
        <f t="shared" si="27"/>
        <v>0</v>
      </c>
      <c r="I98" s="79">
        <f t="shared" si="27"/>
        <v>0</v>
      </c>
      <c r="J98" s="79">
        <f t="shared" si="27"/>
        <v>0</v>
      </c>
      <c r="K98" s="79">
        <f t="shared" si="27"/>
        <v>0</v>
      </c>
      <c r="L98" s="79">
        <f t="shared" si="27"/>
        <v>0</v>
      </c>
      <c r="M98" s="79">
        <f t="shared" si="27"/>
        <v>0</v>
      </c>
      <c r="N98" s="79">
        <f t="shared" si="27"/>
        <v>0</v>
      </c>
      <c r="O98" s="79"/>
      <c r="P98" s="3"/>
    </row>
    <row r="99" spans="1:16" ht="20">
      <c r="A99" s="19" t="s">
        <v>2310</v>
      </c>
      <c r="B99" s="63" t="s">
        <v>2311</v>
      </c>
      <c r="C99" s="79"/>
      <c r="D99" s="79"/>
      <c r="E99" s="79"/>
      <c r="F99" s="79"/>
      <c r="G99" s="79"/>
      <c r="H99" s="79"/>
      <c r="I99" s="79"/>
      <c r="J99" s="79"/>
      <c r="K99" s="79"/>
      <c r="L99" s="79"/>
      <c r="M99" s="79"/>
      <c r="N99" s="79"/>
      <c r="O99" s="79"/>
      <c r="P99" s="3"/>
    </row>
    <row r="100" spans="1:16" ht="20">
      <c r="A100" s="19" t="s">
        <v>2312</v>
      </c>
      <c r="B100" s="63" t="s">
        <v>2313</v>
      </c>
      <c r="C100" s="79"/>
      <c r="D100" s="79">
        <f t="shared" ref="D100:N100" si="28">TRUNC(D90+D92+D94+D96+D98,0)</f>
        <v>0</v>
      </c>
      <c r="E100" s="79">
        <f t="shared" si="28"/>
        <v>0</v>
      </c>
      <c r="F100" s="79">
        <f t="shared" si="28"/>
        <v>0</v>
      </c>
      <c r="G100" s="79">
        <f t="shared" si="28"/>
        <v>0</v>
      </c>
      <c r="H100" s="79">
        <f t="shared" si="28"/>
        <v>0</v>
      </c>
      <c r="I100" s="79">
        <f t="shared" si="28"/>
        <v>0</v>
      </c>
      <c r="J100" s="79">
        <f t="shared" si="28"/>
        <v>0</v>
      </c>
      <c r="K100" s="79">
        <f t="shared" si="28"/>
        <v>0</v>
      </c>
      <c r="L100" s="79">
        <f t="shared" si="28"/>
        <v>0</v>
      </c>
      <c r="M100" s="79">
        <f t="shared" si="28"/>
        <v>0</v>
      </c>
      <c r="N100" s="79">
        <f t="shared" si="28"/>
        <v>0</v>
      </c>
      <c r="O100" s="79"/>
      <c r="P100" s="3"/>
    </row>
    <row r="101" spans="1:16" ht="20">
      <c r="A101" s="19" t="s">
        <v>2314</v>
      </c>
      <c r="B101" s="63" t="s">
        <v>2315</v>
      </c>
      <c r="C101" s="79">
        <f>TRUNC(C91+C93+C95+C97+C99,0)</f>
        <v>0</v>
      </c>
      <c r="D101" s="79">
        <f t="shared" ref="D101:N101" si="29">TRUNC(D91+D93+D95+D97+D99,0)</f>
        <v>0</v>
      </c>
      <c r="E101" s="79">
        <f t="shared" si="29"/>
        <v>0</v>
      </c>
      <c r="F101" s="79">
        <f t="shared" si="29"/>
        <v>0</v>
      </c>
      <c r="G101" s="79">
        <f t="shared" si="29"/>
        <v>0</v>
      </c>
      <c r="H101" s="79">
        <f t="shared" si="29"/>
        <v>0</v>
      </c>
      <c r="I101" s="79">
        <f t="shared" si="29"/>
        <v>0</v>
      </c>
      <c r="J101" s="79">
        <f t="shared" si="29"/>
        <v>0</v>
      </c>
      <c r="K101" s="79">
        <f t="shared" si="29"/>
        <v>0</v>
      </c>
      <c r="L101" s="79">
        <f t="shared" si="29"/>
        <v>0</v>
      </c>
      <c r="M101" s="79">
        <f t="shared" si="29"/>
        <v>0</v>
      </c>
      <c r="N101" s="79">
        <f t="shared" si="29"/>
        <v>0</v>
      </c>
      <c r="O101" s="79"/>
      <c r="P101" s="3"/>
    </row>
    <row r="102" spans="1:16" ht="10">
      <c r="A102" s="19" t="s">
        <v>2316</v>
      </c>
      <c r="B102" s="63" t="s">
        <v>2317</v>
      </c>
      <c r="C102" s="79">
        <f>TRUNC(C101,0)</f>
        <v>0</v>
      </c>
      <c r="D102" s="79">
        <f t="shared" ref="D102:N102" si="30">TRUNC(D100+D101,0)</f>
        <v>0</v>
      </c>
      <c r="E102" s="79">
        <f t="shared" si="30"/>
        <v>0</v>
      </c>
      <c r="F102" s="79">
        <f t="shared" si="30"/>
        <v>0</v>
      </c>
      <c r="G102" s="79">
        <f t="shared" si="30"/>
        <v>0</v>
      </c>
      <c r="H102" s="79">
        <f t="shared" si="30"/>
        <v>0</v>
      </c>
      <c r="I102" s="79">
        <f t="shared" si="30"/>
        <v>0</v>
      </c>
      <c r="J102" s="79">
        <f t="shared" si="30"/>
        <v>0</v>
      </c>
      <c r="K102" s="79">
        <f t="shared" si="30"/>
        <v>0</v>
      </c>
      <c r="L102" s="79">
        <f t="shared" si="30"/>
        <v>0</v>
      </c>
      <c r="M102" s="79">
        <f t="shared" si="30"/>
        <v>0</v>
      </c>
      <c r="N102" s="79">
        <f t="shared" si="30"/>
        <v>0</v>
      </c>
      <c r="O102" s="79"/>
      <c r="P102" s="3"/>
    </row>
    <row r="103" spans="1:16" ht="10">
      <c r="A103" s="17" t="s">
        <v>2318</v>
      </c>
      <c r="B103" s="11" t="s">
        <v>0</v>
      </c>
      <c r="C103" s="11"/>
      <c r="D103" s="11"/>
      <c r="E103" s="11"/>
      <c r="F103" s="11"/>
      <c r="G103" s="11"/>
      <c r="H103" s="11"/>
      <c r="I103" s="11"/>
      <c r="J103" s="11"/>
      <c r="K103" s="11"/>
      <c r="L103" s="11"/>
      <c r="M103" s="11"/>
      <c r="N103" s="11"/>
      <c r="O103" s="11"/>
      <c r="P103" s="3"/>
    </row>
    <row r="104" spans="1:16" ht="10">
      <c r="A104" s="17" t="s">
        <v>2319</v>
      </c>
      <c r="B104" s="63" t="s">
        <v>2320</v>
      </c>
      <c r="C104" s="11"/>
      <c r="D104" s="11"/>
      <c r="E104" s="11"/>
      <c r="F104" s="11"/>
      <c r="G104" s="11"/>
      <c r="H104" s="11"/>
      <c r="I104" s="11"/>
      <c r="J104" s="11"/>
      <c r="K104" s="11"/>
      <c r="L104" s="11"/>
      <c r="M104" s="11"/>
      <c r="N104" s="11"/>
      <c r="O104" s="11"/>
      <c r="P104" s="3"/>
    </row>
    <row r="105" spans="1:16" ht="20">
      <c r="A105" s="19" t="s">
        <v>2321</v>
      </c>
      <c r="B105" s="63" t="s">
        <v>2322</v>
      </c>
      <c r="C105" s="79"/>
      <c r="D105" s="79">
        <f>C106</f>
        <v>0</v>
      </c>
      <c r="E105" s="79">
        <f t="shared" ref="E105:N105" si="31">D105+D106</f>
        <v>0</v>
      </c>
      <c r="F105" s="79">
        <f t="shared" si="31"/>
        <v>0</v>
      </c>
      <c r="G105" s="79">
        <f t="shared" si="31"/>
        <v>0</v>
      </c>
      <c r="H105" s="79">
        <f t="shared" si="31"/>
        <v>0</v>
      </c>
      <c r="I105" s="79">
        <f t="shared" si="31"/>
        <v>0</v>
      </c>
      <c r="J105" s="79">
        <f t="shared" si="31"/>
        <v>0</v>
      </c>
      <c r="K105" s="79">
        <f t="shared" si="31"/>
        <v>0</v>
      </c>
      <c r="L105" s="79">
        <f t="shared" si="31"/>
        <v>0</v>
      </c>
      <c r="M105" s="79">
        <f t="shared" si="31"/>
        <v>0</v>
      </c>
      <c r="N105" s="79">
        <f t="shared" si="31"/>
        <v>0</v>
      </c>
      <c r="O105" s="79"/>
      <c r="P105" s="3"/>
    </row>
    <row r="106" spans="1:16" ht="20">
      <c r="A106" s="19" t="s">
        <v>2323</v>
      </c>
      <c r="B106" s="63" t="s">
        <v>2324</v>
      </c>
      <c r="C106" s="79"/>
      <c r="D106" s="79"/>
      <c r="E106" s="79"/>
      <c r="F106" s="79"/>
      <c r="G106" s="79"/>
      <c r="H106" s="79"/>
      <c r="I106" s="79"/>
      <c r="J106" s="79"/>
      <c r="K106" s="79"/>
      <c r="L106" s="79"/>
      <c r="M106" s="79"/>
      <c r="N106" s="79"/>
      <c r="O106" s="79"/>
      <c r="P106" s="3"/>
    </row>
    <row r="107" spans="1:16" ht="20">
      <c r="A107" s="19" t="s">
        <v>2325</v>
      </c>
      <c r="B107" s="63" t="s">
        <v>2326</v>
      </c>
      <c r="C107" s="79"/>
      <c r="D107" s="79">
        <f>C108</f>
        <v>0</v>
      </c>
      <c r="E107" s="79">
        <f t="shared" ref="E107:N107" si="32">D107+D108</f>
        <v>0</v>
      </c>
      <c r="F107" s="79">
        <f t="shared" si="32"/>
        <v>0</v>
      </c>
      <c r="G107" s="79">
        <f t="shared" si="32"/>
        <v>0</v>
      </c>
      <c r="H107" s="79">
        <f t="shared" si="32"/>
        <v>0</v>
      </c>
      <c r="I107" s="79">
        <f t="shared" si="32"/>
        <v>0</v>
      </c>
      <c r="J107" s="79">
        <f t="shared" si="32"/>
        <v>0</v>
      </c>
      <c r="K107" s="79">
        <f t="shared" si="32"/>
        <v>0</v>
      </c>
      <c r="L107" s="79">
        <f t="shared" si="32"/>
        <v>0</v>
      </c>
      <c r="M107" s="79">
        <f t="shared" si="32"/>
        <v>0</v>
      </c>
      <c r="N107" s="79">
        <f t="shared" si="32"/>
        <v>0</v>
      </c>
      <c r="O107" s="79"/>
      <c r="P107" s="3"/>
    </row>
    <row r="108" spans="1:16" ht="20">
      <c r="A108" s="19" t="s">
        <v>2327</v>
      </c>
      <c r="B108" s="63" t="s">
        <v>2328</v>
      </c>
      <c r="C108" s="79"/>
      <c r="D108" s="79"/>
      <c r="E108" s="79"/>
      <c r="F108" s="79"/>
      <c r="G108" s="79"/>
      <c r="H108" s="79"/>
      <c r="I108" s="79"/>
      <c r="J108" s="79"/>
      <c r="K108" s="79"/>
      <c r="L108" s="79"/>
      <c r="M108" s="79"/>
      <c r="N108" s="79"/>
      <c r="O108" s="79"/>
      <c r="P108" s="3"/>
    </row>
    <row r="109" spans="1:16" ht="20">
      <c r="A109" s="19" t="s">
        <v>2329</v>
      </c>
      <c r="B109" s="63" t="s">
        <v>2330</v>
      </c>
      <c r="C109" s="79"/>
      <c r="D109" s="79">
        <f>C110</f>
        <v>0</v>
      </c>
      <c r="E109" s="79">
        <f t="shared" ref="E109:N109" si="33">D109+D110</f>
        <v>0</v>
      </c>
      <c r="F109" s="79">
        <f t="shared" si="33"/>
        <v>0</v>
      </c>
      <c r="G109" s="79">
        <f t="shared" si="33"/>
        <v>0</v>
      </c>
      <c r="H109" s="79">
        <f t="shared" si="33"/>
        <v>0</v>
      </c>
      <c r="I109" s="79">
        <f t="shared" si="33"/>
        <v>0</v>
      </c>
      <c r="J109" s="79">
        <f t="shared" si="33"/>
        <v>0</v>
      </c>
      <c r="K109" s="79">
        <f t="shared" si="33"/>
        <v>0</v>
      </c>
      <c r="L109" s="79">
        <f t="shared" si="33"/>
        <v>0</v>
      </c>
      <c r="M109" s="79">
        <f t="shared" si="33"/>
        <v>0</v>
      </c>
      <c r="N109" s="79">
        <f t="shared" si="33"/>
        <v>0</v>
      </c>
      <c r="O109" s="79"/>
      <c r="P109" s="3"/>
    </row>
    <row r="110" spans="1:16" ht="20">
      <c r="A110" s="19" t="s">
        <v>2331</v>
      </c>
      <c r="B110" s="63" t="s">
        <v>2332</v>
      </c>
      <c r="C110" s="79"/>
      <c r="D110" s="79"/>
      <c r="E110" s="79"/>
      <c r="F110" s="79"/>
      <c r="G110" s="79"/>
      <c r="H110" s="79"/>
      <c r="I110" s="79"/>
      <c r="J110" s="79"/>
      <c r="K110" s="79"/>
      <c r="L110" s="79"/>
      <c r="M110" s="79"/>
      <c r="N110" s="79"/>
      <c r="O110" s="79"/>
      <c r="P110" s="3"/>
    </row>
    <row r="111" spans="1:16" ht="20">
      <c r="A111" s="19" t="s">
        <v>2333</v>
      </c>
      <c r="B111" s="63" t="s">
        <v>2334</v>
      </c>
      <c r="C111" s="79"/>
      <c r="D111" s="79">
        <f>C112</f>
        <v>0</v>
      </c>
      <c r="E111" s="79">
        <f t="shared" ref="E111:N111" si="34">D111+D112</f>
        <v>0</v>
      </c>
      <c r="F111" s="79">
        <f t="shared" si="34"/>
        <v>0</v>
      </c>
      <c r="G111" s="79">
        <f t="shared" si="34"/>
        <v>0</v>
      </c>
      <c r="H111" s="79">
        <f t="shared" si="34"/>
        <v>0</v>
      </c>
      <c r="I111" s="79">
        <f t="shared" si="34"/>
        <v>0</v>
      </c>
      <c r="J111" s="79">
        <f t="shared" si="34"/>
        <v>0</v>
      </c>
      <c r="K111" s="79">
        <f t="shared" si="34"/>
        <v>0</v>
      </c>
      <c r="L111" s="79">
        <f t="shared" si="34"/>
        <v>0</v>
      </c>
      <c r="M111" s="79">
        <f t="shared" si="34"/>
        <v>0</v>
      </c>
      <c r="N111" s="79">
        <f t="shared" si="34"/>
        <v>0</v>
      </c>
      <c r="O111" s="79"/>
      <c r="P111" s="3"/>
    </row>
    <row r="112" spans="1:16" ht="20">
      <c r="A112" s="19" t="s">
        <v>2335</v>
      </c>
      <c r="B112" s="63" t="s">
        <v>2336</v>
      </c>
      <c r="C112" s="79"/>
      <c r="D112" s="79"/>
      <c r="E112" s="79"/>
      <c r="F112" s="79"/>
      <c r="G112" s="79"/>
      <c r="H112" s="79"/>
      <c r="I112" s="79"/>
      <c r="J112" s="79"/>
      <c r="K112" s="79"/>
      <c r="L112" s="79"/>
      <c r="M112" s="79"/>
      <c r="N112" s="79"/>
      <c r="O112" s="79"/>
      <c r="P112" s="3"/>
    </row>
    <row r="113" spans="1:16" ht="20">
      <c r="A113" s="19" t="s">
        <v>2337</v>
      </c>
      <c r="B113" s="63" t="s">
        <v>2338</v>
      </c>
      <c r="C113" s="79"/>
      <c r="D113" s="79">
        <f>C114</f>
        <v>0</v>
      </c>
      <c r="E113" s="79">
        <f t="shared" ref="E113:N113" si="35">D113+D114</f>
        <v>0</v>
      </c>
      <c r="F113" s="79">
        <f t="shared" si="35"/>
        <v>0</v>
      </c>
      <c r="G113" s="79">
        <f t="shared" si="35"/>
        <v>0</v>
      </c>
      <c r="H113" s="79">
        <f t="shared" si="35"/>
        <v>0</v>
      </c>
      <c r="I113" s="79">
        <f t="shared" si="35"/>
        <v>0</v>
      </c>
      <c r="J113" s="79">
        <f t="shared" si="35"/>
        <v>0</v>
      </c>
      <c r="K113" s="79">
        <f t="shared" si="35"/>
        <v>0</v>
      </c>
      <c r="L113" s="79">
        <f t="shared" si="35"/>
        <v>0</v>
      </c>
      <c r="M113" s="79">
        <f t="shared" si="35"/>
        <v>0</v>
      </c>
      <c r="N113" s="79">
        <f t="shared" si="35"/>
        <v>0</v>
      </c>
      <c r="O113" s="79"/>
      <c r="P113" s="3"/>
    </row>
    <row r="114" spans="1:16" ht="20">
      <c r="A114" s="19" t="s">
        <v>2339</v>
      </c>
      <c r="B114" s="63" t="s">
        <v>2340</v>
      </c>
      <c r="C114" s="79"/>
      <c r="D114" s="79"/>
      <c r="E114" s="79"/>
      <c r="F114" s="79"/>
      <c r="G114" s="79"/>
      <c r="H114" s="79"/>
      <c r="I114" s="79"/>
      <c r="J114" s="79"/>
      <c r="K114" s="79"/>
      <c r="L114" s="79"/>
      <c r="M114" s="79"/>
      <c r="N114" s="79"/>
      <c r="O114" s="79"/>
      <c r="P114" s="3"/>
    </row>
    <row r="115" spans="1:16" ht="30">
      <c r="A115" s="19" t="s">
        <v>2341</v>
      </c>
      <c r="B115" s="63" t="s">
        <v>2342</v>
      </c>
      <c r="C115" s="79"/>
      <c r="D115" s="79">
        <f>C116</f>
        <v>0</v>
      </c>
      <c r="E115" s="79">
        <f t="shared" ref="E115:N115" si="36">D115+D116</f>
        <v>0</v>
      </c>
      <c r="F115" s="79">
        <f t="shared" si="36"/>
        <v>0</v>
      </c>
      <c r="G115" s="79">
        <f t="shared" si="36"/>
        <v>0</v>
      </c>
      <c r="H115" s="79">
        <f t="shared" si="36"/>
        <v>0</v>
      </c>
      <c r="I115" s="79">
        <f t="shared" si="36"/>
        <v>0</v>
      </c>
      <c r="J115" s="79">
        <f t="shared" si="36"/>
        <v>0</v>
      </c>
      <c r="K115" s="79">
        <f t="shared" si="36"/>
        <v>0</v>
      </c>
      <c r="L115" s="79">
        <f t="shared" si="36"/>
        <v>0</v>
      </c>
      <c r="M115" s="79">
        <f t="shared" si="36"/>
        <v>0</v>
      </c>
      <c r="N115" s="79">
        <f t="shared" si="36"/>
        <v>0</v>
      </c>
      <c r="O115" s="79"/>
      <c r="P115" s="3"/>
    </row>
    <row r="116" spans="1:16" ht="30">
      <c r="A116" s="19" t="s">
        <v>2343</v>
      </c>
      <c r="B116" s="63" t="s">
        <v>2344</v>
      </c>
      <c r="C116" s="79"/>
      <c r="D116" s="79"/>
      <c r="E116" s="79"/>
      <c r="F116" s="79"/>
      <c r="G116" s="79"/>
      <c r="H116" s="79"/>
      <c r="I116" s="79"/>
      <c r="J116" s="79"/>
      <c r="K116" s="79"/>
      <c r="L116" s="79"/>
      <c r="M116" s="79"/>
      <c r="N116" s="79"/>
      <c r="O116" s="79"/>
      <c r="P116" s="3"/>
    </row>
    <row r="117" spans="1:16" ht="20">
      <c r="A117" s="19" t="s">
        <v>2345</v>
      </c>
      <c r="B117" s="63" t="s">
        <v>2346</v>
      </c>
      <c r="C117" s="79"/>
      <c r="D117" s="79">
        <f>C118</f>
        <v>0</v>
      </c>
      <c r="E117" s="79">
        <f t="shared" ref="E117:N117" si="37">D117+D118</f>
        <v>0</v>
      </c>
      <c r="F117" s="79">
        <f t="shared" si="37"/>
        <v>0</v>
      </c>
      <c r="G117" s="79">
        <f t="shared" si="37"/>
        <v>0</v>
      </c>
      <c r="H117" s="79">
        <f t="shared" si="37"/>
        <v>0</v>
      </c>
      <c r="I117" s="79">
        <f t="shared" si="37"/>
        <v>0</v>
      </c>
      <c r="J117" s="79">
        <f t="shared" si="37"/>
        <v>0</v>
      </c>
      <c r="K117" s="79">
        <f t="shared" si="37"/>
        <v>0</v>
      </c>
      <c r="L117" s="79">
        <f t="shared" si="37"/>
        <v>0</v>
      </c>
      <c r="M117" s="79">
        <f t="shared" si="37"/>
        <v>0</v>
      </c>
      <c r="N117" s="79">
        <f t="shared" si="37"/>
        <v>0</v>
      </c>
      <c r="O117" s="79"/>
      <c r="P117" s="3"/>
    </row>
    <row r="118" spans="1:16" ht="20">
      <c r="A118" s="19" t="s">
        <v>2347</v>
      </c>
      <c r="B118" s="63" t="s">
        <v>2348</v>
      </c>
      <c r="C118" s="79"/>
      <c r="D118" s="79"/>
      <c r="E118" s="79"/>
      <c r="F118" s="79"/>
      <c r="G118" s="79"/>
      <c r="H118" s="79"/>
      <c r="I118" s="79"/>
      <c r="J118" s="79"/>
      <c r="K118" s="79"/>
      <c r="L118" s="79"/>
      <c r="M118" s="79"/>
      <c r="N118" s="79"/>
      <c r="O118" s="79"/>
      <c r="P118" s="3"/>
    </row>
    <row r="119" spans="1:16" ht="10">
      <c r="A119" s="19" t="s">
        <v>2349</v>
      </c>
      <c r="B119" s="63" t="s">
        <v>2350</v>
      </c>
      <c r="C119" s="79"/>
      <c r="D119" s="79">
        <f>C120</f>
        <v>0</v>
      </c>
      <c r="E119" s="79">
        <f t="shared" ref="E119:N119" si="38">D119+D120</f>
        <v>0</v>
      </c>
      <c r="F119" s="79">
        <f t="shared" si="38"/>
        <v>0</v>
      </c>
      <c r="G119" s="79">
        <f t="shared" si="38"/>
        <v>0</v>
      </c>
      <c r="H119" s="79">
        <f t="shared" si="38"/>
        <v>0</v>
      </c>
      <c r="I119" s="79">
        <f t="shared" si="38"/>
        <v>0</v>
      </c>
      <c r="J119" s="79">
        <f t="shared" si="38"/>
        <v>0</v>
      </c>
      <c r="K119" s="79">
        <f t="shared" si="38"/>
        <v>0</v>
      </c>
      <c r="L119" s="79">
        <f t="shared" si="38"/>
        <v>0</v>
      </c>
      <c r="M119" s="79">
        <f t="shared" si="38"/>
        <v>0</v>
      </c>
      <c r="N119" s="79">
        <f t="shared" si="38"/>
        <v>0</v>
      </c>
      <c r="O119" s="79"/>
      <c r="P119" s="3"/>
    </row>
    <row r="120" spans="1:16" ht="20">
      <c r="A120" s="19" t="s">
        <v>2351</v>
      </c>
      <c r="B120" s="63" t="s">
        <v>2352</v>
      </c>
      <c r="C120" s="79"/>
      <c r="D120" s="79"/>
      <c r="E120" s="79"/>
      <c r="F120" s="79"/>
      <c r="G120" s="79"/>
      <c r="H120" s="79"/>
      <c r="I120" s="79"/>
      <c r="J120" s="79"/>
      <c r="K120" s="79"/>
      <c r="L120" s="79"/>
      <c r="M120" s="79"/>
      <c r="N120" s="79"/>
      <c r="O120" s="79"/>
      <c r="P120" s="3"/>
    </row>
    <row r="121" spans="1:16" ht="30">
      <c r="A121" s="19" t="s">
        <v>2353</v>
      </c>
      <c r="B121" s="63" t="s">
        <v>2354</v>
      </c>
      <c r="C121" s="79"/>
      <c r="D121" s="79">
        <f>C122</f>
        <v>0</v>
      </c>
      <c r="E121" s="79">
        <f t="shared" ref="E121:N121" si="39">D121+D122</f>
        <v>0</v>
      </c>
      <c r="F121" s="79">
        <f t="shared" si="39"/>
        <v>0</v>
      </c>
      <c r="G121" s="79">
        <f t="shared" si="39"/>
        <v>0</v>
      </c>
      <c r="H121" s="79">
        <f t="shared" si="39"/>
        <v>0</v>
      </c>
      <c r="I121" s="79">
        <f t="shared" si="39"/>
        <v>0</v>
      </c>
      <c r="J121" s="79">
        <f t="shared" si="39"/>
        <v>0</v>
      </c>
      <c r="K121" s="79">
        <f t="shared" si="39"/>
        <v>0</v>
      </c>
      <c r="L121" s="79">
        <f t="shared" si="39"/>
        <v>0</v>
      </c>
      <c r="M121" s="79">
        <f t="shared" si="39"/>
        <v>0</v>
      </c>
      <c r="N121" s="79">
        <f t="shared" si="39"/>
        <v>0</v>
      </c>
      <c r="O121" s="79"/>
      <c r="P121" s="3"/>
    </row>
    <row r="122" spans="1:16" ht="30">
      <c r="A122" s="19" t="s">
        <v>2355</v>
      </c>
      <c r="B122" s="63" t="s">
        <v>2356</v>
      </c>
      <c r="C122" s="79"/>
      <c r="D122" s="79"/>
      <c r="E122" s="79"/>
      <c r="F122" s="79"/>
      <c r="G122" s="79"/>
      <c r="H122" s="79"/>
      <c r="I122" s="79"/>
      <c r="J122" s="79"/>
      <c r="K122" s="79"/>
      <c r="L122" s="79"/>
      <c r="M122" s="79"/>
      <c r="N122" s="79"/>
      <c r="O122" s="79"/>
      <c r="P122" s="3"/>
    </row>
    <row r="123" spans="1:16" ht="15" customHeight="1">
      <c r="A123" s="19" t="s">
        <v>2357</v>
      </c>
      <c r="B123" s="63" t="s">
        <v>2358</v>
      </c>
      <c r="C123" s="79"/>
      <c r="D123" s="79">
        <f>C124</f>
        <v>0</v>
      </c>
      <c r="E123" s="79">
        <f t="shared" ref="E123:N123" si="40">D123+D124</f>
        <v>0</v>
      </c>
      <c r="F123" s="79">
        <f t="shared" si="40"/>
        <v>0</v>
      </c>
      <c r="G123" s="79">
        <f t="shared" si="40"/>
        <v>0</v>
      </c>
      <c r="H123" s="79">
        <f t="shared" si="40"/>
        <v>0</v>
      </c>
      <c r="I123" s="79">
        <f t="shared" si="40"/>
        <v>0</v>
      </c>
      <c r="J123" s="79">
        <f t="shared" si="40"/>
        <v>0</v>
      </c>
      <c r="K123" s="79">
        <f t="shared" si="40"/>
        <v>0</v>
      </c>
      <c r="L123" s="79">
        <f t="shared" si="40"/>
        <v>0</v>
      </c>
      <c r="M123" s="79">
        <f t="shared" si="40"/>
        <v>0</v>
      </c>
      <c r="N123" s="79">
        <f t="shared" si="40"/>
        <v>0</v>
      </c>
      <c r="O123" s="79"/>
      <c r="P123" s="3"/>
    </row>
    <row r="124" spans="1:16" ht="20">
      <c r="A124" s="19" t="s">
        <v>2359</v>
      </c>
      <c r="B124" s="63" t="s">
        <v>2360</v>
      </c>
      <c r="C124" s="79"/>
      <c r="D124" s="79"/>
      <c r="E124" s="79"/>
      <c r="F124" s="79"/>
      <c r="G124" s="79"/>
      <c r="H124" s="79"/>
      <c r="I124" s="79"/>
      <c r="J124" s="79"/>
      <c r="K124" s="79"/>
      <c r="L124" s="79"/>
      <c r="M124" s="79"/>
      <c r="N124" s="79"/>
      <c r="O124" s="79"/>
      <c r="P124" s="3"/>
    </row>
    <row r="125" spans="1:16" ht="20">
      <c r="A125" s="19" t="s">
        <v>2361</v>
      </c>
      <c r="B125" s="63" t="s">
        <v>2362</v>
      </c>
      <c r="C125" s="79"/>
      <c r="D125" s="79">
        <f>C126</f>
        <v>0</v>
      </c>
      <c r="E125" s="79">
        <f t="shared" ref="E125:N125" si="41">D125+D126</f>
        <v>0</v>
      </c>
      <c r="F125" s="79">
        <f t="shared" si="41"/>
        <v>0</v>
      </c>
      <c r="G125" s="79">
        <f t="shared" si="41"/>
        <v>0</v>
      </c>
      <c r="H125" s="79">
        <f t="shared" si="41"/>
        <v>0</v>
      </c>
      <c r="I125" s="79">
        <f t="shared" si="41"/>
        <v>0</v>
      </c>
      <c r="J125" s="79">
        <f t="shared" si="41"/>
        <v>0</v>
      </c>
      <c r="K125" s="79">
        <f t="shared" si="41"/>
        <v>0</v>
      </c>
      <c r="L125" s="79">
        <f t="shared" si="41"/>
        <v>0</v>
      </c>
      <c r="M125" s="79">
        <f t="shared" si="41"/>
        <v>0</v>
      </c>
      <c r="N125" s="79">
        <f t="shared" si="41"/>
        <v>0</v>
      </c>
      <c r="O125" s="79"/>
      <c r="P125" s="3"/>
    </row>
    <row r="126" spans="1:16" ht="20">
      <c r="A126" s="19" t="s">
        <v>2363</v>
      </c>
      <c r="B126" s="63" t="s">
        <v>2364</v>
      </c>
      <c r="C126" s="79"/>
      <c r="D126" s="79"/>
      <c r="E126" s="79"/>
      <c r="F126" s="79"/>
      <c r="G126" s="79"/>
      <c r="H126" s="79"/>
      <c r="I126" s="79"/>
      <c r="J126" s="79"/>
      <c r="K126" s="79"/>
      <c r="L126" s="79"/>
      <c r="M126" s="79"/>
      <c r="N126" s="79"/>
      <c r="O126" s="79"/>
      <c r="P126" s="3"/>
    </row>
    <row r="127" spans="1:16" ht="20">
      <c r="A127" s="19" t="s">
        <v>2365</v>
      </c>
      <c r="B127" s="63" t="s">
        <v>2366</v>
      </c>
      <c r="C127" s="80"/>
      <c r="D127" s="80"/>
      <c r="E127" s="80"/>
      <c r="F127" s="80"/>
      <c r="G127" s="80"/>
      <c r="H127" s="80"/>
      <c r="I127" s="80"/>
      <c r="J127" s="80"/>
      <c r="K127" s="80"/>
      <c r="L127" s="80"/>
      <c r="M127" s="80"/>
      <c r="N127" s="80"/>
      <c r="O127" s="80"/>
      <c r="P127" s="3"/>
    </row>
    <row r="128" spans="1:16" ht="20">
      <c r="A128" s="19" t="s">
        <v>2367</v>
      </c>
      <c r="B128" s="63" t="s">
        <v>2368</v>
      </c>
      <c r="C128" s="80"/>
      <c r="D128" s="80"/>
      <c r="E128" s="80"/>
      <c r="F128" s="80"/>
      <c r="G128" s="80"/>
      <c r="H128" s="80"/>
      <c r="I128" s="80"/>
      <c r="J128" s="80"/>
      <c r="K128" s="80"/>
      <c r="L128" s="80"/>
      <c r="M128" s="80"/>
      <c r="N128" s="80"/>
      <c r="O128" s="80"/>
      <c r="P128" s="3"/>
    </row>
    <row r="129" spans="1:16" ht="20">
      <c r="A129" s="19" t="s">
        <v>2369</v>
      </c>
      <c r="B129" s="63" t="s">
        <v>2370</v>
      </c>
      <c r="C129" s="79">
        <f t="shared" ref="C129:N129" si="42">C105+C107+C109+C111+C113+C115+C117+C119+C121+C123+C125+C127</f>
        <v>0</v>
      </c>
      <c r="D129" s="79">
        <f t="shared" si="42"/>
        <v>0</v>
      </c>
      <c r="E129" s="79">
        <f t="shared" si="42"/>
        <v>0</v>
      </c>
      <c r="F129" s="79">
        <f t="shared" si="42"/>
        <v>0</v>
      </c>
      <c r="G129" s="79">
        <f t="shared" si="42"/>
        <v>0</v>
      </c>
      <c r="H129" s="79">
        <f t="shared" si="42"/>
        <v>0</v>
      </c>
      <c r="I129" s="79">
        <f t="shared" si="42"/>
        <v>0</v>
      </c>
      <c r="J129" s="79">
        <f t="shared" si="42"/>
        <v>0</v>
      </c>
      <c r="K129" s="79">
        <f t="shared" si="42"/>
        <v>0</v>
      </c>
      <c r="L129" s="79">
        <f t="shared" si="42"/>
        <v>0</v>
      </c>
      <c r="M129" s="79">
        <f t="shared" si="42"/>
        <v>0</v>
      </c>
      <c r="N129" s="79">
        <f t="shared" si="42"/>
        <v>0</v>
      </c>
      <c r="O129" s="79"/>
      <c r="P129" s="3"/>
    </row>
    <row r="130" spans="1:16" ht="20">
      <c r="A130" s="19" t="s">
        <v>2371</v>
      </c>
      <c r="B130" s="63" t="s">
        <v>2372</v>
      </c>
      <c r="C130" s="79">
        <f t="shared" ref="C130:N130" si="43">C106+C108+C110+C112+C114+C116+C118+C120+C122+C124+C126+C128</f>
        <v>0</v>
      </c>
      <c r="D130" s="79">
        <f t="shared" si="43"/>
        <v>0</v>
      </c>
      <c r="E130" s="79">
        <f t="shared" si="43"/>
        <v>0</v>
      </c>
      <c r="F130" s="79">
        <f t="shared" si="43"/>
        <v>0</v>
      </c>
      <c r="G130" s="79">
        <f t="shared" si="43"/>
        <v>0</v>
      </c>
      <c r="H130" s="79">
        <f t="shared" si="43"/>
        <v>0</v>
      </c>
      <c r="I130" s="79">
        <f t="shared" si="43"/>
        <v>0</v>
      </c>
      <c r="J130" s="79">
        <f t="shared" si="43"/>
        <v>0</v>
      </c>
      <c r="K130" s="79">
        <f t="shared" si="43"/>
        <v>0</v>
      </c>
      <c r="L130" s="79">
        <f t="shared" si="43"/>
        <v>0</v>
      </c>
      <c r="M130" s="79">
        <f t="shared" si="43"/>
        <v>0</v>
      </c>
      <c r="N130" s="79">
        <f t="shared" si="43"/>
        <v>0</v>
      </c>
      <c r="O130" s="79"/>
      <c r="P130" s="3"/>
    </row>
    <row r="131" spans="1:16" ht="10">
      <c r="A131" s="19" t="s">
        <v>2373</v>
      </c>
      <c r="B131" s="63" t="s">
        <v>2250</v>
      </c>
      <c r="C131" s="79">
        <f t="shared" ref="C131:N131" si="44">TRUNC(C129+C130,0)</f>
        <v>0</v>
      </c>
      <c r="D131" s="79">
        <f t="shared" si="44"/>
        <v>0</v>
      </c>
      <c r="E131" s="79">
        <f t="shared" si="44"/>
        <v>0</v>
      </c>
      <c r="F131" s="79">
        <f t="shared" si="44"/>
        <v>0</v>
      </c>
      <c r="G131" s="79">
        <f t="shared" si="44"/>
        <v>0</v>
      </c>
      <c r="H131" s="79">
        <f t="shared" si="44"/>
        <v>0</v>
      </c>
      <c r="I131" s="79">
        <f t="shared" si="44"/>
        <v>0</v>
      </c>
      <c r="J131" s="79">
        <f t="shared" si="44"/>
        <v>0</v>
      </c>
      <c r="K131" s="79">
        <f t="shared" si="44"/>
        <v>0</v>
      </c>
      <c r="L131" s="79">
        <f t="shared" si="44"/>
        <v>0</v>
      </c>
      <c r="M131" s="79">
        <f t="shared" si="44"/>
        <v>0</v>
      </c>
      <c r="N131" s="79">
        <f t="shared" si="44"/>
        <v>0</v>
      </c>
      <c r="O131" s="79"/>
      <c r="P131" s="3"/>
    </row>
    <row r="132" spans="1:16" ht="10">
      <c r="A132" s="19" t="s">
        <v>2374</v>
      </c>
      <c r="B132" s="63" t="s">
        <v>2195</v>
      </c>
      <c r="C132" s="79">
        <f t="shared" ref="C132:N132" si="45">TRUNC(C87-C131-C102,0)</f>
        <v>0</v>
      </c>
      <c r="D132" s="79">
        <f t="shared" si="45"/>
        <v>0</v>
      </c>
      <c r="E132" s="79">
        <f t="shared" si="45"/>
        <v>0</v>
      </c>
      <c r="F132" s="79">
        <f t="shared" si="45"/>
        <v>0</v>
      </c>
      <c r="G132" s="79">
        <f t="shared" si="45"/>
        <v>0</v>
      </c>
      <c r="H132" s="79">
        <f t="shared" si="45"/>
        <v>0</v>
      </c>
      <c r="I132" s="79">
        <f t="shared" si="45"/>
        <v>0</v>
      </c>
      <c r="J132" s="79">
        <f t="shared" si="45"/>
        <v>0</v>
      </c>
      <c r="K132" s="79">
        <f t="shared" si="45"/>
        <v>0</v>
      </c>
      <c r="L132" s="79">
        <f t="shared" si="45"/>
        <v>0</v>
      </c>
      <c r="M132" s="79">
        <f t="shared" si="45"/>
        <v>0</v>
      </c>
      <c r="N132" s="79">
        <f t="shared" si="45"/>
        <v>0</v>
      </c>
      <c r="O132" s="79"/>
      <c r="P132" s="3"/>
    </row>
    <row r="133" spans="1:16" ht="10">
      <c r="A133" s="19" t="s">
        <v>2375</v>
      </c>
      <c r="B133" s="63" t="s">
        <v>2376</v>
      </c>
      <c r="C133" s="79">
        <f t="shared" ref="C133:N133" si="46">TRUNC(IF(C132&gt;0,C132 * 0.175, 0),0)</f>
        <v>0</v>
      </c>
      <c r="D133" s="79">
        <f t="shared" si="46"/>
        <v>0</v>
      </c>
      <c r="E133" s="79">
        <f t="shared" si="46"/>
        <v>0</v>
      </c>
      <c r="F133" s="79">
        <f t="shared" si="46"/>
        <v>0</v>
      </c>
      <c r="G133" s="79">
        <f t="shared" si="46"/>
        <v>0</v>
      </c>
      <c r="H133" s="79">
        <f t="shared" si="46"/>
        <v>0</v>
      </c>
      <c r="I133" s="79">
        <f t="shared" si="46"/>
        <v>0</v>
      </c>
      <c r="J133" s="79">
        <f t="shared" si="46"/>
        <v>0</v>
      </c>
      <c r="K133" s="79">
        <f t="shared" si="46"/>
        <v>0</v>
      </c>
      <c r="L133" s="79">
        <f t="shared" si="46"/>
        <v>0</v>
      </c>
      <c r="M133" s="79">
        <f t="shared" si="46"/>
        <v>0</v>
      </c>
      <c r="N133" s="79">
        <f t="shared" si="46"/>
        <v>0</v>
      </c>
      <c r="O133" s="79"/>
      <c r="P133" s="3"/>
    </row>
    <row r="134" spans="1:16" ht="10">
      <c r="A134" s="17" t="s">
        <v>2377</v>
      </c>
      <c r="B134" s="11" t="s">
        <v>0</v>
      </c>
      <c r="C134" s="11"/>
      <c r="D134" s="11"/>
      <c r="E134" s="11"/>
      <c r="F134" s="11"/>
      <c r="G134" s="11"/>
      <c r="H134" s="11"/>
      <c r="I134" s="11"/>
      <c r="J134" s="11"/>
      <c r="K134" s="11"/>
      <c r="L134" s="11"/>
      <c r="M134" s="11"/>
      <c r="N134" s="11"/>
      <c r="O134" s="11"/>
      <c r="P134" s="3"/>
    </row>
    <row r="135" spans="1:16" ht="20">
      <c r="A135" s="19" t="s">
        <v>2378</v>
      </c>
      <c r="B135" s="63" t="s">
        <v>2379</v>
      </c>
      <c r="C135" s="79"/>
      <c r="D135" s="79"/>
      <c r="E135" s="79"/>
      <c r="F135" s="79"/>
      <c r="G135" s="79"/>
      <c r="H135" s="79"/>
      <c r="I135" s="79"/>
      <c r="J135" s="79"/>
      <c r="K135" s="79"/>
      <c r="L135" s="79"/>
      <c r="M135" s="79"/>
      <c r="N135" s="79"/>
      <c r="O135" s="79"/>
      <c r="P135" s="3"/>
    </row>
    <row r="136" spans="1:16" ht="20">
      <c r="A136" s="19" t="s">
        <v>2380</v>
      </c>
      <c r="B136" s="63" t="s">
        <v>2381</v>
      </c>
      <c r="C136" s="79"/>
      <c r="D136" s="79"/>
      <c r="E136" s="79"/>
      <c r="F136" s="79"/>
      <c r="G136" s="79"/>
      <c r="H136" s="79"/>
      <c r="I136" s="79"/>
      <c r="J136" s="79"/>
      <c r="K136" s="79"/>
      <c r="L136" s="79"/>
      <c r="M136" s="79"/>
      <c r="N136" s="79"/>
      <c r="O136" s="79"/>
      <c r="P136" s="3"/>
    </row>
    <row r="137" spans="1:16" ht="20">
      <c r="A137" s="19" t="s">
        <v>2382</v>
      </c>
      <c r="B137" s="63" t="s">
        <v>2383</v>
      </c>
      <c r="C137" s="79"/>
      <c r="D137" s="79"/>
      <c r="E137" s="79"/>
      <c r="F137" s="79"/>
      <c r="G137" s="79"/>
      <c r="H137" s="79"/>
      <c r="I137" s="79"/>
      <c r="J137" s="79"/>
      <c r="K137" s="79"/>
      <c r="L137" s="79"/>
      <c r="M137" s="79"/>
      <c r="N137" s="79"/>
      <c r="O137" s="79"/>
      <c r="P137" s="3"/>
    </row>
    <row r="138" spans="1:16" ht="10">
      <c r="A138" s="19" t="s">
        <v>2384</v>
      </c>
      <c r="B138" s="63" t="s">
        <v>2385</v>
      </c>
      <c r="C138" s="79"/>
      <c r="D138" s="79"/>
      <c r="E138" s="79"/>
      <c r="F138" s="79"/>
      <c r="G138" s="79"/>
      <c r="H138" s="79"/>
      <c r="I138" s="79"/>
      <c r="J138" s="79"/>
      <c r="K138" s="79"/>
      <c r="L138" s="79"/>
      <c r="M138" s="79"/>
      <c r="N138" s="79"/>
      <c r="O138" s="79"/>
      <c r="P138" s="3"/>
    </row>
    <row r="139" spans="1:16" ht="10">
      <c r="A139" s="19" t="s">
        <v>2386</v>
      </c>
      <c r="B139" s="63" t="s">
        <v>2387</v>
      </c>
      <c r="C139" s="79"/>
      <c r="D139" s="79"/>
      <c r="E139" s="79"/>
      <c r="F139" s="79"/>
      <c r="G139" s="79"/>
      <c r="H139" s="79"/>
      <c r="I139" s="79"/>
      <c r="J139" s="79"/>
      <c r="K139" s="79"/>
      <c r="L139" s="79"/>
      <c r="M139" s="79"/>
      <c r="N139" s="79"/>
      <c r="O139" s="79"/>
      <c r="P139" s="3"/>
    </row>
    <row r="140" spans="1:16" ht="20">
      <c r="A140" s="19" t="s">
        <v>2388</v>
      </c>
      <c r="B140" s="63" t="s">
        <v>2389</v>
      </c>
      <c r="C140" s="79"/>
      <c r="D140" s="79"/>
      <c r="E140" s="79"/>
      <c r="F140" s="79"/>
      <c r="G140" s="79"/>
      <c r="H140" s="79"/>
      <c r="I140" s="79"/>
      <c r="J140" s="79"/>
      <c r="K140" s="79"/>
      <c r="L140" s="79"/>
      <c r="M140" s="79"/>
      <c r="N140" s="79"/>
      <c r="O140" s="79"/>
      <c r="P140" s="3"/>
    </row>
    <row r="141" spans="1:16" ht="20">
      <c r="A141" s="19" t="s">
        <v>2390</v>
      </c>
      <c r="B141" s="63" t="s">
        <v>2391</v>
      </c>
      <c r="C141" s="79"/>
      <c r="D141" s="79"/>
      <c r="E141" s="79"/>
      <c r="F141" s="79"/>
      <c r="G141" s="79"/>
      <c r="H141" s="79"/>
      <c r="I141" s="79"/>
      <c r="J141" s="79"/>
      <c r="K141" s="79"/>
      <c r="L141" s="79"/>
      <c r="M141" s="79"/>
      <c r="N141" s="79"/>
      <c r="O141" s="79"/>
      <c r="P141" s="3"/>
    </row>
    <row r="142" spans="1:16" ht="10">
      <c r="A142" s="17" t="s">
        <v>2392</v>
      </c>
      <c r="B142" s="11" t="s">
        <v>0</v>
      </c>
      <c r="C142" s="11"/>
      <c r="D142" s="11"/>
      <c r="E142" s="11"/>
      <c r="F142" s="11"/>
      <c r="G142" s="11"/>
      <c r="H142" s="11"/>
      <c r="I142" s="11"/>
      <c r="J142" s="11"/>
      <c r="K142" s="11"/>
      <c r="L142" s="11"/>
      <c r="M142" s="11"/>
      <c r="N142" s="11"/>
      <c r="O142" s="11"/>
      <c r="P142" s="3"/>
    </row>
    <row r="143" spans="1:16" ht="30">
      <c r="A143" s="19" t="s">
        <v>2393</v>
      </c>
      <c r="B143" s="63" t="s">
        <v>2394</v>
      </c>
      <c r="C143" s="79"/>
      <c r="D143" s="79"/>
      <c r="E143" s="79"/>
      <c r="F143" s="79"/>
      <c r="G143" s="79"/>
      <c r="H143" s="79"/>
      <c r="I143" s="79"/>
      <c r="J143" s="79"/>
      <c r="K143" s="79"/>
      <c r="L143" s="79"/>
      <c r="M143" s="79"/>
      <c r="N143" s="79"/>
      <c r="O143" s="79"/>
      <c r="P143" s="3"/>
    </row>
    <row r="144" spans="1:16" ht="10">
      <c r="A144" s="19" t="s">
        <v>2395</v>
      </c>
      <c r="B144" s="63" t="s">
        <v>2396</v>
      </c>
      <c r="C144" s="79"/>
      <c r="D144" s="79"/>
      <c r="E144" s="79"/>
      <c r="F144" s="79"/>
      <c r="G144" s="79"/>
      <c r="H144" s="79"/>
      <c r="I144" s="79"/>
      <c r="J144" s="79"/>
      <c r="K144" s="79"/>
      <c r="L144" s="79"/>
      <c r="M144" s="79"/>
      <c r="N144" s="79"/>
      <c r="O144" s="79"/>
      <c r="P144" s="3"/>
    </row>
    <row r="145" spans="1:16" ht="20">
      <c r="A145" s="19" t="s">
        <v>2397</v>
      </c>
      <c r="B145" s="63" t="s">
        <v>2398</v>
      </c>
      <c r="C145" s="79">
        <f t="shared" ref="C145:N145" si="47">C133-SUM(C135:C144)</f>
        <v>0</v>
      </c>
      <c r="D145" s="79">
        <f t="shared" si="47"/>
        <v>0</v>
      </c>
      <c r="E145" s="79">
        <f t="shared" si="47"/>
        <v>0</v>
      </c>
      <c r="F145" s="79">
        <f t="shared" si="47"/>
        <v>0</v>
      </c>
      <c r="G145" s="79">
        <f t="shared" si="47"/>
        <v>0</v>
      </c>
      <c r="H145" s="79">
        <f t="shared" si="47"/>
        <v>0</v>
      </c>
      <c r="I145" s="79">
        <f t="shared" si="47"/>
        <v>0</v>
      </c>
      <c r="J145" s="79">
        <f t="shared" si="47"/>
        <v>0</v>
      </c>
      <c r="K145" s="79">
        <f t="shared" si="47"/>
        <v>0</v>
      </c>
      <c r="L145" s="79">
        <f t="shared" si="47"/>
        <v>0</v>
      </c>
      <c r="M145" s="79">
        <f t="shared" si="47"/>
        <v>0</v>
      </c>
      <c r="N145" s="79">
        <f t="shared" si="47"/>
        <v>0</v>
      </c>
      <c r="O145" s="79"/>
      <c r="P145" s="3"/>
    </row>
    <row r="146" spans="1:16" ht="20">
      <c r="A146" s="19" t="s">
        <v>2399</v>
      </c>
      <c r="B146" s="63" t="s">
        <v>2400</v>
      </c>
      <c r="C146" s="79"/>
      <c r="D146" s="79"/>
      <c r="E146" s="79"/>
      <c r="F146" s="79"/>
      <c r="G146" s="79"/>
      <c r="H146" s="79"/>
      <c r="I146" s="79"/>
      <c r="J146" s="79"/>
      <c r="K146" s="79"/>
      <c r="L146" s="79"/>
      <c r="M146" s="79"/>
      <c r="N146" s="79"/>
      <c r="O146" s="79"/>
      <c r="P146" s="3"/>
    </row>
    <row r="147" spans="1:16" ht="10">
      <c r="A147" s="17" t="s">
        <v>2401</v>
      </c>
      <c r="B147" s="11" t="s">
        <v>0</v>
      </c>
      <c r="C147" s="11"/>
      <c r="D147" s="11"/>
      <c r="E147" s="11"/>
      <c r="F147" s="11"/>
      <c r="G147" s="11"/>
      <c r="H147" s="11"/>
      <c r="I147" s="11"/>
      <c r="J147" s="11"/>
      <c r="K147" s="11"/>
      <c r="L147" s="11"/>
      <c r="M147" s="11"/>
      <c r="N147" s="11"/>
      <c r="O147" s="11"/>
      <c r="P147" s="3"/>
    </row>
    <row r="148" spans="1:16" ht="20">
      <c r="A148" s="19" t="s">
        <v>2402</v>
      </c>
      <c r="B148" s="63" t="s">
        <v>2403</v>
      </c>
      <c r="C148" s="79"/>
      <c r="D148" s="79"/>
      <c r="E148" s="79"/>
      <c r="F148" s="79"/>
      <c r="G148" s="79"/>
      <c r="H148" s="79"/>
      <c r="I148" s="79"/>
      <c r="J148" s="79"/>
      <c r="K148" s="79"/>
      <c r="L148" s="79"/>
      <c r="M148" s="79"/>
      <c r="N148" s="79"/>
      <c r="O148" s="79"/>
      <c r="P148" s="3"/>
    </row>
    <row r="149" spans="1:16" ht="20">
      <c r="A149" s="19" t="s">
        <v>2404</v>
      </c>
      <c r="B149" s="63" t="s">
        <v>2405</v>
      </c>
      <c r="C149" s="80"/>
      <c r="D149" s="80"/>
      <c r="E149" s="80"/>
      <c r="F149" s="80"/>
      <c r="G149" s="80"/>
      <c r="H149" s="80"/>
      <c r="I149" s="80"/>
      <c r="J149" s="80"/>
      <c r="K149" s="80"/>
      <c r="L149" s="80"/>
      <c r="M149" s="80"/>
      <c r="N149" s="80"/>
      <c r="O149" s="80"/>
      <c r="P149" s="3"/>
    </row>
    <row r="150" spans="1:16" ht="20">
      <c r="A150" s="19" t="s">
        <v>2406</v>
      </c>
      <c r="B150" s="63" t="s">
        <v>2407</v>
      </c>
      <c r="C150" s="80"/>
      <c r="D150" s="80"/>
      <c r="E150" s="80"/>
      <c r="F150" s="80"/>
      <c r="G150" s="80"/>
      <c r="H150" s="80"/>
      <c r="I150" s="80"/>
      <c r="J150" s="80"/>
      <c r="K150" s="80"/>
      <c r="L150" s="80"/>
      <c r="M150" s="80"/>
      <c r="N150" s="80"/>
      <c r="O150" s="80"/>
      <c r="P150" s="3"/>
    </row>
    <row r="151" spans="1:16" ht="10">
      <c r="A151" s="17" t="s">
        <v>2408</v>
      </c>
      <c r="B151" s="9" t="s">
        <v>0</v>
      </c>
      <c r="C151" s="11"/>
      <c r="D151" s="11"/>
      <c r="E151" s="11"/>
      <c r="F151" s="11"/>
      <c r="G151" s="11"/>
      <c r="H151" s="11"/>
      <c r="I151" s="11"/>
      <c r="J151" s="11"/>
      <c r="K151" s="11"/>
      <c r="L151" s="11"/>
      <c r="M151" s="11"/>
      <c r="N151" s="11"/>
      <c r="O151" s="11"/>
      <c r="P151" s="3"/>
    </row>
    <row r="152" spans="1:16" ht="20">
      <c r="A152" s="19" t="s">
        <v>2409</v>
      </c>
      <c r="B152" s="63" t="s">
        <v>2218</v>
      </c>
      <c r="C152" s="79">
        <f t="shared" ref="C152:N152" si="48">TRUNC(C145-C146-C148+C149-C150,0)</f>
        <v>0</v>
      </c>
      <c r="D152" s="79">
        <f t="shared" si="48"/>
        <v>0</v>
      </c>
      <c r="E152" s="79">
        <f t="shared" si="48"/>
        <v>0</v>
      </c>
      <c r="F152" s="79">
        <f t="shared" si="48"/>
        <v>0</v>
      </c>
      <c r="G152" s="79">
        <f t="shared" si="48"/>
        <v>0</v>
      </c>
      <c r="H152" s="79">
        <f t="shared" si="48"/>
        <v>0</v>
      </c>
      <c r="I152" s="79">
        <f t="shared" si="48"/>
        <v>0</v>
      </c>
      <c r="J152" s="79">
        <f t="shared" si="48"/>
        <v>0</v>
      </c>
      <c r="K152" s="79">
        <f t="shared" si="48"/>
        <v>0</v>
      </c>
      <c r="L152" s="79">
        <f t="shared" si="48"/>
        <v>0</v>
      </c>
      <c r="M152" s="79">
        <f t="shared" si="48"/>
        <v>0</v>
      </c>
      <c r="N152" s="79">
        <f t="shared" si="48"/>
        <v>0</v>
      </c>
      <c r="O152" s="79"/>
      <c r="P152" s="3"/>
    </row>
    <row r="153" spans="1:16" ht="20">
      <c r="A153" s="19" t="s">
        <v>2410</v>
      </c>
      <c r="B153" s="63" t="s">
        <v>2220</v>
      </c>
      <c r="C153" s="79"/>
      <c r="D153" s="79"/>
      <c r="E153" s="79"/>
      <c r="F153" s="79"/>
      <c r="G153" s="79"/>
      <c r="H153" s="79"/>
      <c r="I153" s="79"/>
      <c r="J153" s="79"/>
      <c r="K153" s="79"/>
      <c r="L153" s="79"/>
      <c r="M153" s="79"/>
      <c r="N153" s="79"/>
      <c r="O153" s="79"/>
      <c r="P153" s="3"/>
    </row>
    <row r="154" spans="1:16" ht="10">
      <c r="A154" s="19" t="s">
        <v>2411</v>
      </c>
      <c r="B154" s="63" t="s">
        <v>1991</v>
      </c>
      <c r="C154" s="79">
        <f t="shared" ref="C154:N154" si="49">TRUNC(C152-C153,0)</f>
        <v>0</v>
      </c>
      <c r="D154" s="79">
        <f t="shared" si="49"/>
        <v>0</v>
      </c>
      <c r="E154" s="79">
        <f t="shared" si="49"/>
        <v>0</v>
      </c>
      <c r="F154" s="79">
        <f t="shared" si="49"/>
        <v>0</v>
      </c>
      <c r="G154" s="79">
        <f t="shared" si="49"/>
        <v>0</v>
      </c>
      <c r="H154" s="79">
        <f t="shared" si="49"/>
        <v>0</v>
      </c>
      <c r="I154" s="79">
        <f t="shared" si="49"/>
        <v>0</v>
      </c>
      <c r="J154" s="79">
        <f t="shared" si="49"/>
        <v>0</v>
      </c>
      <c r="K154" s="79">
        <f t="shared" si="49"/>
        <v>0</v>
      </c>
      <c r="L154" s="79">
        <f t="shared" si="49"/>
        <v>0</v>
      </c>
      <c r="M154" s="79">
        <f t="shared" si="49"/>
        <v>0</v>
      </c>
      <c r="N154" s="79">
        <f t="shared" si="49"/>
        <v>0</v>
      </c>
      <c r="O154" s="79"/>
      <c r="P154" s="3"/>
    </row>
    <row r="155" spans="1:16" ht="10">
      <c r="A155" s="17" t="s">
        <v>2412</v>
      </c>
      <c r="B155" s="11" t="s">
        <v>0</v>
      </c>
      <c r="C155" s="11"/>
      <c r="D155" s="11"/>
      <c r="E155" s="11"/>
      <c r="F155" s="11"/>
      <c r="G155" s="11"/>
      <c r="H155" s="11"/>
      <c r="I155" s="11"/>
      <c r="J155" s="11"/>
      <c r="K155" s="11"/>
      <c r="L155" s="11"/>
      <c r="M155" s="11"/>
      <c r="N155" s="11"/>
      <c r="O155" s="11"/>
      <c r="P155" s="3"/>
    </row>
    <row r="156" spans="1:16" ht="20">
      <c r="A156" s="17" t="s">
        <v>2413</v>
      </c>
      <c r="B156" s="63" t="s">
        <v>2116</v>
      </c>
      <c r="C156" s="11"/>
      <c r="D156" s="11"/>
      <c r="E156" s="11"/>
      <c r="F156" s="11"/>
      <c r="G156" s="11"/>
      <c r="H156" s="11"/>
      <c r="I156" s="11"/>
      <c r="J156" s="11"/>
      <c r="K156" s="11"/>
      <c r="L156" s="11"/>
      <c r="M156" s="11"/>
      <c r="N156" s="11"/>
      <c r="O156" s="11"/>
      <c r="P156" s="3"/>
    </row>
    <row r="157" spans="1:16" ht="10">
      <c r="A157" s="17" t="s">
        <v>2414</v>
      </c>
      <c r="B157" s="11" t="s">
        <v>0</v>
      </c>
      <c r="C157" s="11"/>
      <c r="D157" s="11"/>
      <c r="E157" s="11"/>
      <c r="F157" s="11"/>
      <c r="G157" s="11"/>
      <c r="H157" s="11"/>
      <c r="I157" s="11"/>
      <c r="J157" s="11"/>
      <c r="K157" s="11"/>
      <c r="L157" s="11"/>
      <c r="M157" s="11"/>
      <c r="N157" s="11"/>
      <c r="O157" s="11"/>
      <c r="P157" s="3"/>
    </row>
    <row r="158" spans="1:16" ht="20">
      <c r="A158" s="19" t="s">
        <v>2415</v>
      </c>
      <c r="B158" s="63" t="s">
        <v>1996</v>
      </c>
      <c r="C158" s="79"/>
      <c r="D158" s="79"/>
      <c r="E158" s="79"/>
      <c r="F158" s="79"/>
      <c r="G158" s="79"/>
      <c r="H158" s="79"/>
      <c r="I158" s="79"/>
      <c r="J158" s="79"/>
      <c r="K158" s="79"/>
      <c r="L158" s="79"/>
      <c r="M158" s="79"/>
      <c r="N158" s="79"/>
      <c r="O158" s="79"/>
      <c r="P158" s="3"/>
    </row>
    <row r="159" spans="1:16" ht="20">
      <c r="A159" s="19" t="s">
        <v>2416</v>
      </c>
      <c r="B159" s="63" t="s">
        <v>1997</v>
      </c>
      <c r="C159" s="79"/>
      <c r="D159" s="79"/>
      <c r="E159" s="79"/>
      <c r="F159" s="79"/>
      <c r="G159" s="79"/>
      <c r="H159" s="79"/>
      <c r="I159" s="79"/>
      <c r="J159" s="79"/>
      <c r="K159" s="79"/>
      <c r="L159" s="79"/>
      <c r="M159" s="79"/>
      <c r="N159" s="79"/>
      <c r="O159" s="79"/>
      <c r="P159" s="3"/>
    </row>
    <row r="160" spans="1:16" ht="20">
      <c r="A160" s="19" t="s">
        <v>2417</v>
      </c>
      <c r="B160" s="63" t="s">
        <v>1998</v>
      </c>
      <c r="C160" s="79"/>
      <c r="D160" s="79"/>
      <c r="E160" s="79"/>
      <c r="F160" s="79"/>
      <c r="G160" s="79"/>
      <c r="H160" s="79"/>
      <c r="I160" s="79"/>
      <c r="J160" s="79"/>
      <c r="K160" s="79"/>
      <c r="L160" s="79"/>
      <c r="M160" s="79"/>
      <c r="N160" s="79"/>
      <c r="O160" s="79"/>
      <c r="P160" s="3"/>
    </row>
    <row r="161" spans="1:16" ht="20">
      <c r="A161" s="19" t="s">
        <v>2418</v>
      </c>
      <c r="B161" s="63" t="s">
        <v>2419</v>
      </c>
      <c r="C161" s="79">
        <f t="shared" ref="C161:N161" si="50">TRUNC(SUM(C158:C160),0)</f>
        <v>0</v>
      </c>
      <c r="D161" s="79">
        <f t="shared" si="50"/>
        <v>0</v>
      </c>
      <c r="E161" s="79">
        <f t="shared" si="50"/>
        <v>0</v>
      </c>
      <c r="F161" s="79">
        <f t="shared" si="50"/>
        <v>0</v>
      </c>
      <c r="G161" s="79">
        <f t="shared" si="50"/>
        <v>0</v>
      </c>
      <c r="H161" s="79">
        <f t="shared" si="50"/>
        <v>0</v>
      </c>
      <c r="I161" s="79">
        <f t="shared" si="50"/>
        <v>0</v>
      </c>
      <c r="J161" s="79">
        <f t="shared" si="50"/>
        <v>0</v>
      </c>
      <c r="K161" s="79">
        <f t="shared" si="50"/>
        <v>0</v>
      </c>
      <c r="L161" s="79">
        <f t="shared" si="50"/>
        <v>0</v>
      </c>
      <c r="M161" s="79">
        <f t="shared" si="50"/>
        <v>0</v>
      </c>
      <c r="N161" s="79">
        <f t="shared" si="50"/>
        <v>0</v>
      </c>
      <c r="O161" s="79"/>
      <c r="P161" s="3"/>
    </row>
    <row r="162" spans="1:16" ht="20">
      <c r="A162" s="19" t="s">
        <v>2420</v>
      </c>
      <c r="B162" s="63" t="s">
        <v>1999</v>
      </c>
      <c r="C162" s="79"/>
      <c r="D162" s="79"/>
      <c r="E162" s="79"/>
      <c r="F162" s="79"/>
      <c r="G162" s="79"/>
      <c r="H162" s="79"/>
      <c r="I162" s="79"/>
      <c r="J162" s="79"/>
      <c r="K162" s="79"/>
      <c r="L162" s="79"/>
      <c r="M162" s="79"/>
      <c r="N162" s="79"/>
      <c r="O162" s="79"/>
      <c r="P162" s="3"/>
    </row>
    <row r="163" spans="1:16" ht="10">
      <c r="A163" s="19" t="s">
        <v>2421</v>
      </c>
      <c r="B163" s="63" t="s">
        <v>2000</v>
      </c>
      <c r="C163" s="79">
        <f t="shared" ref="C163:N163" si="51">TRUNC(SUM(C161:C162),0)</f>
        <v>0</v>
      </c>
      <c r="D163" s="79">
        <f t="shared" si="51"/>
        <v>0</v>
      </c>
      <c r="E163" s="79">
        <f t="shared" si="51"/>
        <v>0</v>
      </c>
      <c r="F163" s="79">
        <f t="shared" si="51"/>
        <v>0</v>
      </c>
      <c r="G163" s="79">
        <f t="shared" si="51"/>
        <v>0</v>
      </c>
      <c r="H163" s="79">
        <f t="shared" si="51"/>
        <v>0</v>
      </c>
      <c r="I163" s="79">
        <f t="shared" si="51"/>
        <v>0</v>
      </c>
      <c r="J163" s="79">
        <f t="shared" si="51"/>
        <v>0</v>
      </c>
      <c r="K163" s="79">
        <f t="shared" si="51"/>
        <v>0</v>
      </c>
      <c r="L163" s="79">
        <f t="shared" si="51"/>
        <v>0</v>
      </c>
      <c r="M163" s="79">
        <f t="shared" si="51"/>
        <v>0</v>
      </c>
      <c r="N163" s="79">
        <f t="shared" si="51"/>
        <v>0</v>
      </c>
      <c r="O163" s="79"/>
      <c r="P163" s="3"/>
    </row>
    <row r="164" spans="1:16" ht="10">
      <c r="A164" s="19" t="s">
        <v>2422</v>
      </c>
      <c r="B164" s="63" t="s">
        <v>2423</v>
      </c>
      <c r="C164" s="79">
        <f t="shared" ref="C164:N164" si="52">TRUNC(C158*0.16+C159*0.11,0)</f>
        <v>0</v>
      </c>
      <c r="D164" s="79">
        <f t="shared" si="52"/>
        <v>0</v>
      </c>
      <c r="E164" s="79">
        <f t="shared" si="52"/>
        <v>0</v>
      </c>
      <c r="F164" s="79">
        <f t="shared" si="52"/>
        <v>0</v>
      </c>
      <c r="G164" s="79">
        <f t="shared" si="52"/>
        <v>0</v>
      </c>
      <c r="H164" s="79">
        <f t="shared" si="52"/>
        <v>0</v>
      </c>
      <c r="I164" s="79">
        <f t="shared" si="52"/>
        <v>0</v>
      </c>
      <c r="J164" s="79">
        <f t="shared" si="52"/>
        <v>0</v>
      </c>
      <c r="K164" s="79">
        <f t="shared" si="52"/>
        <v>0</v>
      </c>
      <c r="L164" s="79">
        <f t="shared" si="52"/>
        <v>0</v>
      </c>
      <c r="M164" s="79">
        <f t="shared" si="52"/>
        <v>0</v>
      </c>
      <c r="N164" s="79">
        <f t="shared" si="52"/>
        <v>0</v>
      </c>
      <c r="O164" s="79"/>
      <c r="P164" s="3"/>
    </row>
    <row r="165" spans="1:16" ht="10">
      <c r="A165" s="17" t="s">
        <v>2424</v>
      </c>
      <c r="B165" s="11" t="s">
        <v>0</v>
      </c>
      <c r="C165" s="11"/>
      <c r="D165" s="11"/>
      <c r="E165" s="11"/>
      <c r="F165" s="11"/>
      <c r="G165" s="11"/>
      <c r="H165" s="11"/>
      <c r="I165" s="11"/>
      <c r="J165" s="11"/>
      <c r="K165" s="11"/>
      <c r="L165" s="11"/>
      <c r="M165" s="11"/>
      <c r="N165" s="11"/>
      <c r="O165" s="11"/>
      <c r="P165" s="3"/>
    </row>
    <row r="166" spans="1:16" ht="10">
      <c r="A166" s="17" t="s">
        <v>2425</v>
      </c>
      <c r="B166" s="63" t="s">
        <v>1082</v>
      </c>
      <c r="C166" s="11"/>
      <c r="D166" s="11"/>
      <c r="E166" s="11"/>
      <c r="F166" s="11"/>
      <c r="G166" s="11"/>
      <c r="H166" s="11"/>
      <c r="I166" s="11"/>
      <c r="J166" s="11"/>
      <c r="K166" s="11"/>
      <c r="L166" s="11"/>
      <c r="M166" s="11"/>
      <c r="N166" s="11"/>
      <c r="O166" s="11"/>
      <c r="P166" s="3"/>
    </row>
    <row r="167" spans="1:16" ht="10">
      <c r="A167" s="19" t="s">
        <v>2426</v>
      </c>
      <c r="B167" s="63" t="s">
        <v>2427</v>
      </c>
      <c r="C167" s="79"/>
      <c r="D167" s="79"/>
      <c r="E167" s="79"/>
      <c r="F167" s="79"/>
      <c r="G167" s="79"/>
      <c r="H167" s="79"/>
      <c r="I167" s="79"/>
      <c r="J167" s="79"/>
      <c r="K167" s="79"/>
      <c r="L167" s="79"/>
      <c r="M167" s="79"/>
      <c r="N167" s="79"/>
      <c r="O167" s="79"/>
      <c r="P167" s="3"/>
    </row>
    <row r="168" spans="1:16" ht="10">
      <c r="A168" s="19" t="s">
        <v>2428</v>
      </c>
      <c r="B168" s="63" t="s">
        <v>2429</v>
      </c>
      <c r="C168" s="79"/>
      <c r="D168" s="79"/>
      <c r="E168" s="79"/>
      <c r="F168" s="79"/>
      <c r="G168" s="79"/>
      <c r="H168" s="79"/>
      <c r="I168" s="79"/>
      <c r="J168" s="79"/>
      <c r="K168" s="79"/>
      <c r="L168" s="79"/>
      <c r="M168" s="79"/>
      <c r="N168" s="79"/>
      <c r="O168" s="79"/>
      <c r="P168" s="3"/>
    </row>
    <row r="169" spans="1:16" ht="30">
      <c r="A169" s="19" t="s">
        <v>2430</v>
      </c>
      <c r="B169" s="63" t="s">
        <v>2431</v>
      </c>
      <c r="C169" s="79"/>
      <c r="D169" s="79"/>
      <c r="E169" s="79"/>
      <c r="F169" s="79"/>
      <c r="G169" s="79"/>
      <c r="H169" s="79"/>
      <c r="I169" s="79"/>
      <c r="J169" s="79"/>
      <c r="K169" s="79"/>
      <c r="L169" s="79"/>
      <c r="M169" s="79"/>
      <c r="N169" s="79"/>
      <c r="O169" s="79"/>
      <c r="P169" s="3"/>
    </row>
    <row r="170" spans="1:16" ht="20">
      <c r="A170" s="19" t="s">
        <v>2432</v>
      </c>
      <c r="B170" s="63" t="s">
        <v>2433</v>
      </c>
      <c r="C170" s="79"/>
      <c r="D170" s="79"/>
      <c r="E170" s="79"/>
      <c r="F170" s="79"/>
      <c r="G170" s="79"/>
      <c r="H170" s="79"/>
      <c r="I170" s="79"/>
      <c r="J170" s="79"/>
      <c r="K170" s="79"/>
      <c r="L170" s="79"/>
      <c r="M170" s="79"/>
      <c r="N170" s="79"/>
      <c r="O170" s="79"/>
      <c r="P170" s="3"/>
    </row>
    <row r="171" spans="1:16" ht="20">
      <c r="A171" s="19" t="s">
        <v>2434</v>
      </c>
      <c r="B171" s="63" t="s">
        <v>2435</v>
      </c>
      <c r="C171" s="79"/>
      <c r="D171" s="79"/>
      <c r="E171" s="79"/>
      <c r="F171" s="79"/>
      <c r="G171" s="79"/>
      <c r="H171" s="79"/>
      <c r="I171" s="79"/>
      <c r="J171" s="79"/>
      <c r="K171" s="79"/>
      <c r="L171" s="79"/>
      <c r="M171" s="79"/>
      <c r="N171" s="79"/>
      <c r="O171" s="79"/>
      <c r="P171" s="3"/>
    </row>
    <row r="172" spans="1:16" ht="10">
      <c r="A172" s="19" t="s">
        <v>2436</v>
      </c>
      <c r="B172" s="63" t="s">
        <v>2437</v>
      </c>
      <c r="C172" s="79">
        <f t="shared" ref="C172:N172" si="53">TRUNC(SUM(C167:C171),0)</f>
        <v>0</v>
      </c>
      <c r="D172" s="79">
        <f t="shared" si="53"/>
        <v>0</v>
      </c>
      <c r="E172" s="79">
        <f t="shared" si="53"/>
        <v>0</v>
      </c>
      <c r="F172" s="79">
        <f t="shared" si="53"/>
        <v>0</v>
      </c>
      <c r="G172" s="79">
        <f t="shared" si="53"/>
        <v>0</v>
      </c>
      <c r="H172" s="79">
        <f t="shared" si="53"/>
        <v>0</v>
      </c>
      <c r="I172" s="79">
        <f t="shared" si="53"/>
        <v>0</v>
      </c>
      <c r="J172" s="79">
        <f t="shared" si="53"/>
        <v>0</v>
      </c>
      <c r="K172" s="79">
        <f t="shared" si="53"/>
        <v>0</v>
      </c>
      <c r="L172" s="79">
        <f t="shared" si="53"/>
        <v>0</v>
      </c>
      <c r="M172" s="79">
        <f t="shared" si="53"/>
        <v>0</v>
      </c>
      <c r="N172" s="79">
        <f t="shared" si="53"/>
        <v>0</v>
      </c>
      <c r="O172" s="79"/>
      <c r="P172" s="3"/>
    </row>
    <row r="173" spans="1:16" ht="10">
      <c r="A173" s="17" t="s">
        <v>2438</v>
      </c>
      <c r="B173" s="9" t="s">
        <v>0</v>
      </c>
      <c r="C173" s="11"/>
      <c r="D173" s="11"/>
      <c r="E173" s="11"/>
      <c r="F173" s="11"/>
      <c r="G173" s="11"/>
      <c r="H173" s="11"/>
      <c r="I173" s="11"/>
      <c r="J173" s="11"/>
      <c r="K173" s="11"/>
      <c r="L173" s="11"/>
      <c r="M173" s="11"/>
      <c r="N173" s="11"/>
      <c r="O173" s="11"/>
      <c r="P173" s="3"/>
    </row>
    <row r="174" spans="1:16" ht="20">
      <c r="A174" s="19" t="s">
        <v>2439</v>
      </c>
      <c r="B174" s="65" t="s">
        <v>2440</v>
      </c>
      <c r="C174" s="79"/>
      <c r="D174" s="79"/>
      <c r="E174" s="79"/>
      <c r="F174" s="79"/>
      <c r="G174" s="79"/>
      <c r="H174" s="79"/>
      <c r="I174" s="79"/>
      <c r="J174" s="79"/>
      <c r="K174" s="79"/>
      <c r="L174" s="79"/>
      <c r="M174" s="79"/>
      <c r="N174" s="79"/>
      <c r="O174" s="79"/>
      <c r="P174" s="3"/>
    </row>
    <row r="175" spans="1:16" ht="10">
      <c r="A175" s="17" t="s">
        <v>2441</v>
      </c>
      <c r="B175" s="65"/>
      <c r="C175" s="11"/>
      <c r="D175" s="11"/>
      <c r="E175" s="11"/>
      <c r="F175" s="11"/>
      <c r="G175" s="11"/>
      <c r="H175" s="11"/>
      <c r="I175" s="11"/>
      <c r="J175" s="11"/>
      <c r="K175" s="11"/>
      <c r="L175" s="11"/>
      <c r="M175" s="11"/>
      <c r="N175" s="11"/>
      <c r="O175" s="11"/>
      <c r="P175" s="3"/>
    </row>
    <row r="176" spans="1:16" ht="10">
      <c r="A176" s="17" t="s">
        <v>2442</v>
      </c>
      <c r="B176" s="68" t="s">
        <v>1527</v>
      </c>
      <c r="C176" s="11"/>
      <c r="D176" s="11"/>
      <c r="E176" s="11"/>
      <c r="F176" s="11"/>
      <c r="G176" s="11"/>
      <c r="H176" s="11"/>
      <c r="I176" s="11"/>
      <c r="J176" s="11"/>
      <c r="K176" s="11"/>
      <c r="L176" s="11"/>
      <c r="M176" s="11"/>
      <c r="N176" s="11"/>
      <c r="O176" s="11"/>
      <c r="P176" s="3"/>
    </row>
    <row r="177" spans="1:16" ht="20">
      <c r="A177" s="19" t="s">
        <v>2443</v>
      </c>
      <c r="B177" s="65" t="s">
        <v>2444</v>
      </c>
      <c r="C177" s="79"/>
      <c r="D177" s="79"/>
      <c r="E177" s="79"/>
      <c r="F177" s="79"/>
      <c r="G177" s="79"/>
      <c r="H177" s="79"/>
      <c r="I177" s="79"/>
      <c r="J177" s="79"/>
      <c r="K177" s="79"/>
      <c r="L177" s="79"/>
      <c r="M177" s="79"/>
      <c r="N177" s="79"/>
      <c r="O177" s="79"/>
      <c r="P177" s="3"/>
    </row>
    <row r="178" spans="1:16" ht="10">
      <c r="A178" s="19" t="s">
        <v>2445</v>
      </c>
      <c r="B178" s="65" t="s">
        <v>2446</v>
      </c>
      <c r="C178" s="79"/>
      <c r="D178" s="79"/>
      <c r="E178" s="79"/>
      <c r="F178" s="79"/>
      <c r="G178" s="79"/>
      <c r="H178" s="79"/>
      <c r="I178" s="79"/>
      <c r="J178" s="79"/>
      <c r="K178" s="79"/>
      <c r="L178" s="79"/>
      <c r="M178" s="79"/>
      <c r="N178" s="79"/>
      <c r="O178" s="79"/>
      <c r="P178" s="3"/>
    </row>
    <row r="179" spans="1:16" ht="20">
      <c r="A179" s="19" t="s">
        <v>2447</v>
      </c>
      <c r="B179" s="68" t="s">
        <v>2448</v>
      </c>
      <c r="C179" s="79"/>
      <c r="D179" s="79"/>
      <c r="E179" s="79"/>
      <c r="F179" s="79"/>
      <c r="G179" s="79"/>
      <c r="H179" s="79"/>
      <c r="I179" s="79"/>
      <c r="J179" s="79"/>
      <c r="K179" s="79"/>
      <c r="L179" s="79"/>
      <c r="M179" s="79"/>
      <c r="N179" s="79"/>
      <c r="O179" s="79"/>
      <c r="P179" s="3"/>
    </row>
    <row r="180" spans="1:16" ht="10">
      <c r="A180" s="17" t="s">
        <v>2449</v>
      </c>
      <c r="B180" s="9" t="s">
        <v>0</v>
      </c>
      <c r="C180" s="11"/>
      <c r="D180" s="11"/>
      <c r="E180" s="11"/>
      <c r="F180" s="11"/>
      <c r="G180" s="11"/>
      <c r="H180" s="11"/>
      <c r="I180" s="11"/>
      <c r="J180" s="11"/>
      <c r="K180" s="11"/>
      <c r="L180" s="11"/>
      <c r="M180" s="11"/>
      <c r="N180" s="11"/>
      <c r="O180" s="11"/>
      <c r="P180" s="3"/>
    </row>
    <row r="181" spans="1:16" ht="10">
      <c r="A181" s="19" t="s">
        <v>2450</v>
      </c>
      <c r="B181" s="65" t="s">
        <v>2451</v>
      </c>
      <c r="C181" s="79">
        <f t="shared" ref="C181:N181" si="54">TRUNC(IF(C164-C172-C174+SUM(C177:C179)&gt;0,C164-C172-C174+SUM(C177:C179), 0),0)</f>
        <v>0</v>
      </c>
      <c r="D181" s="79">
        <f t="shared" si="54"/>
        <v>0</v>
      </c>
      <c r="E181" s="79">
        <f t="shared" si="54"/>
        <v>0</v>
      </c>
      <c r="F181" s="79">
        <f t="shared" si="54"/>
        <v>0</v>
      </c>
      <c r="G181" s="79">
        <f t="shared" si="54"/>
        <v>0</v>
      </c>
      <c r="H181" s="79">
        <f t="shared" si="54"/>
        <v>0</v>
      </c>
      <c r="I181" s="79">
        <f t="shared" si="54"/>
        <v>0</v>
      </c>
      <c r="J181" s="79">
        <f t="shared" si="54"/>
        <v>0</v>
      </c>
      <c r="K181" s="79">
        <f t="shared" si="54"/>
        <v>0</v>
      </c>
      <c r="L181" s="79">
        <f t="shared" si="54"/>
        <v>0</v>
      </c>
      <c r="M181" s="79">
        <f t="shared" si="54"/>
        <v>0</v>
      </c>
      <c r="N181" s="79">
        <f t="shared" si="54"/>
        <v>0</v>
      </c>
      <c r="O181" s="79"/>
      <c r="P181" s="3"/>
    </row>
    <row r="182" spans="1:16" ht="10">
      <c r="A182" s="19" t="s">
        <v>2452</v>
      </c>
      <c r="B182" s="65" t="s">
        <v>2453</v>
      </c>
      <c r="C182" s="79">
        <f t="shared" ref="C182:N182" si="55">TRUNC(IF(C164-C172-C174+SUM(C177:C179)&lt;0,-C164+C172+C174-SUM(C177:C179), 0),0)</f>
        <v>0</v>
      </c>
      <c r="D182" s="79">
        <f t="shared" si="55"/>
        <v>0</v>
      </c>
      <c r="E182" s="79">
        <f t="shared" si="55"/>
        <v>0</v>
      </c>
      <c r="F182" s="79">
        <f t="shared" si="55"/>
        <v>0</v>
      </c>
      <c r="G182" s="79">
        <f t="shared" si="55"/>
        <v>0</v>
      </c>
      <c r="H182" s="79">
        <f t="shared" si="55"/>
        <v>0</v>
      </c>
      <c r="I182" s="79">
        <f t="shared" si="55"/>
        <v>0</v>
      </c>
      <c r="J182" s="79">
        <f t="shared" si="55"/>
        <v>0</v>
      </c>
      <c r="K182" s="79">
        <f t="shared" si="55"/>
        <v>0</v>
      </c>
      <c r="L182" s="79">
        <f t="shared" si="55"/>
        <v>0</v>
      </c>
      <c r="M182" s="79">
        <f t="shared" si="55"/>
        <v>0</v>
      </c>
      <c r="N182" s="79">
        <f t="shared" si="55"/>
        <v>0</v>
      </c>
      <c r="O182" s="79"/>
      <c r="P182" s="3"/>
    </row>
    <row r="183" spans="1:16" ht="10">
      <c r="A183" s="17" t="s">
        <v>2454</v>
      </c>
      <c r="B183" s="65"/>
      <c r="C183" s="11"/>
      <c r="D183" s="11"/>
      <c r="E183" s="11"/>
      <c r="F183" s="11"/>
      <c r="G183" s="11"/>
      <c r="H183" s="11"/>
      <c r="I183" s="11"/>
      <c r="J183" s="11"/>
      <c r="K183" s="11"/>
      <c r="L183" s="11"/>
      <c r="M183" s="11"/>
      <c r="N183" s="11"/>
      <c r="O183" s="11"/>
      <c r="P183" s="3"/>
    </row>
    <row r="184" spans="1:16" ht="20">
      <c r="A184" s="19" t="s">
        <v>2455</v>
      </c>
      <c r="B184" s="65" t="s">
        <v>2456</v>
      </c>
      <c r="C184" s="79"/>
      <c r="D184" s="79"/>
      <c r="E184" s="79"/>
      <c r="F184" s="79"/>
      <c r="G184" s="79"/>
      <c r="H184" s="79"/>
      <c r="I184" s="79"/>
      <c r="J184" s="79"/>
      <c r="K184" s="79"/>
      <c r="L184" s="79"/>
      <c r="M184" s="79"/>
      <c r="N184" s="79"/>
      <c r="O184" s="79"/>
      <c r="P184" s="3"/>
    </row>
    <row r="185" spans="1:16" ht="20">
      <c r="A185" s="19" t="s">
        <v>2457</v>
      </c>
      <c r="B185" s="65" t="s">
        <v>2458</v>
      </c>
      <c r="C185" s="79"/>
      <c r="D185" s="79"/>
      <c r="E185" s="79"/>
      <c r="F185" s="79"/>
      <c r="G185" s="79"/>
      <c r="H185" s="79"/>
      <c r="I185" s="79"/>
      <c r="J185" s="79"/>
      <c r="K185" s="79"/>
      <c r="L185" s="79"/>
      <c r="M185" s="79"/>
      <c r="N185" s="79"/>
      <c r="O185" s="79"/>
      <c r="P185" s="3"/>
    </row>
    <row r="186" spans="1:16" ht="10">
      <c r="A186" s="17" t="s">
        <v>2459</v>
      </c>
      <c r="B186" s="65"/>
      <c r="C186" s="11"/>
      <c r="D186" s="11"/>
      <c r="E186" s="11"/>
      <c r="F186" s="11"/>
      <c r="G186" s="11"/>
      <c r="H186" s="11"/>
      <c r="I186" s="11"/>
      <c r="J186" s="11"/>
      <c r="K186" s="11"/>
      <c r="L186" s="11"/>
      <c r="M186" s="11"/>
      <c r="N186" s="11"/>
      <c r="O186" s="11"/>
      <c r="P186" s="3"/>
    </row>
    <row r="187" spans="1:16" ht="10">
      <c r="A187" s="19" t="s">
        <v>2460</v>
      </c>
      <c r="B187" s="65" t="s">
        <v>1994</v>
      </c>
      <c r="C187" s="79">
        <f t="shared" ref="C187:N187" si="56">TRUNC(IF(C181-C182-C184+C185&gt;0,C181-C182-C184+C185, 0),0)</f>
        <v>0</v>
      </c>
      <c r="D187" s="79">
        <f t="shared" si="56"/>
        <v>0</v>
      </c>
      <c r="E187" s="79">
        <f t="shared" si="56"/>
        <v>0</v>
      </c>
      <c r="F187" s="79">
        <f t="shared" si="56"/>
        <v>0</v>
      </c>
      <c r="G187" s="79">
        <f t="shared" si="56"/>
        <v>0</v>
      </c>
      <c r="H187" s="79">
        <f t="shared" si="56"/>
        <v>0</v>
      </c>
      <c r="I187" s="79">
        <f t="shared" si="56"/>
        <v>0</v>
      </c>
      <c r="J187" s="79">
        <f t="shared" si="56"/>
        <v>0</v>
      </c>
      <c r="K187" s="79">
        <f t="shared" si="56"/>
        <v>0</v>
      </c>
      <c r="L187" s="79">
        <f t="shared" si="56"/>
        <v>0</v>
      </c>
      <c r="M187" s="79">
        <f t="shared" si="56"/>
        <v>0</v>
      </c>
      <c r="N187" s="79">
        <f t="shared" si="56"/>
        <v>0</v>
      </c>
      <c r="O187" s="79"/>
      <c r="P187" s="3"/>
    </row>
    <row r="188" spans="1:16" ht="10">
      <c r="A188" s="19" t="s">
        <v>2461</v>
      </c>
      <c r="B188" s="65" t="s">
        <v>1995</v>
      </c>
      <c r="C188" s="79">
        <f t="shared" ref="C188:N188" si="57">TRUNC(IF(C181-C182-C184+C185&lt;0,-C181+C182+C184-C185, 0),0)</f>
        <v>0</v>
      </c>
      <c r="D188" s="79">
        <f t="shared" si="57"/>
        <v>0</v>
      </c>
      <c r="E188" s="79">
        <f t="shared" si="57"/>
        <v>0</v>
      </c>
      <c r="F188" s="79">
        <f t="shared" si="57"/>
        <v>0</v>
      </c>
      <c r="G188" s="79">
        <f t="shared" si="57"/>
        <v>0</v>
      </c>
      <c r="H188" s="79">
        <f t="shared" si="57"/>
        <v>0</v>
      </c>
      <c r="I188" s="79">
        <f t="shared" si="57"/>
        <v>0</v>
      </c>
      <c r="J188" s="79">
        <f t="shared" si="57"/>
        <v>0</v>
      </c>
      <c r="K188" s="79">
        <f t="shared" si="57"/>
        <v>0</v>
      </c>
      <c r="L188" s="79">
        <f t="shared" si="57"/>
        <v>0</v>
      </c>
      <c r="M188" s="79">
        <f t="shared" si="57"/>
        <v>0</v>
      </c>
      <c r="N188" s="79">
        <f t="shared" si="57"/>
        <v>0</v>
      </c>
      <c r="O188" s="79"/>
      <c r="P188" s="3"/>
    </row>
    <row r="189" spans="1:16" ht="10">
      <c r="A189" s="19" t="s">
        <v>2462</v>
      </c>
      <c r="B189" s="65" t="s">
        <v>2463</v>
      </c>
      <c r="C189" s="87"/>
      <c r="D189" s="87"/>
      <c r="E189" s="87"/>
      <c r="F189" s="87"/>
      <c r="G189" s="87"/>
      <c r="H189" s="87"/>
      <c r="I189" s="87"/>
      <c r="J189" s="87"/>
      <c r="K189" s="87"/>
      <c r="L189" s="87"/>
      <c r="M189" s="87"/>
      <c r="N189" s="87"/>
      <c r="O189" s="13"/>
      <c r="P189" s="3"/>
    </row>
    <row r="190" spans="1:16" ht="10">
      <c r="A190" s="17" t="s">
        <v>2464</v>
      </c>
      <c r="B190" s="68"/>
      <c r="C190" s="11"/>
      <c r="D190" s="11"/>
      <c r="E190" s="11"/>
      <c r="F190" s="11"/>
      <c r="G190" s="11"/>
      <c r="H190" s="11"/>
      <c r="I190" s="11"/>
      <c r="J190" s="11"/>
      <c r="K190" s="11"/>
      <c r="L190" s="11"/>
      <c r="M190" s="11"/>
      <c r="N190" s="11"/>
      <c r="O190" s="11"/>
      <c r="P190" s="3"/>
    </row>
    <row r="191" spans="1:16" ht="30">
      <c r="A191" s="17" t="s">
        <v>2465</v>
      </c>
      <c r="B191" s="64" t="s">
        <v>2135</v>
      </c>
      <c r="C191" s="11"/>
      <c r="D191" s="11"/>
      <c r="E191" s="11"/>
      <c r="F191" s="11"/>
      <c r="G191" s="11"/>
      <c r="H191" s="11"/>
      <c r="I191" s="11"/>
      <c r="J191" s="11"/>
      <c r="K191" s="11"/>
      <c r="L191" s="11"/>
      <c r="M191" s="11"/>
      <c r="N191" s="11"/>
      <c r="O191" s="11"/>
      <c r="P191" s="3"/>
    </row>
    <row r="192" spans="1:16" ht="10">
      <c r="A192" s="17" t="s">
        <v>2466</v>
      </c>
      <c r="B192" s="68"/>
      <c r="C192" s="11"/>
      <c r="D192" s="11"/>
      <c r="E192" s="11"/>
      <c r="F192" s="11"/>
      <c r="G192" s="11"/>
      <c r="H192" s="11"/>
      <c r="I192" s="11"/>
      <c r="J192" s="11"/>
      <c r="K192" s="11"/>
      <c r="L192" s="11"/>
      <c r="M192" s="11"/>
      <c r="N192" s="11"/>
      <c r="O192" s="11"/>
      <c r="P192" s="3"/>
    </row>
    <row r="193" spans="1:16" ht="20">
      <c r="A193" s="19" t="s">
        <v>2467</v>
      </c>
      <c r="B193" s="68" t="s">
        <v>2001</v>
      </c>
      <c r="C193" s="79"/>
      <c r="D193" s="79"/>
      <c r="E193" s="79"/>
      <c r="F193" s="79"/>
      <c r="G193" s="79"/>
      <c r="H193" s="79"/>
      <c r="I193" s="79"/>
      <c r="J193" s="79"/>
      <c r="K193" s="79"/>
      <c r="L193" s="79"/>
      <c r="M193" s="79"/>
      <c r="N193" s="79"/>
      <c r="O193" s="79"/>
      <c r="P193" s="3"/>
    </row>
    <row r="194" spans="1:16" ht="20">
      <c r="A194" s="19" t="s">
        <v>2468</v>
      </c>
      <c r="B194" s="68" t="s">
        <v>2002</v>
      </c>
      <c r="C194" s="79"/>
      <c r="D194" s="79"/>
      <c r="E194" s="79"/>
      <c r="F194" s="79"/>
      <c r="G194" s="79"/>
      <c r="H194" s="79"/>
      <c r="I194" s="79"/>
      <c r="J194" s="79"/>
      <c r="K194" s="79"/>
      <c r="L194" s="79"/>
      <c r="M194" s="79"/>
      <c r="N194" s="79"/>
      <c r="O194" s="79"/>
      <c r="P194" s="3"/>
    </row>
    <row r="195" spans="1:16" ht="20">
      <c r="A195" s="19" t="s">
        <v>2469</v>
      </c>
      <c r="B195" s="68" t="s">
        <v>2003</v>
      </c>
      <c r="C195" s="79"/>
      <c r="D195" s="79"/>
      <c r="E195" s="79"/>
      <c r="F195" s="79"/>
      <c r="G195" s="79"/>
      <c r="H195" s="79"/>
      <c r="I195" s="79"/>
      <c r="J195" s="79"/>
      <c r="K195" s="79"/>
      <c r="L195" s="79"/>
      <c r="M195" s="79"/>
      <c r="N195" s="79"/>
      <c r="O195" s="79"/>
      <c r="P195" s="3"/>
    </row>
    <row r="196" spans="1:16" ht="20">
      <c r="A196" s="19" t="s">
        <v>2470</v>
      </c>
      <c r="B196" s="68" t="s">
        <v>2004</v>
      </c>
      <c r="C196" s="79"/>
      <c r="D196" s="79"/>
      <c r="E196" s="79"/>
      <c r="F196" s="79"/>
      <c r="G196" s="79"/>
      <c r="H196" s="79"/>
      <c r="I196" s="79"/>
      <c r="J196" s="79"/>
      <c r="K196" s="79"/>
      <c r="L196" s="79"/>
      <c r="M196" s="79"/>
      <c r="N196" s="79"/>
      <c r="O196" s="79"/>
      <c r="P196" s="3"/>
    </row>
    <row r="197" spans="1:16" ht="20">
      <c r="A197" s="19" t="s">
        <v>2471</v>
      </c>
      <c r="B197" s="68" t="s">
        <v>2005</v>
      </c>
      <c r="C197" s="79"/>
      <c r="D197" s="79"/>
      <c r="E197" s="79"/>
      <c r="F197" s="79"/>
      <c r="G197" s="79"/>
      <c r="H197" s="79"/>
      <c r="I197" s="79"/>
      <c r="J197" s="79"/>
      <c r="K197" s="79"/>
      <c r="L197" s="79"/>
      <c r="M197" s="79"/>
      <c r="N197" s="79"/>
      <c r="O197" s="79"/>
      <c r="P197" s="3"/>
    </row>
    <row r="198" spans="1:16" ht="20">
      <c r="A198" s="19" t="s">
        <v>2472</v>
      </c>
      <c r="B198" s="68" t="s">
        <v>2006</v>
      </c>
      <c r="C198" s="79"/>
      <c r="D198" s="79"/>
      <c r="E198" s="79"/>
      <c r="F198" s="79"/>
      <c r="G198" s="79"/>
      <c r="H198" s="79"/>
      <c r="I198" s="79"/>
      <c r="J198" s="79"/>
      <c r="K198" s="79"/>
      <c r="L198" s="79"/>
      <c r="M198" s="79"/>
      <c r="N198" s="79"/>
      <c r="O198" s="79"/>
      <c r="P198" s="3"/>
    </row>
    <row r="199" spans="1:16" ht="20">
      <c r="A199" s="19" t="s">
        <v>2473</v>
      </c>
      <c r="B199" s="68" t="s">
        <v>2007</v>
      </c>
      <c r="C199" s="79"/>
      <c r="D199" s="79"/>
      <c r="E199" s="79"/>
      <c r="F199" s="79"/>
      <c r="G199" s="79"/>
      <c r="H199" s="79"/>
      <c r="I199" s="79"/>
      <c r="J199" s="79"/>
      <c r="K199" s="79"/>
      <c r="L199" s="79"/>
      <c r="M199" s="79"/>
      <c r="N199" s="79"/>
      <c r="O199" s="79"/>
      <c r="P199" s="3"/>
    </row>
    <row r="200" spans="1:16" ht="20">
      <c r="A200" s="19" t="s">
        <v>2474</v>
      </c>
      <c r="B200" s="68" t="s">
        <v>2475</v>
      </c>
      <c r="C200" s="79"/>
      <c r="D200" s="79"/>
      <c r="E200" s="79"/>
      <c r="F200" s="79"/>
      <c r="G200" s="79"/>
      <c r="H200" s="79"/>
      <c r="I200" s="79"/>
      <c r="J200" s="79"/>
      <c r="K200" s="79"/>
      <c r="L200" s="79"/>
      <c r="M200" s="79"/>
      <c r="N200" s="79"/>
      <c r="O200" s="79"/>
      <c r="P200" s="3"/>
    </row>
    <row r="201" spans="1:16" ht="20">
      <c r="A201" s="19" t="s">
        <v>2476</v>
      </c>
      <c r="B201" s="68" t="s">
        <v>2008</v>
      </c>
      <c r="C201" s="80"/>
      <c r="D201" s="80"/>
      <c r="E201" s="80"/>
      <c r="F201" s="80"/>
      <c r="G201" s="80"/>
      <c r="H201" s="80"/>
      <c r="I201" s="80"/>
      <c r="J201" s="80"/>
      <c r="K201" s="80"/>
      <c r="L201" s="80"/>
      <c r="M201" s="80"/>
      <c r="N201" s="80"/>
      <c r="O201" s="80"/>
      <c r="P201" s="3"/>
    </row>
    <row r="202" spans="1:16" ht="10">
      <c r="A202" s="17" t="s">
        <v>2477</v>
      </c>
      <c r="B202" s="9" t="s">
        <v>0</v>
      </c>
      <c r="C202" s="11"/>
      <c r="D202" s="11"/>
      <c r="E202" s="11"/>
      <c r="F202" s="11"/>
      <c r="G202" s="11"/>
      <c r="H202" s="11"/>
      <c r="I202" s="11"/>
      <c r="J202" s="11"/>
      <c r="K202" s="11"/>
      <c r="L202" s="11"/>
      <c r="M202" s="11"/>
      <c r="N202" s="11"/>
      <c r="O202" s="11"/>
      <c r="P202" s="3"/>
    </row>
    <row r="203" spans="1:16" ht="10">
      <c r="A203" s="19" t="s">
        <v>2478</v>
      </c>
      <c r="B203" s="65" t="s">
        <v>1780</v>
      </c>
      <c r="C203" s="79">
        <f t="shared" ref="C203:N203" si="58">SUM(C193:C201)</f>
        <v>0</v>
      </c>
      <c r="D203" s="79">
        <f t="shared" si="58"/>
        <v>0</v>
      </c>
      <c r="E203" s="79">
        <f t="shared" si="58"/>
        <v>0</v>
      </c>
      <c r="F203" s="79">
        <f t="shared" si="58"/>
        <v>0</v>
      </c>
      <c r="G203" s="79">
        <f t="shared" si="58"/>
        <v>0</v>
      </c>
      <c r="H203" s="79">
        <f t="shared" si="58"/>
        <v>0</v>
      </c>
      <c r="I203" s="79">
        <f t="shared" si="58"/>
        <v>0</v>
      </c>
      <c r="J203" s="79">
        <f t="shared" si="58"/>
        <v>0</v>
      </c>
      <c r="K203" s="79">
        <f t="shared" si="58"/>
        <v>0</v>
      </c>
      <c r="L203" s="79">
        <f t="shared" si="58"/>
        <v>0</v>
      </c>
      <c r="M203" s="79">
        <f t="shared" si="58"/>
        <v>0</v>
      </c>
      <c r="N203" s="79">
        <f t="shared" si="58"/>
        <v>0</v>
      </c>
      <c r="O203" s="79"/>
      <c r="P203" s="3"/>
    </row>
    <row r="204" spans="1:16" ht="10">
      <c r="A204" s="17" t="s">
        <v>2479</v>
      </c>
      <c r="B204" s="65"/>
      <c r="C204" s="11"/>
      <c r="D204" s="11"/>
      <c r="E204" s="11"/>
      <c r="F204" s="11"/>
      <c r="G204" s="11"/>
      <c r="H204" s="11"/>
      <c r="I204" s="11"/>
      <c r="J204" s="11"/>
      <c r="K204" s="11"/>
      <c r="L204" s="11"/>
      <c r="M204" s="11"/>
      <c r="N204" s="11"/>
      <c r="O204" s="11"/>
      <c r="P204" s="3"/>
    </row>
    <row r="205" spans="1:16" ht="20">
      <c r="A205" s="19" t="s">
        <v>2480</v>
      </c>
      <c r="B205" s="65" t="s">
        <v>2481</v>
      </c>
      <c r="C205" s="79"/>
      <c r="D205" s="79"/>
      <c r="E205" s="79"/>
      <c r="F205" s="79"/>
      <c r="G205" s="79"/>
      <c r="H205" s="79"/>
      <c r="I205" s="79"/>
      <c r="J205" s="79"/>
      <c r="K205" s="79"/>
      <c r="L205" s="79"/>
      <c r="M205" s="79"/>
      <c r="N205" s="79"/>
      <c r="O205" s="79"/>
      <c r="P205" s="3"/>
    </row>
    <row r="206" spans="1:16" ht="20">
      <c r="A206" s="19" t="s">
        <v>2482</v>
      </c>
      <c r="B206" s="65" t="s">
        <v>2483</v>
      </c>
      <c r="C206" s="79"/>
      <c r="D206" s="79"/>
      <c r="E206" s="79"/>
      <c r="F206" s="79"/>
      <c r="G206" s="79"/>
      <c r="H206" s="79"/>
      <c r="I206" s="79"/>
      <c r="J206" s="79"/>
      <c r="K206" s="79"/>
      <c r="L206" s="79"/>
      <c r="M206" s="79"/>
      <c r="N206" s="79"/>
      <c r="O206" s="79"/>
      <c r="P206" s="3"/>
    </row>
    <row r="207" spans="1:16" ht="20">
      <c r="A207" s="19" t="s">
        <v>2484</v>
      </c>
      <c r="B207" s="65" t="s">
        <v>2485</v>
      </c>
      <c r="C207" s="79"/>
      <c r="D207" s="79"/>
      <c r="E207" s="79"/>
      <c r="F207" s="79"/>
      <c r="G207" s="79"/>
      <c r="H207" s="79"/>
      <c r="I207" s="79"/>
      <c r="J207" s="79"/>
      <c r="K207" s="79"/>
      <c r="L207" s="79"/>
      <c r="M207" s="79"/>
      <c r="N207" s="79"/>
      <c r="O207" s="79"/>
      <c r="P207" s="3"/>
    </row>
    <row r="208" spans="1:16" ht="20">
      <c r="A208" s="19" t="s">
        <v>2486</v>
      </c>
      <c r="B208" s="65" t="s">
        <v>2487</v>
      </c>
      <c r="C208" s="79"/>
      <c r="D208" s="79"/>
      <c r="E208" s="79"/>
      <c r="F208" s="79"/>
      <c r="G208" s="79"/>
      <c r="H208" s="79"/>
      <c r="I208" s="79"/>
      <c r="J208" s="79"/>
      <c r="K208" s="79"/>
      <c r="L208" s="79"/>
      <c r="M208" s="79"/>
      <c r="N208" s="79"/>
      <c r="O208" s="79"/>
      <c r="P208" s="3"/>
    </row>
    <row r="209" spans="1:16" ht="20">
      <c r="A209" s="19" t="s">
        <v>2488</v>
      </c>
      <c r="B209" s="65" t="s">
        <v>2489</v>
      </c>
      <c r="C209" s="79"/>
      <c r="D209" s="79"/>
      <c r="E209" s="79"/>
      <c r="F209" s="79"/>
      <c r="G209" s="79"/>
      <c r="H209" s="79"/>
      <c r="I209" s="79"/>
      <c r="J209" s="79"/>
      <c r="K209" s="79"/>
      <c r="L209" s="79"/>
      <c r="M209" s="79"/>
      <c r="N209" s="79"/>
      <c r="O209" s="79"/>
      <c r="P209" s="3"/>
    </row>
    <row r="210" spans="1:16" ht="20">
      <c r="A210" s="19" t="s">
        <v>2490</v>
      </c>
      <c r="B210" s="65" t="s">
        <v>2491</v>
      </c>
      <c r="C210" s="79"/>
      <c r="D210" s="79"/>
      <c r="E210" s="79"/>
      <c r="F210" s="79"/>
      <c r="G210" s="79"/>
      <c r="H210" s="79"/>
      <c r="I210" s="79"/>
      <c r="J210" s="79"/>
      <c r="K210" s="79"/>
      <c r="L210" s="79"/>
      <c r="M210" s="79"/>
      <c r="N210" s="79"/>
      <c r="O210" s="79"/>
      <c r="P210" s="3"/>
    </row>
    <row r="211" spans="1:16" ht="20">
      <c r="A211" s="19" t="s">
        <v>2492</v>
      </c>
      <c r="B211" s="65" t="s">
        <v>2493</v>
      </c>
      <c r="C211" s="79"/>
      <c r="D211" s="79"/>
      <c r="E211" s="79"/>
      <c r="F211" s="79"/>
      <c r="G211" s="79"/>
      <c r="H211" s="79"/>
      <c r="I211" s="79"/>
      <c r="J211" s="79"/>
      <c r="K211" s="79"/>
      <c r="L211" s="79"/>
      <c r="M211" s="79"/>
      <c r="N211" s="79"/>
      <c r="O211" s="79"/>
      <c r="P211" s="3"/>
    </row>
    <row r="212" spans="1:16" ht="20">
      <c r="A212" s="19" t="s">
        <v>2494</v>
      </c>
      <c r="B212" s="65" t="s">
        <v>2495</v>
      </c>
      <c r="C212" s="80"/>
      <c r="D212" s="80"/>
      <c r="E212" s="80"/>
      <c r="F212" s="80"/>
      <c r="G212" s="80"/>
      <c r="H212" s="80"/>
      <c r="I212" s="80"/>
      <c r="J212" s="80"/>
      <c r="K212" s="80"/>
      <c r="L212" s="80"/>
      <c r="M212" s="80"/>
      <c r="N212" s="80"/>
      <c r="O212" s="80"/>
      <c r="P212" s="3"/>
    </row>
    <row r="213" spans="1:16" ht="10">
      <c r="A213" s="19" t="s">
        <v>2496</v>
      </c>
      <c r="B213" s="65" t="s">
        <v>2497</v>
      </c>
      <c r="C213" s="79">
        <f t="shared" ref="C213:N213" si="59">SUM(C205:C212)</f>
        <v>0</v>
      </c>
      <c r="D213" s="79">
        <f t="shared" si="59"/>
        <v>0</v>
      </c>
      <c r="E213" s="79">
        <f t="shared" si="59"/>
        <v>0</v>
      </c>
      <c r="F213" s="79">
        <f t="shared" si="59"/>
        <v>0</v>
      </c>
      <c r="G213" s="79">
        <f t="shared" si="59"/>
        <v>0</v>
      </c>
      <c r="H213" s="79">
        <f t="shared" si="59"/>
        <v>0</v>
      </c>
      <c r="I213" s="79">
        <f t="shared" si="59"/>
        <v>0</v>
      </c>
      <c r="J213" s="79">
        <f t="shared" si="59"/>
        <v>0</v>
      </c>
      <c r="K213" s="79">
        <f t="shared" si="59"/>
        <v>0</v>
      </c>
      <c r="L213" s="79">
        <f t="shared" si="59"/>
        <v>0</v>
      </c>
      <c r="M213" s="79">
        <f t="shared" si="59"/>
        <v>0</v>
      </c>
      <c r="N213" s="79">
        <f t="shared" si="59"/>
        <v>0</v>
      </c>
      <c r="O213" s="79"/>
      <c r="P213" s="3"/>
    </row>
    <row r="214" spans="1:16" ht="10">
      <c r="A214" s="19" t="s">
        <v>2498</v>
      </c>
      <c r="B214" s="68" t="s">
        <v>2499</v>
      </c>
      <c r="C214" s="79">
        <f t="shared" ref="C214:N214" si="60">TRUNC(C203+C213,0)</f>
        <v>0</v>
      </c>
      <c r="D214" s="79">
        <f t="shared" si="60"/>
        <v>0</v>
      </c>
      <c r="E214" s="79">
        <f t="shared" si="60"/>
        <v>0</v>
      </c>
      <c r="F214" s="79">
        <f t="shared" si="60"/>
        <v>0</v>
      </c>
      <c r="G214" s="79">
        <f t="shared" si="60"/>
        <v>0</v>
      </c>
      <c r="H214" s="79">
        <f t="shared" si="60"/>
        <v>0</v>
      </c>
      <c r="I214" s="79">
        <f t="shared" si="60"/>
        <v>0</v>
      </c>
      <c r="J214" s="79">
        <f t="shared" si="60"/>
        <v>0</v>
      </c>
      <c r="K214" s="79">
        <f t="shared" si="60"/>
        <v>0</v>
      </c>
      <c r="L214" s="79">
        <f t="shared" si="60"/>
        <v>0</v>
      </c>
      <c r="M214" s="79">
        <f t="shared" si="60"/>
        <v>0</v>
      </c>
      <c r="N214" s="79">
        <f t="shared" si="60"/>
        <v>0</v>
      </c>
      <c r="O214" s="79"/>
      <c r="P214" s="3"/>
    </row>
    <row r="215" spans="1:16" ht="10">
      <c r="A215" s="17" t="s">
        <v>2500</v>
      </c>
      <c r="B215" s="9" t="s">
        <v>0</v>
      </c>
      <c r="C215" s="11"/>
      <c r="D215" s="11"/>
      <c r="E215" s="11"/>
      <c r="F215" s="11"/>
      <c r="G215" s="11"/>
      <c r="H215" s="11"/>
      <c r="I215" s="11"/>
      <c r="J215" s="11"/>
      <c r="K215" s="11"/>
      <c r="L215" s="11"/>
      <c r="M215" s="11"/>
      <c r="N215" s="11"/>
      <c r="O215" s="11"/>
      <c r="P215" s="3"/>
    </row>
    <row r="216" spans="1:16" ht="10">
      <c r="A216" s="19" t="s">
        <v>2501</v>
      </c>
      <c r="B216" s="63" t="s">
        <v>2502</v>
      </c>
      <c r="C216" s="79"/>
      <c r="D216" s="79"/>
      <c r="E216" s="79"/>
      <c r="F216" s="79"/>
      <c r="G216" s="79"/>
      <c r="H216" s="79"/>
      <c r="I216" s="79"/>
      <c r="J216" s="79"/>
      <c r="K216" s="79"/>
      <c r="L216" s="79"/>
      <c r="M216" s="79"/>
      <c r="N216" s="79"/>
      <c r="O216" s="79"/>
      <c r="P216" s="3"/>
    </row>
    <row r="217" spans="1:16" ht="10">
      <c r="A217" s="17" t="s">
        <v>2503</v>
      </c>
      <c r="B217" s="62" t="s">
        <v>0</v>
      </c>
      <c r="C217" s="11"/>
      <c r="D217" s="11"/>
      <c r="E217" s="11"/>
      <c r="F217" s="11"/>
      <c r="G217" s="11"/>
      <c r="H217" s="11"/>
      <c r="I217" s="11"/>
      <c r="J217" s="11"/>
      <c r="K217" s="11"/>
      <c r="L217" s="11"/>
      <c r="M217" s="11"/>
      <c r="N217" s="11"/>
      <c r="O217" s="11"/>
      <c r="P217" s="3"/>
    </row>
    <row r="218" spans="1:16" ht="10">
      <c r="A218" s="19" t="s">
        <v>2504</v>
      </c>
      <c r="B218" s="63" t="s">
        <v>2505</v>
      </c>
      <c r="C218" s="79">
        <f t="shared" ref="C218:N218" si="61">TRUNC(C193* 0.03,0)</f>
        <v>0</v>
      </c>
      <c r="D218" s="79">
        <f t="shared" si="61"/>
        <v>0</v>
      </c>
      <c r="E218" s="79">
        <f t="shared" si="61"/>
        <v>0</v>
      </c>
      <c r="F218" s="79">
        <f t="shared" si="61"/>
        <v>0</v>
      </c>
      <c r="G218" s="79">
        <f t="shared" si="61"/>
        <v>0</v>
      </c>
      <c r="H218" s="79">
        <f t="shared" si="61"/>
        <v>0</v>
      </c>
      <c r="I218" s="79">
        <f t="shared" si="61"/>
        <v>0</v>
      </c>
      <c r="J218" s="79">
        <f t="shared" si="61"/>
        <v>0</v>
      </c>
      <c r="K218" s="79">
        <f t="shared" si="61"/>
        <v>0</v>
      </c>
      <c r="L218" s="79">
        <f t="shared" si="61"/>
        <v>0</v>
      </c>
      <c r="M218" s="79">
        <f t="shared" si="61"/>
        <v>0</v>
      </c>
      <c r="N218" s="79">
        <f t="shared" si="61"/>
        <v>0</v>
      </c>
      <c r="O218" s="79"/>
      <c r="P218" s="3"/>
    </row>
    <row r="219" spans="1:16" ht="10">
      <c r="A219" s="19" t="s">
        <v>2506</v>
      </c>
      <c r="B219" s="63" t="s">
        <v>2507</v>
      </c>
      <c r="C219" s="79">
        <f t="shared" ref="C219:N219" si="62">TRUNC(C194* 0.25,0)</f>
        <v>0</v>
      </c>
      <c r="D219" s="79">
        <f t="shared" si="62"/>
        <v>0</v>
      </c>
      <c r="E219" s="79">
        <f t="shared" si="62"/>
        <v>0</v>
      </c>
      <c r="F219" s="79">
        <f t="shared" si="62"/>
        <v>0</v>
      </c>
      <c r="G219" s="79">
        <f t="shared" si="62"/>
        <v>0</v>
      </c>
      <c r="H219" s="79">
        <f t="shared" si="62"/>
        <v>0</v>
      </c>
      <c r="I219" s="79">
        <f t="shared" si="62"/>
        <v>0</v>
      </c>
      <c r="J219" s="79">
        <f t="shared" si="62"/>
        <v>0</v>
      </c>
      <c r="K219" s="79">
        <f t="shared" si="62"/>
        <v>0</v>
      </c>
      <c r="L219" s="79">
        <f t="shared" si="62"/>
        <v>0</v>
      </c>
      <c r="M219" s="79">
        <f t="shared" si="62"/>
        <v>0</v>
      </c>
      <c r="N219" s="79">
        <f t="shared" si="62"/>
        <v>0</v>
      </c>
      <c r="O219" s="79"/>
      <c r="P219" s="3"/>
    </row>
    <row r="220" spans="1:16" ht="10">
      <c r="A220" s="19" t="s">
        <v>2508</v>
      </c>
      <c r="B220" s="63" t="s">
        <v>2509</v>
      </c>
      <c r="C220" s="79">
        <f t="shared" ref="C220:N220" si="63">TRUNC(C195* 0.265,0)</f>
        <v>0</v>
      </c>
      <c r="D220" s="79">
        <f t="shared" si="63"/>
        <v>0</v>
      </c>
      <c r="E220" s="79">
        <f t="shared" si="63"/>
        <v>0</v>
      </c>
      <c r="F220" s="79">
        <f t="shared" si="63"/>
        <v>0</v>
      </c>
      <c r="G220" s="79">
        <f t="shared" si="63"/>
        <v>0</v>
      </c>
      <c r="H220" s="79">
        <f t="shared" si="63"/>
        <v>0</v>
      </c>
      <c r="I220" s="79">
        <f t="shared" si="63"/>
        <v>0</v>
      </c>
      <c r="J220" s="79">
        <f t="shared" si="63"/>
        <v>0</v>
      </c>
      <c r="K220" s="79">
        <f t="shared" si="63"/>
        <v>0</v>
      </c>
      <c r="L220" s="79">
        <f t="shared" si="63"/>
        <v>0</v>
      </c>
      <c r="M220" s="79">
        <f t="shared" si="63"/>
        <v>0</v>
      </c>
      <c r="N220" s="79">
        <f t="shared" si="63"/>
        <v>0</v>
      </c>
      <c r="O220" s="79"/>
      <c r="P220" s="3"/>
    </row>
    <row r="221" spans="1:16" ht="10">
      <c r="A221" s="19" t="s">
        <v>2510</v>
      </c>
      <c r="B221" s="63" t="s">
        <v>2511</v>
      </c>
      <c r="C221" s="79">
        <f t="shared" ref="C221:N221" si="64">TRUNC(C196* 0.3,0)</f>
        <v>0</v>
      </c>
      <c r="D221" s="79">
        <f t="shared" si="64"/>
        <v>0</v>
      </c>
      <c r="E221" s="79">
        <f t="shared" si="64"/>
        <v>0</v>
      </c>
      <c r="F221" s="79">
        <f t="shared" si="64"/>
        <v>0</v>
      </c>
      <c r="G221" s="79">
        <f t="shared" si="64"/>
        <v>0</v>
      </c>
      <c r="H221" s="79">
        <f t="shared" si="64"/>
        <v>0</v>
      </c>
      <c r="I221" s="79">
        <f t="shared" si="64"/>
        <v>0</v>
      </c>
      <c r="J221" s="79">
        <f t="shared" si="64"/>
        <v>0</v>
      </c>
      <c r="K221" s="79">
        <f t="shared" si="64"/>
        <v>0</v>
      </c>
      <c r="L221" s="79">
        <f t="shared" si="64"/>
        <v>0</v>
      </c>
      <c r="M221" s="79">
        <f t="shared" si="64"/>
        <v>0</v>
      </c>
      <c r="N221" s="79">
        <f t="shared" si="64"/>
        <v>0</v>
      </c>
      <c r="O221" s="79"/>
      <c r="P221" s="3"/>
    </row>
    <row r="222" spans="1:16" ht="10">
      <c r="A222" s="19" t="s">
        <v>2512</v>
      </c>
      <c r="B222" s="63" t="s">
        <v>2513</v>
      </c>
      <c r="C222" s="79">
        <f t="shared" ref="C222:N222" si="65">TRUNC(C197* 0.304,0)</f>
        <v>0</v>
      </c>
      <c r="D222" s="79">
        <f t="shared" si="65"/>
        <v>0</v>
      </c>
      <c r="E222" s="79">
        <f t="shared" si="65"/>
        <v>0</v>
      </c>
      <c r="F222" s="79">
        <f t="shared" si="65"/>
        <v>0</v>
      </c>
      <c r="G222" s="79">
        <f t="shared" si="65"/>
        <v>0</v>
      </c>
      <c r="H222" s="79">
        <f t="shared" si="65"/>
        <v>0</v>
      </c>
      <c r="I222" s="79">
        <f t="shared" si="65"/>
        <v>0</v>
      </c>
      <c r="J222" s="79">
        <f t="shared" si="65"/>
        <v>0</v>
      </c>
      <c r="K222" s="79">
        <f t="shared" si="65"/>
        <v>0</v>
      </c>
      <c r="L222" s="79">
        <f t="shared" si="65"/>
        <v>0</v>
      </c>
      <c r="M222" s="79">
        <f t="shared" si="65"/>
        <v>0</v>
      </c>
      <c r="N222" s="79">
        <f t="shared" si="65"/>
        <v>0</v>
      </c>
      <c r="O222" s="79"/>
      <c r="P222" s="3"/>
    </row>
    <row r="223" spans="1:16" ht="10">
      <c r="A223" s="19" t="s">
        <v>2514</v>
      </c>
      <c r="B223" s="63" t="s">
        <v>2515</v>
      </c>
      <c r="C223" s="79">
        <f t="shared" ref="C223:N223" si="66">TRUNC(C198* 0.5,0)</f>
        <v>0</v>
      </c>
      <c r="D223" s="79">
        <f t="shared" si="66"/>
        <v>0</v>
      </c>
      <c r="E223" s="79">
        <f t="shared" si="66"/>
        <v>0</v>
      </c>
      <c r="F223" s="79">
        <f t="shared" si="66"/>
        <v>0</v>
      </c>
      <c r="G223" s="79">
        <f t="shared" si="66"/>
        <v>0</v>
      </c>
      <c r="H223" s="79">
        <f t="shared" si="66"/>
        <v>0</v>
      </c>
      <c r="I223" s="79">
        <f t="shared" si="66"/>
        <v>0</v>
      </c>
      <c r="J223" s="79">
        <f t="shared" si="66"/>
        <v>0</v>
      </c>
      <c r="K223" s="79">
        <f t="shared" si="66"/>
        <v>0</v>
      </c>
      <c r="L223" s="79">
        <f t="shared" si="66"/>
        <v>0</v>
      </c>
      <c r="M223" s="79">
        <f t="shared" si="66"/>
        <v>0</v>
      </c>
      <c r="N223" s="79">
        <f t="shared" si="66"/>
        <v>0</v>
      </c>
      <c r="O223" s="79"/>
      <c r="P223" s="3"/>
    </row>
    <row r="224" spans="1:16" ht="10">
      <c r="A224" s="19" t="s">
        <v>2516</v>
      </c>
      <c r="B224" s="63" t="s">
        <v>2517</v>
      </c>
      <c r="C224" s="79">
        <f t="shared" ref="C224:N224" si="67">TRUNC(C199* 0.53,0)</f>
        <v>0</v>
      </c>
      <c r="D224" s="79">
        <f t="shared" si="67"/>
        <v>0</v>
      </c>
      <c r="E224" s="79">
        <f t="shared" si="67"/>
        <v>0</v>
      </c>
      <c r="F224" s="79">
        <f t="shared" si="67"/>
        <v>0</v>
      </c>
      <c r="G224" s="79">
        <f t="shared" si="67"/>
        <v>0</v>
      </c>
      <c r="H224" s="79">
        <f t="shared" si="67"/>
        <v>0</v>
      </c>
      <c r="I224" s="79">
        <f t="shared" si="67"/>
        <v>0</v>
      </c>
      <c r="J224" s="79">
        <f t="shared" si="67"/>
        <v>0</v>
      </c>
      <c r="K224" s="79">
        <f t="shared" si="67"/>
        <v>0</v>
      </c>
      <c r="L224" s="79">
        <f t="shared" si="67"/>
        <v>0</v>
      </c>
      <c r="M224" s="79">
        <f t="shared" si="67"/>
        <v>0</v>
      </c>
      <c r="N224" s="79">
        <f t="shared" si="67"/>
        <v>0</v>
      </c>
      <c r="O224" s="79"/>
      <c r="P224" s="3"/>
    </row>
    <row r="225" spans="1:16" ht="10">
      <c r="A225" s="19" t="s">
        <v>2518</v>
      </c>
      <c r="B225" s="63" t="s">
        <v>2519</v>
      </c>
      <c r="C225" s="79">
        <f t="shared" ref="C225:N225" si="68">TRUNC(C200* 1.6,0)</f>
        <v>0</v>
      </c>
      <c r="D225" s="79">
        <f t="shared" si="68"/>
        <v>0</v>
      </c>
      <c r="E225" s="79">
        <f t="shared" si="68"/>
        <v>0</v>
      </c>
      <c r="F225" s="79">
        <f t="shared" si="68"/>
        <v>0</v>
      </c>
      <c r="G225" s="79">
        <f t="shared" si="68"/>
        <v>0</v>
      </c>
      <c r="H225" s="79">
        <f t="shared" si="68"/>
        <v>0</v>
      </c>
      <c r="I225" s="79">
        <f t="shared" si="68"/>
        <v>0</v>
      </c>
      <c r="J225" s="79">
        <f t="shared" si="68"/>
        <v>0</v>
      </c>
      <c r="K225" s="79">
        <f t="shared" si="68"/>
        <v>0</v>
      </c>
      <c r="L225" s="79">
        <f t="shared" si="68"/>
        <v>0</v>
      </c>
      <c r="M225" s="79">
        <f t="shared" si="68"/>
        <v>0</v>
      </c>
      <c r="N225" s="79">
        <f t="shared" si="68"/>
        <v>0</v>
      </c>
      <c r="O225" s="79"/>
      <c r="P225" s="3"/>
    </row>
    <row r="226" spans="1:16" ht="10">
      <c r="A226" s="19" t="s">
        <v>2520</v>
      </c>
      <c r="B226" s="63" t="s">
        <v>2521</v>
      </c>
      <c r="C226" s="80"/>
      <c r="D226" s="80"/>
      <c r="E226" s="80"/>
      <c r="F226" s="80"/>
      <c r="G226" s="80"/>
      <c r="H226" s="80"/>
      <c r="I226" s="80"/>
      <c r="J226" s="80"/>
      <c r="K226" s="80"/>
      <c r="L226" s="80"/>
      <c r="M226" s="80"/>
      <c r="N226" s="80"/>
      <c r="O226" s="80"/>
      <c r="P226" s="3"/>
    </row>
    <row r="227" spans="1:16" ht="10">
      <c r="A227" s="19" t="s">
        <v>2522</v>
      </c>
      <c r="B227" s="63" t="s">
        <v>2523</v>
      </c>
      <c r="C227" s="79">
        <f t="shared" ref="C227:N227" si="69">TRUNC(SUM(C218:C226),0)</f>
        <v>0</v>
      </c>
      <c r="D227" s="79">
        <f t="shared" si="69"/>
        <v>0</v>
      </c>
      <c r="E227" s="79">
        <f t="shared" si="69"/>
        <v>0</v>
      </c>
      <c r="F227" s="79">
        <f t="shared" si="69"/>
        <v>0</v>
      </c>
      <c r="G227" s="79">
        <f t="shared" si="69"/>
        <v>0</v>
      </c>
      <c r="H227" s="79">
        <f t="shared" si="69"/>
        <v>0</v>
      </c>
      <c r="I227" s="79">
        <f t="shared" si="69"/>
        <v>0</v>
      </c>
      <c r="J227" s="79">
        <f t="shared" si="69"/>
        <v>0</v>
      </c>
      <c r="K227" s="79">
        <f t="shared" si="69"/>
        <v>0</v>
      </c>
      <c r="L227" s="79">
        <f t="shared" si="69"/>
        <v>0</v>
      </c>
      <c r="M227" s="79">
        <f t="shared" si="69"/>
        <v>0</v>
      </c>
      <c r="N227" s="79">
        <f t="shared" si="69"/>
        <v>0</v>
      </c>
      <c r="O227" s="79"/>
      <c r="P227" s="3"/>
    </row>
    <row r="228" spans="1:16" ht="10">
      <c r="A228" s="17" t="s">
        <v>2524</v>
      </c>
      <c r="B228" s="11" t="s">
        <v>0</v>
      </c>
      <c r="C228" s="11"/>
      <c r="D228" s="11"/>
      <c r="E228" s="11"/>
      <c r="F228" s="11"/>
      <c r="G228" s="11"/>
      <c r="H228" s="11"/>
      <c r="I228" s="11"/>
      <c r="J228" s="11"/>
      <c r="K228" s="11"/>
      <c r="L228" s="11"/>
      <c r="M228" s="11"/>
      <c r="N228" s="11"/>
      <c r="O228" s="11"/>
      <c r="P228" s="3"/>
    </row>
    <row r="229" spans="1:16" ht="10">
      <c r="A229" s="17" t="s">
        <v>2525</v>
      </c>
      <c r="B229" s="63" t="s">
        <v>1082</v>
      </c>
      <c r="C229" s="11"/>
      <c r="D229" s="11"/>
      <c r="E229" s="11"/>
      <c r="F229" s="11"/>
      <c r="G229" s="11"/>
      <c r="H229" s="11"/>
      <c r="I229" s="11"/>
      <c r="J229" s="11"/>
      <c r="K229" s="11"/>
      <c r="L229" s="11"/>
      <c r="M229" s="11"/>
      <c r="N229" s="11"/>
      <c r="O229" s="11"/>
      <c r="P229" s="3"/>
    </row>
    <row r="230" spans="1:16" ht="10">
      <c r="A230" s="17" t="s">
        <v>2526</v>
      </c>
      <c r="B230" s="63" t="s">
        <v>0</v>
      </c>
      <c r="C230" s="11"/>
      <c r="D230" s="11"/>
      <c r="E230" s="11"/>
      <c r="F230" s="11"/>
      <c r="G230" s="11"/>
      <c r="H230" s="11"/>
      <c r="I230" s="11"/>
      <c r="J230" s="11"/>
      <c r="K230" s="11"/>
      <c r="L230" s="11"/>
      <c r="M230" s="11"/>
      <c r="N230" s="11"/>
      <c r="O230" s="11"/>
      <c r="P230" s="3"/>
    </row>
    <row r="231" spans="1:16" ht="20">
      <c r="A231" s="19" t="s">
        <v>2527</v>
      </c>
      <c r="B231" s="63" t="s">
        <v>2528</v>
      </c>
      <c r="C231" s="79">
        <f t="shared" ref="C231:N231" si="70">TRUNC(C205* 0.25,0)</f>
        <v>0</v>
      </c>
      <c r="D231" s="79">
        <f t="shared" si="70"/>
        <v>0</v>
      </c>
      <c r="E231" s="79">
        <f t="shared" si="70"/>
        <v>0</v>
      </c>
      <c r="F231" s="79">
        <f t="shared" si="70"/>
        <v>0</v>
      </c>
      <c r="G231" s="79">
        <f t="shared" si="70"/>
        <v>0</v>
      </c>
      <c r="H231" s="79">
        <f t="shared" si="70"/>
        <v>0</v>
      </c>
      <c r="I231" s="79">
        <f t="shared" si="70"/>
        <v>0</v>
      </c>
      <c r="J231" s="79">
        <f t="shared" si="70"/>
        <v>0</v>
      </c>
      <c r="K231" s="79">
        <f t="shared" si="70"/>
        <v>0</v>
      </c>
      <c r="L231" s="79">
        <f t="shared" si="70"/>
        <v>0</v>
      </c>
      <c r="M231" s="79">
        <f t="shared" si="70"/>
        <v>0</v>
      </c>
      <c r="N231" s="79">
        <f t="shared" si="70"/>
        <v>0</v>
      </c>
      <c r="O231" s="79"/>
      <c r="P231" s="3"/>
    </row>
    <row r="232" spans="1:16" ht="20">
      <c r="A232" s="19" t="s">
        <v>2529</v>
      </c>
      <c r="B232" s="63" t="s">
        <v>2530</v>
      </c>
      <c r="C232" s="79">
        <f t="shared" ref="C232:N232" si="71">TRUNC(C206* 0.265,0)</f>
        <v>0</v>
      </c>
      <c r="D232" s="79">
        <f t="shared" si="71"/>
        <v>0</v>
      </c>
      <c r="E232" s="79">
        <f t="shared" si="71"/>
        <v>0</v>
      </c>
      <c r="F232" s="79">
        <f t="shared" si="71"/>
        <v>0</v>
      </c>
      <c r="G232" s="79">
        <f t="shared" si="71"/>
        <v>0</v>
      </c>
      <c r="H232" s="79">
        <f t="shared" si="71"/>
        <v>0</v>
      </c>
      <c r="I232" s="79">
        <f t="shared" si="71"/>
        <v>0</v>
      </c>
      <c r="J232" s="79">
        <f t="shared" si="71"/>
        <v>0</v>
      </c>
      <c r="K232" s="79">
        <f t="shared" si="71"/>
        <v>0</v>
      </c>
      <c r="L232" s="79">
        <f t="shared" si="71"/>
        <v>0</v>
      </c>
      <c r="M232" s="79">
        <f t="shared" si="71"/>
        <v>0</v>
      </c>
      <c r="N232" s="79">
        <f t="shared" si="71"/>
        <v>0</v>
      </c>
      <c r="O232" s="79"/>
      <c r="P232" s="3"/>
    </row>
    <row r="233" spans="1:16" ht="20">
      <c r="A233" s="19" t="s">
        <v>2531</v>
      </c>
      <c r="B233" s="63" t="s">
        <v>2532</v>
      </c>
      <c r="C233" s="79">
        <f t="shared" ref="C233:N233" si="72">TRUNC(C207* 0.3,0)</f>
        <v>0</v>
      </c>
      <c r="D233" s="79">
        <f t="shared" si="72"/>
        <v>0</v>
      </c>
      <c r="E233" s="79">
        <f t="shared" si="72"/>
        <v>0</v>
      </c>
      <c r="F233" s="79">
        <f t="shared" si="72"/>
        <v>0</v>
      </c>
      <c r="G233" s="79">
        <f t="shared" si="72"/>
        <v>0</v>
      </c>
      <c r="H233" s="79">
        <f t="shared" si="72"/>
        <v>0</v>
      </c>
      <c r="I233" s="79">
        <f t="shared" si="72"/>
        <v>0</v>
      </c>
      <c r="J233" s="79">
        <f t="shared" si="72"/>
        <v>0</v>
      </c>
      <c r="K233" s="79">
        <f t="shared" si="72"/>
        <v>0</v>
      </c>
      <c r="L233" s="79">
        <f t="shared" si="72"/>
        <v>0</v>
      </c>
      <c r="M233" s="79">
        <f t="shared" si="72"/>
        <v>0</v>
      </c>
      <c r="N233" s="79">
        <f t="shared" si="72"/>
        <v>0</v>
      </c>
      <c r="O233" s="79"/>
      <c r="P233" s="3"/>
    </row>
    <row r="234" spans="1:16" ht="20">
      <c r="A234" s="19" t="s">
        <v>2533</v>
      </c>
      <c r="B234" s="63" t="s">
        <v>2534</v>
      </c>
      <c r="C234" s="79">
        <f t="shared" ref="C234:N234" si="73">TRUNC(C208* 0.304,0)</f>
        <v>0</v>
      </c>
      <c r="D234" s="79">
        <f t="shared" si="73"/>
        <v>0</v>
      </c>
      <c r="E234" s="79">
        <f t="shared" si="73"/>
        <v>0</v>
      </c>
      <c r="F234" s="79">
        <f t="shared" si="73"/>
        <v>0</v>
      </c>
      <c r="G234" s="79">
        <f t="shared" si="73"/>
        <v>0</v>
      </c>
      <c r="H234" s="79">
        <f t="shared" si="73"/>
        <v>0</v>
      </c>
      <c r="I234" s="79">
        <f t="shared" si="73"/>
        <v>0</v>
      </c>
      <c r="J234" s="79">
        <f t="shared" si="73"/>
        <v>0</v>
      </c>
      <c r="K234" s="79">
        <f t="shared" si="73"/>
        <v>0</v>
      </c>
      <c r="L234" s="79">
        <f t="shared" si="73"/>
        <v>0</v>
      </c>
      <c r="M234" s="79">
        <f t="shared" si="73"/>
        <v>0</v>
      </c>
      <c r="N234" s="79">
        <f t="shared" si="73"/>
        <v>0</v>
      </c>
      <c r="O234" s="79"/>
      <c r="P234" s="3"/>
    </row>
    <row r="235" spans="1:16" ht="20">
      <c r="A235" s="19" t="s">
        <v>2535</v>
      </c>
      <c r="B235" s="63" t="s">
        <v>2536</v>
      </c>
      <c r="C235" s="79">
        <f t="shared" ref="C235:N235" si="74">TRUNC(C209* 0.5,0)</f>
        <v>0</v>
      </c>
      <c r="D235" s="79">
        <f t="shared" si="74"/>
        <v>0</v>
      </c>
      <c r="E235" s="79">
        <f t="shared" si="74"/>
        <v>0</v>
      </c>
      <c r="F235" s="79">
        <f t="shared" si="74"/>
        <v>0</v>
      </c>
      <c r="G235" s="79">
        <f t="shared" si="74"/>
        <v>0</v>
      </c>
      <c r="H235" s="79">
        <f t="shared" si="74"/>
        <v>0</v>
      </c>
      <c r="I235" s="79">
        <f t="shared" si="74"/>
        <v>0</v>
      </c>
      <c r="J235" s="79">
        <f t="shared" si="74"/>
        <v>0</v>
      </c>
      <c r="K235" s="79">
        <f t="shared" si="74"/>
        <v>0</v>
      </c>
      <c r="L235" s="79">
        <f t="shared" si="74"/>
        <v>0</v>
      </c>
      <c r="M235" s="79">
        <f t="shared" si="74"/>
        <v>0</v>
      </c>
      <c r="N235" s="79">
        <f t="shared" si="74"/>
        <v>0</v>
      </c>
      <c r="O235" s="79"/>
      <c r="P235" s="3"/>
    </row>
    <row r="236" spans="1:16" ht="20">
      <c r="A236" s="19" t="s">
        <v>2537</v>
      </c>
      <c r="B236" s="63" t="s">
        <v>2538</v>
      </c>
      <c r="C236" s="79">
        <f t="shared" ref="C236:N236" si="75">TRUNC(C210* 0.53,0)</f>
        <v>0</v>
      </c>
      <c r="D236" s="79">
        <f t="shared" si="75"/>
        <v>0</v>
      </c>
      <c r="E236" s="79">
        <f t="shared" si="75"/>
        <v>0</v>
      </c>
      <c r="F236" s="79">
        <f t="shared" si="75"/>
        <v>0</v>
      </c>
      <c r="G236" s="79">
        <f t="shared" si="75"/>
        <v>0</v>
      </c>
      <c r="H236" s="79">
        <f t="shared" si="75"/>
        <v>0</v>
      </c>
      <c r="I236" s="79">
        <f t="shared" si="75"/>
        <v>0</v>
      </c>
      <c r="J236" s="79">
        <f t="shared" si="75"/>
        <v>0</v>
      </c>
      <c r="K236" s="79">
        <f t="shared" si="75"/>
        <v>0</v>
      </c>
      <c r="L236" s="79">
        <f t="shared" si="75"/>
        <v>0</v>
      </c>
      <c r="M236" s="79">
        <f t="shared" si="75"/>
        <v>0</v>
      </c>
      <c r="N236" s="79">
        <f t="shared" si="75"/>
        <v>0</v>
      </c>
      <c r="O236" s="79"/>
      <c r="P236" s="3"/>
    </row>
    <row r="237" spans="1:16" ht="20">
      <c r="A237" s="19" t="s">
        <v>2539</v>
      </c>
      <c r="B237" s="63" t="s">
        <v>2540</v>
      </c>
      <c r="C237" s="79">
        <f t="shared" ref="C237:N237" si="76">TRUNC(C211* 1.6,0)</f>
        <v>0</v>
      </c>
      <c r="D237" s="79">
        <f t="shared" si="76"/>
        <v>0</v>
      </c>
      <c r="E237" s="79">
        <f t="shared" si="76"/>
        <v>0</v>
      </c>
      <c r="F237" s="79">
        <f t="shared" si="76"/>
        <v>0</v>
      </c>
      <c r="G237" s="79">
        <f t="shared" si="76"/>
        <v>0</v>
      </c>
      <c r="H237" s="79">
        <f t="shared" si="76"/>
        <v>0</v>
      </c>
      <c r="I237" s="79">
        <f t="shared" si="76"/>
        <v>0</v>
      </c>
      <c r="J237" s="79">
        <f t="shared" si="76"/>
        <v>0</v>
      </c>
      <c r="K237" s="79">
        <f t="shared" si="76"/>
        <v>0</v>
      </c>
      <c r="L237" s="79">
        <f t="shared" si="76"/>
        <v>0</v>
      </c>
      <c r="M237" s="79">
        <f t="shared" si="76"/>
        <v>0</v>
      </c>
      <c r="N237" s="79">
        <f t="shared" si="76"/>
        <v>0</v>
      </c>
      <c r="O237" s="79"/>
      <c r="P237" s="3"/>
    </row>
    <row r="238" spans="1:16" ht="20">
      <c r="A238" s="19" t="s">
        <v>2541</v>
      </c>
      <c r="B238" s="63" t="s">
        <v>2542</v>
      </c>
      <c r="C238" s="80"/>
      <c r="D238" s="80"/>
      <c r="E238" s="80"/>
      <c r="F238" s="80"/>
      <c r="G238" s="80"/>
      <c r="H238" s="80"/>
      <c r="I238" s="80"/>
      <c r="J238" s="80"/>
      <c r="K238" s="80"/>
      <c r="L238" s="80"/>
      <c r="M238" s="80"/>
      <c r="N238" s="80"/>
      <c r="O238" s="80"/>
      <c r="P238" s="3"/>
    </row>
    <row r="239" spans="1:16" ht="20">
      <c r="A239" s="19" t="s">
        <v>2543</v>
      </c>
      <c r="B239" s="63" t="s">
        <v>2544</v>
      </c>
      <c r="C239" s="79">
        <f t="shared" ref="C239:N239" si="77">TRUNC(SUM(C231:C238),0)</f>
        <v>0</v>
      </c>
      <c r="D239" s="79">
        <f t="shared" si="77"/>
        <v>0</v>
      </c>
      <c r="E239" s="79">
        <f t="shared" si="77"/>
        <v>0</v>
      </c>
      <c r="F239" s="79">
        <f t="shared" si="77"/>
        <v>0</v>
      </c>
      <c r="G239" s="79">
        <f t="shared" si="77"/>
        <v>0</v>
      </c>
      <c r="H239" s="79">
        <f t="shared" si="77"/>
        <v>0</v>
      </c>
      <c r="I239" s="79">
        <f t="shared" si="77"/>
        <v>0</v>
      </c>
      <c r="J239" s="79">
        <f t="shared" si="77"/>
        <v>0</v>
      </c>
      <c r="K239" s="79">
        <f t="shared" si="77"/>
        <v>0</v>
      </c>
      <c r="L239" s="79">
        <f t="shared" si="77"/>
        <v>0</v>
      </c>
      <c r="M239" s="79">
        <f t="shared" si="77"/>
        <v>0</v>
      </c>
      <c r="N239" s="79">
        <f t="shared" si="77"/>
        <v>0</v>
      </c>
      <c r="O239" s="79"/>
      <c r="P239" s="3"/>
    </row>
    <row r="240" spans="1:16" ht="10">
      <c r="A240" s="17" t="s">
        <v>2545</v>
      </c>
      <c r="B240" s="11" t="s">
        <v>0</v>
      </c>
      <c r="C240" s="11"/>
      <c r="D240" s="11"/>
      <c r="E240" s="11"/>
      <c r="F240" s="11"/>
      <c r="G240" s="11"/>
      <c r="H240" s="11"/>
      <c r="I240" s="11"/>
      <c r="J240" s="11"/>
      <c r="K240" s="11"/>
      <c r="L240" s="11"/>
      <c r="M240" s="11"/>
      <c r="N240" s="11"/>
      <c r="O240" s="11"/>
      <c r="P240" s="3"/>
    </row>
    <row r="241" spans="1:16" ht="20">
      <c r="A241" s="19" t="s">
        <v>2546</v>
      </c>
      <c r="B241" s="63" t="s">
        <v>2547</v>
      </c>
      <c r="C241" s="79"/>
      <c r="D241" s="79"/>
      <c r="E241" s="79"/>
      <c r="F241" s="79"/>
      <c r="G241" s="79"/>
      <c r="H241" s="79"/>
      <c r="I241" s="79"/>
      <c r="J241" s="79"/>
      <c r="K241" s="79"/>
      <c r="L241" s="79"/>
      <c r="M241" s="79"/>
      <c r="N241" s="79"/>
      <c r="O241" s="79"/>
      <c r="P241" s="3"/>
    </row>
    <row r="242" spans="1:16" ht="20">
      <c r="A242" s="19" t="s">
        <v>2548</v>
      </c>
      <c r="B242" s="63" t="s">
        <v>2549</v>
      </c>
      <c r="C242" s="79"/>
      <c r="D242" s="79"/>
      <c r="E242" s="79"/>
      <c r="F242" s="79"/>
      <c r="G242" s="79"/>
      <c r="H242" s="79"/>
      <c r="I242" s="79"/>
      <c r="J242" s="79"/>
      <c r="K242" s="79"/>
      <c r="L242" s="79"/>
      <c r="M242" s="79"/>
      <c r="N242" s="79"/>
      <c r="O242" s="79"/>
      <c r="P242" s="3"/>
    </row>
    <row r="243" spans="1:16" ht="40">
      <c r="A243" s="19" t="s">
        <v>2550</v>
      </c>
      <c r="B243" s="63" t="s">
        <v>2551</v>
      </c>
      <c r="C243" s="79"/>
      <c r="D243" s="79"/>
      <c r="E243" s="79"/>
      <c r="F243" s="79"/>
      <c r="G243" s="79"/>
      <c r="H243" s="79"/>
      <c r="I243" s="79"/>
      <c r="J243" s="79"/>
      <c r="K243" s="79"/>
      <c r="L243" s="79"/>
      <c r="M243" s="79"/>
      <c r="N243" s="79"/>
      <c r="O243" s="79"/>
      <c r="P243" s="3"/>
    </row>
    <row r="244" spans="1:16" ht="40">
      <c r="A244" s="19" t="s">
        <v>2552</v>
      </c>
      <c r="B244" s="63" t="s">
        <v>2553</v>
      </c>
      <c r="C244" s="79"/>
      <c r="D244" s="79"/>
      <c r="E244" s="79"/>
      <c r="F244" s="79"/>
      <c r="G244" s="79"/>
      <c r="H244" s="79"/>
      <c r="I244" s="79"/>
      <c r="J244" s="79"/>
      <c r="K244" s="79"/>
      <c r="L244" s="79"/>
      <c r="M244" s="79"/>
      <c r="N244" s="79"/>
      <c r="O244" s="79"/>
      <c r="P244" s="3"/>
    </row>
    <row r="245" spans="1:16" ht="40">
      <c r="A245" s="19" t="s">
        <v>2554</v>
      </c>
      <c r="B245" s="63" t="s">
        <v>2555</v>
      </c>
      <c r="C245" s="79"/>
      <c r="D245" s="79"/>
      <c r="E245" s="79"/>
      <c r="F245" s="79"/>
      <c r="G245" s="79"/>
      <c r="H245" s="79"/>
      <c r="I245" s="79"/>
      <c r="J245" s="79"/>
      <c r="K245" s="79"/>
      <c r="L245" s="79"/>
      <c r="M245" s="79"/>
      <c r="N245" s="79"/>
      <c r="O245" s="79"/>
      <c r="P245" s="3"/>
    </row>
    <row r="246" spans="1:16" ht="40">
      <c r="A246" s="19" t="s">
        <v>2556</v>
      </c>
      <c r="B246" s="63" t="s">
        <v>2557</v>
      </c>
      <c r="C246" s="79"/>
      <c r="D246" s="79"/>
      <c r="E246" s="79"/>
      <c r="F246" s="79"/>
      <c r="G246" s="79"/>
      <c r="H246" s="79"/>
      <c r="I246" s="79"/>
      <c r="J246" s="79"/>
      <c r="K246" s="79"/>
      <c r="L246" s="79"/>
      <c r="M246" s="79"/>
      <c r="N246" s="79"/>
      <c r="O246" s="79"/>
      <c r="P246" s="3"/>
    </row>
    <row r="247" spans="1:16" ht="10">
      <c r="A247" s="17" t="s">
        <v>2558</v>
      </c>
      <c r="B247" s="11" t="s">
        <v>0</v>
      </c>
      <c r="C247" s="11"/>
      <c r="D247" s="11"/>
      <c r="E247" s="11"/>
      <c r="F247" s="11"/>
      <c r="G247" s="11"/>
      <c r="H247" s="11"/>
      <c r="I247" s="11"/>
      <c r="J247" s="11"/>
      <c r="K247" s="11"/>
      <c r="L247" s="11"/>
      <c r="M247" s="11"/>
      <c r="N247" s="11"/>
      <c r="O247" s="11"/>
      <c r="P247" s="3"/>
    </row>
    <row r="248" spans="1:16" ht="20">
      <c r="A248" s="19" t="s">
        <v>2559</v>
      </c>
      <c r="B248" s="63" t="s">
        <v>2009</v>
      </c>
      <c r="C248" s="79"/>
      <c r="D248" s="79"/>
      <c r="E248" s="79"/>
      <c r="F248" s="79"/>
      <c r="G248" s="79"/>
      <c r="H248" s="79"/>
      <c r="I248" s="79"/>
      <c r="J248" s="79"/>
      <c r="K248" s="79"/>
      <c r="L248" s="79"/>
      <c r="M248" s="79"/>
      <c r="N248" s="79"/>
      <c r="O248" s="79"/>
      <c r="P248" s="3"/>
    </row>
    <row r="249" spans="1:16" ht="20">
      <c r="A249" s="19" t="s">
        <v>2560</v>
      </c>
      <c r="B249" s="63" t="s">
        <v>2010</v>
      </c>
      <c r="C249" s="79"/>
      <c r="D249" s="79"/>
      <c r="E249" s="79"/>
      <c r="F249" s="79"/>
      <c r="G249" s="79"/>
      <c r="H249" s="79"/>
      <c r="I249" s="79"/>
      <c r="J249" s="79"/>
      <c r="K249" s="79"/>
      <c r="L249" s="79"/>
      <c r="M249" s="79"/>
      <c r="N249" s="79"/>
      <c r="O249" s="79"/>
      <c r="P249" s="3"/>
    </row>
    <row r="250" spans="1:16" ht="10">
      <c r="A250" s="17" t="s">
        <v>2561</v>
      </c>
      <c r="B250" s="11" t="s">
        <v>0</v>
      </c>
      <c r="C250" s="11"/>
      <c r="D250" s="11"/>
      <c r="E250" s="11"/>
      <c r="F250" s="11"/>
      <c r="G250" s="11"/>
      <c r="H250" s="11"/>
      <c r="I250" s="11"/>
      <c r="J250" s="11"/>
      <c r="K250" s="11"/>
      <c r="L250" s="11"/>
      <c r="M250" s="11"/>
      <c r="N250" s="11"/>
      <c r="O250" s="11"/>
      <c r="P250" s="3"/>
    </row>
    <row r="251" spans="1:16" ht="50">
      <c r="A251" s="19" t="s">
        <v>2562</v>
      </c>
      <c r="B251" s="63" t="s">
        <v>2011</v>
      </c>
      <c r="C251" s="79"/>
      <c r="D251" s="79"/>
      <c r="E251" s="79"/>
      <c r="F251" s="79"/>
      <c r="G251" s="79"/>
      <c r="H251" s="79"/>
      <c r="I251" s="79"/>
      <c r="J251" s="79"/>
      <c r="K251" s="79"/>
      <c r="L251" s="79"/>
      <c r="M251" s="79"/>
      <c r="N251" s="79"/>
      <c r="O251" s="79"/>
      <c r="P251" s="3"/>
    </row>
    <row r="252" spans="1:16" ht="50">
      <c r="A252" s="19" t="s">
        <v>2563</v>
      </c>
      <c r="B252" s="63" t="s">
        <v>2012</v>
      </c>
      <c r="C252" s="79"/>
      <c r="D252" s="79"/>
      <c r="E252" s="79"/>
      <c r="F252" s="79"/>
      <c r="G252" s="79"/>
      <c r="H252" s="79"/>
      <c r="I252" s="79"/>
      <c r="J252" s="79"/>
      <c r="K252" s="79"/>
      <c r="L252" s="79"/>
      <c r="M252" s="79"/>
      <c r="N252" s="79"/>
      <c r="O252" s="79"/>
      <c r="P252" s="3"/>
    </row>
    <row r="253" spans="1:16" ht="10">
      <c r="A253" s="17" t="s">
        <v>2564</v>
      </c>
      <c r="B253" s="11" t="s">
        <v>0</v>
      </c>
      <c r="C253" s="11"/>
      <c r="D253" s="11"/>
      <c r="E253" s="11"/>
      <c r="F253" s="11"/>
      <c r="G253" s="11"/>
      <c r="H253" s="11"/>
      <c r="I253" s="11"/>
      <c r="J253" s="11"/>
      <c r="K253" s="11"/>
      <c r="L253" s="11"/>
      <c r="M253" s="11"/>
      <c r="N253" s="11"/>
      <c r="O253" s="11"/>
      <c r="P253" s="3"/>
    </row>
    <row r="254" spans="1:16" ht="60">
      <c r="A254" s="19" t="s">
        <v>2565</v>
      </c>
      <c r="B254" s="63" t="s">
        <v>2013</v>
      </c>
      <c r="C254" s="79"/>
      <c r="D254" s="79"/>
      <c r="E254" s="79"/>
      <c r="F254" s="79"/>
      <c r="G254" s="79"/>
      <c r="H254" s="79"/>
      <c r="I254" s="79"/>
      <c r="J254" s="79"/>
      <c r="K254" s="79"/>
      <c r="L254" s="79"/>
      <c r="M254" s="79"/>
      <c r="N254" s="79"/>
      <c r="O254" s="79"/>
      <c r="P254" s="3"/>
    </row>
    <row r="255" spans="1:16" ht="60">
      <c r="A255" s="19" t="s">
        <v>2566</v>
      </c>
      <c r="B255" s="63" t="s">
        <v>2014</v>
      </c>
      <c r="C255" s="79"/>
      <c r="D255" s="79"/>
      <c r="E255" s="79"/>
      <c r="F255" s="79"/>
      <c r="G255" s="79"/>
      <c r="H255" s="79"/>
      <c r="I255" s="79"/>
      <c r="J255" s="79"/>
      <c r="K255" s="79"/>
      <c r="L255" s="79"/>
      <c r="M255" s="79"/>
      <c r="N255" s="79"/>
      <c r="O255" s="79"/>
      <c r="P255" s="3"/>
    </row>
    <row r="256" spans="1:16" ht="10">
      <c r="A256" s="17" t="s">
        <v>2567</v>
      </c>
      <c r="B256" s="11" t="s">
        <v>0</v>
      </c>
      <c r="C256" s="11"/>
      <c r="D256" s="11"/>
      <c r="E256" s="11"/>
      <c r="F256" s="11"/>
      <c r="G256" s="11"/>
      <c r="H256" s="11"/>
      <c r="I256" s="11"/>
      <c r="J256" s="11"/>
      <c r="K256" s="11"/>
      <c r="L256" s="11"/>
      <c r="M256" s="11"/>
      <c r="N256" s="11"/>
      <c r="O256" s="11"/>
      <c r="P256" s="3"/>
    </row>
    <row r="257" spans="1:16" ht="10">
      <c r="A257" s="19" t="s">
        <v>2568</v>
      </c>
      <c r="B257" s="63" t="s">
        <v>2569</v>
      </c>
      <c r="C257" s="79"/>
      <c r="D257" s="79"/>
      <c r="E257" s="79"/>
      <c r="F257" s="79"/>
      <c r="G257" s="79"/>
      <c r="H257" s="79"/>
      <c r="I257" s="79"/>
      <c r="J257" s="79"/>
      <c r="K257" s="79"/>
      <c r="L257" s="79"/>
      <c r="M257" s="79"/>
      <c r="N257" s="79"/>
      <c r="O257" s="79"/>
      <c r="P257" s="3"/>
    </row>
    <row r="258" spans="1:16" ht="10">
      <c r="A258" s="19" t="s">
        <v>2570</v>
      </c>
      <c r="B258" s="63" t="s">
        <v>2571</v>
      </c>
      <c r="C258" s="79"/>
      <c r="D258" s="79"/>
      <c r="E258" s="79"/>
      <c r="F258" s="79"/>
      <c r="G258" s="79"/>
      <c r="H258" s="79"/>
      <c r="I258" s="79"/>
      <c r="J258" s="79"/>
      <c r="K258" s="79"/>
      <c r="L258" s="79"/>
      <c r="M258" s="79"/>
      <c r="N258" s="79"/>
      <c r="O258" s="79"/>
      <c r="P258" s="3"/>
    </row>
    <row r="259" spans="1:16" ht="10">
      <c r="A259" s="19" t="s">
        <v>2572</v>
      </c>
      <c r="B259" s="63" t="s">
        <v>2573</v>
      </c>
      <c r="C259" s="79"/>
      <c r="D259" s="79"/>
      <c r="E259" s="79"/>
      <c r="F259" s="79"/>
      <c r="G259" s="79"/>
      <c r="H259" s="79"/>
      <c r="I259" s="79"/>
      <c r="J259" s="79"/>
      <c r="K259" s="79"/>
      <c r="L259" s="79"/>
      <c r="M259" s="79"/>
      <c r="N259" s="79"/>
      <c r="O259" s="79"/>
      <c r="P259" s="3"/>
    </row>
    <row r="260" spans="1:16" ht="10">
      <c r="A260" s="19" t="s">
        <v>2574</v>
      </c>
      <c r="B260" s="63" t="s">
        <v>2575</v>
      </c>
      <c r="C260" s="79"/>
      <c r="D260" s="79"/>
      <c r="E260" s="79"/>
      <c r="F260" s="79"/>
      <c r="G260" s="79"/>
      <c r="H260" s="79"/>
      <c r="I260" s="79"/>
      <c r="J260" s="79"/>
      <c r="K260" s="79"/>
      <c r="L260" s="79"/>
      <c r="M260" s="79"/>
      <c r="N260" s="79"/>
      <c r="O260" s="79"/>
      <c r="P260" s="3"/>
    </row>
    <row r="261" spans="1:16" ht="10">
      <c r="A261" s="19" t="s">
        <v>2576</v>
      </c>
      <c r="B261" s="63" t="s">
        <v>2577</v>
      </c>
      <c r="C261" s="79"/>
      <c r="D261" s="79"/>
      <c r="E261" s="79"/>
      <c r="F261" s="79"/>
      <c r="G261" s="79"/>
      <c r="H261" s="79"/>
      <c r="I261" s="79"/>
      <c r="J261" s="79"/>
      <c r="K261" s="79"/>
      <c r="L261" s="79"/>
      <c r="M261" s="79"/>
      <c r="N261" s="79"/>
      <c r="O261" s="79"/>
      <c r="P261" s="3"/>
    </row>
    <row r="262" spans="1:16" ht="10">
      <c r="A262" s="19" t="s">
        <v>2578</v>
      </c>
      <c r="B262" s="63" t="s">
        <v>2579</v>
      </c>
      <c r="C262" s="79"/>
      <c r="D262" s="79"/>
      <c r="E262" s="79"/>
      <c r="F262" s="79"/>
      <c r="G262" s="79"/>
      <c r="H262" s="79"/>
      <c r="I262" s="79"/>
      <c r="J262" s="79"/>
      <c r="K262" s="79"/>
      <c r="L262" s="79"/>
      <c r="M262" s="79"/>
      <c r="N262" s="79"/>
      <c r="O262" s="79"/>
      <c r="P262" s="3"/>
    </row>
    <row r="263" spans="1:16" ht="10">
      <c r="A263" s="19" t="s">
        <v>2580</v>
      </c>
      <c r="B263" s="63" t="s">
        <v>2581</v>
      </c>
      <c r="C263" s="79"/>
      <c r="D263" s="79"/>
      <c r="E263" s="79"/>
      <c r="F263" s="79"/>
      <c r="G263" s="79"/>
      <c r="H263" s="79"/>
      <c r="I263" s="79"/>
      <c r="J263" s="79"/>
      <c r="K263" s="79"/>
      <c r="L263" s="79"/>
      <c r="M263" s="79"/>
      <c r="N263" s="79"/>
      <c r="O263" s="79"/>
      <c r="P263" s="3"/>
    </row>
    <row r="264" spans="1:16" ht="10">
      <c r="A264" s="19" t="s">
        <v>2582</v>
      </c>
      <c r="B264" s="63" t="s">
        <v>2583</v>
      </c>
      <c r="C264" s="80"/>
      <c r="D264" s="80"/>
      <c r="E264" s="80"/>
      <c r="F264" s="80"/>
      <c r="G264" s="80"/>
      <c r="H264" s="80"/>
      <c r="I264" s="80"/>
      <c r="J264" s="80"/>
      <c r="K264" s="80"/>
      <c r="L264" s="80"/>
      <c r="M264" s="80"/>
      <c r="N264" s="80"/>
      <c r="O264" s="80"/>
      <c r="P264" s="3"/>
    </row>
    <row r="265" spans="1:16" ht="10">
      <c r="A265" s="17" t="s">
        <v>2584</v>
      </c>
      <c r="B265" s="11" t="s">
        <v>0</v>
      </c>
      <c r="C265" s="11"/>
      <c r="D265" s="11"/>
      <c r="E265" s="11"/>
      <c r="F265" s="11"/>
      <c r="G265" s="11"/>
      <c r="H265" s="11"/>
      <c r="I265" s="11"/>
      <c r="J265" s="11"/>
      <c r="K265" s="11"/>
      <c r="L265" s="11"/>
      <c r="M265" s="11"/>
      <c r="N265" s="11"/>
      <c r="O265" s="11"/>
      <c r="P265" s="3"/>
    </row>
    <row r="266" spans="1:16" ht="10">
      <c r="A266" s="19" t="s">
        <v>2585</v>
      </c>
      <c r="B266" s="63" t="s">
        <v>2586</v>
      </c>
      <c r="C266" s="79">
        <f t="shared" ref="C266:N266" si="78">TRUNC(SUM(C257:C264),0)</f>
        <v>0</v>
      </c>
      <c r="D266" s="79">
        <f t="shared" si="78"/>
        <v>0</v>
      </c>
      <c r="E266" s="79">
        <f t="shared" si="78"/>
        <v>0</v>
      </c>
      <c r="F266" s="79">
        <f t="shared" si="78"/>
        <v>0</v>
      </c>
      <c r="G266" s="79">
        <f t="shared" si="78"/>
        <v>0</v>
      </c>
      <c r="H266" s="79">
        <f t="shared" si="78"/>
        <v>0</v>
      </c>
      <c r="I266" s="79">
        <f t="shared" si="78"/>
        <v>0</v>
      </c>
      <c r="J266" s="79">
        <f t="shared" si="78"/>
        <v>0</v>
      </c>
      <c r="K266" s="79">
        <f t="shared" si="78"/>
        <v>0</v>
      </c>
      <c r="L266" s="79">
        <f t="shared" si="78"/>
        <v>0</v>
      </c>
      <c r="M266" s="79">
        <f t="shared" si="78"/>
        <v>0</v>
      </c>
      <c r="N266" s="79">
        <f t="shared" si="78"/>
        <v>0</v>
      </c>
      <c r="O266" s="79"/>
      <c r="P266" s="3"/>
    </row>
    <row r="267" spans="1:16" ht="10">
      <c r="A267" s="17" t="s">
        <v>2587</v>
      </c>
      <c r="B267" s="63" t="s">
        <v>0</v>
      </c>
      <c r="C267" s="11"/>
      <c r="D267" s="11"/>
      <c r="E267" s="11"/>
      <c r="F267" s="11"/>
      <c r="G267" s="11"/>
      <c r="H267" s="11"/>
      <c r="I267" s="11"/>
      <c r="J267" s="11"/>
      <c r="K267" s="11"/>
      <c r="L267" s="11"/>
      <c r="M267" s="11"/>
      <c r="N267" s="11"/>
      <c r="O267" s="11"/>
      <c r="P267" s="3"/>
    </row>
    <row r="268" spans="1:16" ht="10">
      <c r="A268" s="19" t="s">
        <v>2588</v>
      </c>
      <c r="B268" s="63" t="s">
        <v>2589</v>
      </c>
      <c r="C268" s="88">
        <f t="shared" ref="C268:N268" si="79">TRUNC(IF(C227-C239+SUM(C248:C255)-C266&gt;0,C227-C239+SUM(C248:C255)-C266, 0),0)</f>
        <v>0</v>
      </c>
      <c r="D268" s="88">
        <f t="shared" si="79"/>
        <v>0</v>
      </c>
      <c r="E268" s="88">
        <f t="shared" si="79"/>
        <v>0</v>
      </c>
      <c r="F268" s="88">
        <f t="shared" si="79"/>
        <v>0</v>
      </c>
      <c r="G268" s="88">
        <f t="shared" si="79"/>
        <v>0</v>
      </c>
      <c r="H268" s="88">
        <f t="shared" si="79"/>
        <v>0</v>
      </c>
      <c r="I268" s="88">
        <f t="shared" si="79"/>
        <v>0</v>
      </c>
      <c r="J268" s="88">
        <f t="shared" si="79"/>
        <v>0</v>
      </c>
      <c r="K268" s="88">
        <f t="shared" si="79"/>
        <v>0</v>
      </c>
      <c r="L268" s="88">
        <f t="shared" si="79"/>
        <v>0</v>
      </c>
      <c r="M268" s="88">
        <f t="shared" si="79"/>
        <v>0</v>
      </c>
      <c r="N268" s="88">
        <f t="shared" si="79"/>
        <v>0</v>
      </c>
      <c r="O268" s="79"/>
      <c r="P268" s="3"/>
    </row>
    <row r="269" spans="1:16" ht="10">
      <c r="A269" s="19" t="s">
        <v>2590</v>
      </c>
      <c r="B269" s="63" t="s">
        <v>2591</v>
      </c>
      <c r="C269" s="88">
        <f t="shared" ref="C269:N269" si="80">TRUNC(IF(C227-C239+SUM(C248:C255)-C266&lt;0,-C227+C239-SUM(C248:C255)+C266, 0),0)</f>
        <v>0</v>
      </c>
      <c r="D269" s="88">
        <f t="shared" si="80"/>
        <v>0</v>
      </c>
      <c r="E269" s="88">
        <f t="shared" si="80"/>
        <v>0</v>
      </c>
      <c r="F269" s="88">
        <f t="shared" si="80"/>
        <v>0</v>
      </c>
      <c r="G269" s="88">
        <f t="shared" si="80"/>
        <v>0</v>
      </c>
      <c r="H269" s="88">
        <f t="shared" si="80"/>
        <v>0</v>
      </c>
      <c r="I269" s="88">
        <f t="shared" si="80"/>
        <v>0</v>
      </c>
      <c r="J269" s="88">
        <f t="shared" si="80"/>
        <v>0</v>
      </c>
      <c r="K269" s="88">
        <f t="shared" si="80"/>
        <v>0</v>
      </c>
      <c r="L269" s="88">
        <f t="shared" si="80"/>
        <v>0</v>
      </c>
      <c r="M269" s="88">
        <f t="shared" si="80"/>
        <v>0</v>
      </c>
      <c r="N269" s="88">
        <f t="shared" si="80"/>
        <v>0</v>
      </c>
      <c r="O269" s="79"/>
      <c r="P269" s="3"/>
    </row>
    <row r="270" spans="1:16" ht="10">
      <c r="A270" s="17" t="s">
        <v>2592</v>
      </c>
      <c r="B270" s="63" t="s">
        <v>0</v>
      </c>
      <c r="C270" s="11"/>
      <c r="D270" s="11"/>
      <c r="E270" s="11"/>
      <c r="F270" s="11"/>
      <c r="G270" s="11"/>
      <c r="H270" s="11"/>
      <c r="I270" s="11"/>
      <c r="J270" s="11"/>
      <c r="K270" s="11"/>
      <c r="L270" s="11"/>
      <c r="M270" s="11"/>
      <c r="N270" s="11"/>
      <c r="O270" s="11"/>
      <c r="P270" s="3"/>
    </row>
    <row r="271" spans="1:16" ht="20">
      <c r="A271" s="19" t="s">
        <v>2593</v>
      </c>
      <c r="B271" s="63" t="s">
        <v>2594</v>
      </c>
      <c r="C271" s="79"/>
      <c r="D271" s="79"/>
      <c r="E271" s="79"/>
      <c r="F271" s="79"/>
      <c r="G271" s="79"/>
      <c r="H271" s="79"/>
      <c r="I271" s="79"/>
      <c r="J271" s="79"/>
      <c r="K271" s="79"/>
      <c r="L271" s="79"/>
      <c r="M271" s="79"/>
      <c r="N271" s="79"/>
      <c r="O271" s="79"/>
      <c r="P271" s="3"/>
    </row>
    <row r="272" spans="1:16" ht="10">
      <c r="A272" s="17" t="s">
        <v>2595</v>
      </c>
      <c r="B272" s="63" t="s">
        <v>0</v>
      </c>
      <c r="C272" s="11"/>
      <c r="D272" s="11"/>
      <c r="E272" s="11"/>
      <c r="F272" s="11"/>
      <c r="G272" s="11"/>
      <c r="H272" s="11"/>
      <c r="I272" s="11"/>
      <c r="J272" s="11"/>
      <c r="K272" s="11"/>
      <c r="L272" s="11"/>
      <c r="M272" s="11"/>
      <c r="N272" s="11"/>
      <c r="O272" s="11"/>
      <c r="P272" s="3"/>
    </row>
    <row r="273" spans="1:16" ht="10">
      <c r="A273" s="19" t="s">
        <v>2596</v>
      </c>
      <c r="B273" s="63" t="s">
        <v>2451</v>
      </c>
      <c r="C273" s="79">
        <f t="shared" ref="C273:N273" si="81">TRUNC(IF(C268-C269-C271&gt;0,C268-C269-C271, 0),0)</f>
        <v>0</v>
      </c>
      <c r="D273" s="79">
        <f t="shared" si="81"/>
        <v>0</v>
      </c>
      <c r="E273" s="79">
        <f t="shared" si="81"/>
        <v>0</v>
      </c>
      <c r="F273" s="79">
        <f t="shared" si="81"/>
        <v>0</v>
      </c>
      <c r="G273" s="79">
        <f t="shared" si="81"/>
        <v>0</v>
      </c>
      <c r="H273" s="79">
        <f t="shared" si="81"/>
        <v>0</v>
      </c>
      <c r="I273" s="79">
        <f t="shared" si="81"/>
        <v>0</v>
      </c>
      <c r="J273" s="79">
        <f t="shared" si="81"/>
        <v>0</v>
      </c>
      <c r="K273" s="79">
        <f t="shared" si="81"/>
        <v>0</v>
      </c>
      <c r="L273" s="79">
        <f t="shared" si="81"/>
        <v>0</v>
      </c>
      <c r="M273" s="79">
        <f t="shared" si="81"/>
        <v>0</v>
      </c>
      <c r="N273" s="79">
        <f t="shared" si="81"/>
        <v>0</v>
      </c>
      <c r="O273" s="79"/>
      <c r="P273" s="3"/>
    </row>
    <row r="274" spans="1:16" ht="10">
      <c r="A274" s="19" t="s">
        <v>2597</v>
      </c>
      <c r="B274" s="63" t="s">
        <v>2453</v>
      </c>
      <c r="C274" s="79">
        <f t="shared" ref="C274:N274" si="82">TRUNC(IF(C268-C269-C271&lt;0,-C268+C269+C271, 0),0)</f>
        <v>0</v>
      </c>
      <c r="D274" s="79">
        <f t="shared" si="82"/>
        <v>0</v>
      </c>
      <c r="E274" s="79">
        <f t="shared" si="82"/>
        <v>0</v>
      </c>
      <c r="F274" s="79">
        <f t="shared" si="82"/>
        <v>0</v>
      </c>
      <c r="G274" s="79">
        <f t="shared" si="82"/>
        <v>0</v>
      </c>
      <c r="H274" s="79">
        <f t="shared" si="82"/>
        <v>0</v>
      </c>
      <c r="I274" s="79">
        <f t="shared" si="82"/>
        <v>0</v>
      </c>
      <c r="J274" s="79">
        <f t="shared" si="82"/>
        <v>0</v>
      </c>
      <c r="K274" s="79">
        <f t="shared" si="82"/>
        <v>0</v>
      </c>
      <c r="L274" s="79">
        <f t="shared" si="82"/>
        <v>0</v>
      </c>
      <c r="M274" s="79">
        <f t="shared" si="82"/>
        <v>0</v>
      </c>
      <c r="N274" s="79">
        <f t="shared" si="82"/>
        <v>0</v>
      </c>
      <c r="O274" s="79"/>
      <c r="P274" s="3"/>
    </row>
    <row r="275" spans="1:16" ht="10">
      <c r="A275" s="17" t="s">
        <v>2598</v>
      </c>
      <c r="B275" s="63" t="s">
        <v>0</v>
      </c>
      <c r="C275" s="11"/>
      <c r="D275" s="11"/>
      <c r="E275" s="11"/>
      <c r="F275" s="11"/>
      <c r="G275" s="11"/>
      <c r="H275" s="11"/>
      <c r="I275" s="11"/>
      <c r="J275" s="11"/>
      <c r="K275" s="11"/>
      <c r="L275" s="11"/>
      <c r="M275" s="11"/>
      <c r="N275" s="11"/>
      <c r="O275" s="11"/>
      <c r="P275" s="3"/>
    </row>
    <row r="276" spans="1:16" ht="20">
      <c r="A276" s="19" t="s">
        <v>2599</v>
      </c>
      <c r="B276" s="63" t="s">
        <v>2456</v>
      </c>
      <c r="C276" s="79"/>
      <c r="D276" s="79"/>
      <c r="E276" s="79"/>
      <c r="F276" s="79"/>
      <c r="G276" s="79"/>
      <c r="H276" s="79"/>
      <c r="I276" s="79"/>
      <c r="J276" s="79"/>
      <c r="K276" s="79"/>
      <c r="L276" s="79"/>
      <c r="M276" s="79"/>
      <c r="N276" s="79"/>
      <c r="O276" s="79"/>
      <c r="P276" s="3"/>
    </row>
    <row r="277" spans="1:16" ht="20">
      <c r="A277" s="19" t="s">
        <v>2600</v>
      </c>
      <c r="B277" s="63" t="s">
        <v>2458</v>
      </c>
      <c r="C277" s="79"/>
      <c r="D277" s="79"/>
      <c r="E277" s="79"/>
      <c r="F277" s="79"/>
      <c r="G277" s="79"/>
      <c r="H277" s="79"/>
      <c r="I277" s="79"/>
      <c r="J277" s="79"/>
      <c r="K277" s="79"/>
      <c r="L277" s="79"/>
      <c r="M277" s="79"/>
      <c r="N277" s="79"/>
      <c r="O277" s="79"/>
      <c r="P277" s="3"/>
    </row>
    <row r="278" spans="1:16" ht="10">
      <c r="A278" s="17" t="s">
        <v>2601</v>
      </c>
      <c r="B278" s="63" t="s">
        <v>0</v>
      </c>
      <c r="C278" s="11"/>
      <c r="D278" s="11"/>
      <c r="E278" s="11"/>
      <c r="F278" s="11"/>
      <c r="G278" s="11"/>
      <c r="H278" s="11"/>
      <c r="I278" s="11"/>
      <c r="J278" s="11"/>
      <c r="K278" s="11"/>
      <c r="L278" s="11"/>
      <c r="M278" s="11"/>
      <c r="N278" s="11"/>
      <c r="O278" s="11"/>
      <c r="P278" s="3"/>
    </row>
    <row r="279" spans="1:16" ht="10">
      <c r="A279" s="19" t="s">
        <v>2602</v>
      </c>
      <c r="B279" s="63" t="s">
        <v>1994</v>
      </c>
      <c r="C279" s="88">
        <f t="shared" ref="C279:N279" si="83">TRUNC(IF(C273-C274-C276+C277&gt;0,C273-C274-C276+C277, 0),0)</f>
        <v>0</v>
      </c>
      <c r="D279" s="88">
        <f t="shared" si="83"/>
        <v>0</v>
      </c>
      <c r="E279" s="88">
        <f t="shared" si="83"/>
        <v>0</v>
      </c>
      <c r="F279" s="88">
        <f t="shared" si="83"/>
        <v>0</v>
      </c>
      <c r="G279" s="88">
        <f t="shared" si="83"/>
        <v>0</v>
      </c>
      <c r="H279" s="88">
        <f t="shared" si="83"/>
        <v>0</v>
      </c>
      <c r="I279" s="88">
        <f t="shared" si="83"/>
        <v>0</v>
      </c>
      <c r="J279" s="88">
        <f t="shared" si="83"/>
        <v>0</v>
      </c>
      <c r="K279" s="88">
        <f t="shared" si="83"/>
        <v>0</v>
      </c>
      <c r="L279" s="88">
        <f t="shared" si="83"/>
        <v>0</v>
      </c>
      <c r="M279" s="88">
        <f t="shared" si="83"/>
        <v>0</v>
      </c>
      <c r="N279" s="88">
        <f t="shared" si="83"/>
        <v>0</v>
      </c>
      <c r="O279" s="79"/>
      <c r="P279" s="3"/>
    </row>
    <row r="280" spans="1:16" ht="10">
      <c r="A280" s="19" t="s">
        <v>2603</v>
      </c>
      <c r="B280" s="63" t="s">
        <v>1995</v>
      </c>
      <c r="C280" s="88">
        <f t="shared" ref="C280:N280" si="84">TRUNC(IF(C273-C274-C276+C277&lt;0,-C273+C274+C276-C277, 0),0)</f>
        <v>0</v>
      </c>
      <c r="D280" s="88">
        <f t="shared" si="84"/>
        <v>0</v>
      </c>
      <c r="E280" s="88">
        <f t="shared" si="84"/>
        <v>0</v>
      </c>
      <c r="F280" s="88">
        <f t="shared" si="84"/>
        <v>0</v>
      </c>
      <c r="G280" s="88">
        <f t="shared" si="84"/>
        <v>0</v>
      </c>
      <c r="H280" s="88">
        <f t="shared" si="84"/>
        <v>0</v>
      </c>
      <c r="I280" s="88">
        <f t="shared" si="84"/>
        <v>0</v>
      </c>
      <c r="J280" s="88">
        <f t="shared" si="84"/>
        <v>0</v>
      </c>
      <c r="K280" s="88">
        <f t="shared" si="84"/>
        <v>0</v>
      </c>
      <c r="L280" s="88">
        <f t="shared" si="84"/>
        <v>0</v>
      </c>
      <c r="M280" s="88">
        <f t="shared" si="84"/>
        <v>0</v>
      </c>
      <c r="N280" s="88">
        <f t="shared" si="84"/>
        <v>0</v>
      </c>
      <c r="O280" s="79"/>
      <c r="P280" s="3"/>
    </row>
    <row r="281" spans="1:16" ht="8.15" customHeight="1">
      <c r="A281" s="3" t="s">
        <v>0</v>
      </c>
      <c r="B281" s="3"/>
      <c r="C281" s="134"/>
      <c r="D281" s="134"/>
      <c r="E281" s="134"/>
      <c r="F281" s="134"/>
      <c r="G281" s="134"/>
      <c r="H281" s="134"/>
      <c r="I281" s="134"/>
      <c r="J281" s="134"/>
      <c r="K281" s="134"/>
      <c r="L281" s="134"/>
      <c r="M281" s="134"/>
      <c r="N281" s="134"/>
      <c r="O281" s="134"/>
      <c r="P281" s="3"/>
    </row>
  </sheetData>
  <sheetProtection password="C9D6" sheet="1" objects="1" scenarios="1" formatCells="0" formatColumns="0"/>
  <pageMargins left="0.39370078740157483" right="0.39370078740157483" top="0.39370078740157483" bottom="0.39370078740157483" header="0.31496062992125984" footer="0.31496062992125984"/>
  <pageSetup scale="75" orientation="landscape" r:id="rId1"/>
  <headerFooter>
    <oddFooter>&amp;R&amp;8&amp;P/&amp;N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4" tint="0.39997558519241921"/>
  </sheetPr>
  <dimension ref="A1:N24"/>
  <sheetViews>
    <sheetView showGridLines="0" workbookViewId="0">
      <pane xSplit="2" ySplit="2" topLeftCell="C3" activePane="bottomRight" state="frozen"/>
      <selection activeCell="C3" sqref="C3"/>
      <selection pane="topRight" activeCell="C3" sqref="C3"/>
      <selection pane="bottomLeft" activeCell="C3" sqref="C3"/>
      <selection pane="bottomRight" activeCell="E12" sqref="E12"/>
    </sheetView>
  </sheetViews>
  <sheetFormatPr baseColWidth="10" defaultColWidth="11.453125" defaultRowHeight="15" customHeight="1"/>
  <cols>
    <col min="1" max="1" width="14.6328125" style="78" customWidth="1"/>
    <col min="2" max="2" width="35.6328125" style="78" customWidth="1"/>
    <col min="3" max="3" width="15.6328125" style="78" customWidth="1"/>
    <col min="4" max="4" width="31.36328125" style="78" customWidth="1"/>
    <col min="5" max="5" width="27.54296875" style="78" customWidth="1"/>
    <col min="6" max="6" width="15.6328125" style="78" customWidth="1"/>
    <col min="7" max="7" width="16.08984375" style="78" customWidth="1"/>
    <col min="8" max="8" width="16.453125" style="78" customWidth="1"/>
    <col min="9" max="9" width="17.54296875" style="78" customWidth="1"/>
    <col min="10" max="11" width="15.6328125" style="78" customWidth="1"/>
    <col min="12" max="12" width="15.54296875" style="78" customWidth="1"/>
    <col min="13" max="13" width="17.90625" style="78" customWidth="1"/>
    <col min="14" max="14" width="1.6328125" style="78" customWidth="1"/>
    <col min="15" max="16384" width="11.453125" style="78"/>
  </cols>
  <sheetData>
    <row r="1" spans="1:14" ht="20">
      <c r="A1" s="3" t="s">
        <v>0</v>
      </c>
      <c r="B1" s="2" t="s">
        <v>2605</v>
      </c>
      <c r="C1" s="3"/>
      <c r="D1" s="3"/>
      <c r="E1" s="3" t="s">
        <v>0</v>
      </c>
      <c r="F1" s="3" t="s">
        <v>0</v>
      </c>
      <c r="G1" s="3" t="s">
        <v>0</v>
      </c>
      <c r="H1" s="3" t="s">
        <v>0</v>
      </c>
      <c r="I1" s="3" t="s">
        <v>0</v>
      </c>
      <c r="J1" s="3" t="s">
        <v>0</v>
      </c>
      <c r="K1" s="3" t="s">
        <v>0</v>
      </c>
      <c r="L1" s="3" t="s">
        <v>0</v>
      </c>
      <c r="M1" s="3" t="s">
        <v>0</v>
      </c>
      <c r="N1" s="3"/>
    </row>
    <row r="2" spans="1:14" ht="80">
      <c r="A2" s="20" t="s">
        <v>1</v>
      </c>
      <c r="B2" s="20" t="s">
        <v>2</v>
      </c>
      <c r="C2" s="21" t="s">
        <v>2606</v>
      </c>
      <c r="D2" s="21" t="s">
        <v>2607</v>
      </c>
      <c r="E2" s="21" t="s">
        <v>2608</v>
      </c>
      <c r="F2" s="20" t="s">
        <v>2604</v>
      </c>
      <c r="G2" s="20" t="s">
        <v>2609</v>
      </c>
      <c r="H2" s="21" t="s">
        <v>2610</v>
      </c>
      <c r="I2" s="21" t="s">
        <v>2611</v>
      </c>
      <c r="J2" s="21" t="s">
        <v>2612</v>
      </c>
      <c r="K2" s="21" t="s">
        <v>2613</v>
      </c>
      <c r="L2" s="20" t="s">
        <v>1991</v>
      </c>
      <c r="M2" s="21" t="s">
        <v>2614</v>
      </c>
      <c r="N2" s="3"/>
    </row>
    <row r="3" spans="1:14" ht="10">
      <c r="A3" s="14" t="s">
        <v>2615</v>
      </c>
      <c r="B3" s="16" t="s">
        <v>0</v>
      </c>
      <c r="C3" s="22"/>
      <c r="D3" s="22"/>
      <c r="E3" s="22"/>
      <c r="F3" s="22"/>
      <c r="G3" s="22"/>
      <c r="H3" s="22"/>
      <c r="I3" s="22"/>
      <c r="J3" s="22"/>
      <c r="K3" s="22"/>
      <c r="L3" s="22"/>
      <c r="M3" s="22"/>
      <c r="N3" s="3"/>
    </row>
    <row r="4" spans="1:14" ht="10">
      <c r="A4" s="14" t="s">
        <v>2616</v>
      </c>
      <c r="B4" s="18" t="s">
        <v>683</v>
      </c>
      <c r="C4" s="22"/>
      <c r="D4" s="22"/>
      <c r="E4" s="22"/>
      <c r="F4" s="22"/>
      <c r="G4" s="22"/>
      <c r="H4" s="22"/>
      <c r="I4" s="22"/>
      <c r="J4" s="22"/>
      <c r="K4" s="22"/>
      <c r="L4" s="22"/>
      <c r="M4" s="22"/>
      <c r="N4" s="3"/>
    </row>
    <row r="5" spans="1:14" ht="10">
      <c r="A5" s="14" t="s">
        <v>2617</v>
      </c>
      <c r="B5" s="22" t="s">
        <v>0</v>
      </c>
      <c r="C5" s="22"/>
      <c r="D5" s="22"/>
      <c r="E5" s="22"/>
      <c r="F5" s="22"/>
      <c r="G5" s="22"/>
      <c r="H5" s="22"/>
      <c r="I5" s="22"/>
      <c r="J5" s="22"/>
      <c r="K5" s="22"/>
      <c r="L5" s="22"/>
      <c r="M5" s="22"/>
      <c r="N5" s="3"/>
    </row>
    <row r="6" spans="1:14" ht="63.75" customHeight="1">
      <c r="A6" s="14" t="s">
        <v>2618</v>
      </c>
      <c r="B6" s="69" t="s">
        <v>2619</v>
      </c>
      <c r="C6" s="22"/>
      <c r="D6" s="22"/>
      <c r="E6" s="22"/>
      <c r="F6" s="22"/>
      <c r="G6" s="22"/>
      <c r="H6" s="22"/>
      <c r="I6" s="22"/>
      <c r="J6" s="22"/>
      <c r="K6" s="22"/>
      <c r="L6" s="22"/>
      <c r="M6" s="22"/>
      <c r="N6" s="3"/>
    </row>
    <row r="7" spans="1:14" ht="10">
      <c r="A7" s="14" t="s">
        <v>2620</v>
      </c>
      <c r="B7" s="22" t="s">
        <v>0</v>
      </c>
      <c r="C7" s="22"/>
      <c r="D7" s="22"/>
      <c r="E7" s="22"/>
      <c r="F7" s="22"/>
      <c r="G7" s="22"/>
      <c r="H7" s="22"/>
      <c r="I7" s="22"/>
      <c r="J7" s="22"/>
      <c r="K7" s="22"/>
      <c r="L7" s="22"/>
      <c r="M7" s="22"/>
      <c r="N7" s="3"/>
    </row>
    <row r="8" spans="1:14" ht="20">
      <c r="A8" s="14" t="s">
        <v>2621</v>
      </c>
      <c r="B8" s="70" t="s">
        <v>2622</v>
      </c>
      <c r="C8" s="22"/>
      <c r="D8" s="22"/>
      <c r="E8" s="22"/>
      <c r="F8" s="22"/>
      <c r="G8" s="22"/>
      <c r="H8" s="22"/>
      <c r="I8" s="22"/>
      <c r="J8" s="22"/>
      <c r="K8" s="22"/>
      <c r="L8" s="22"/>
      <c r="M8" s="22"/>
      <c r="N8" s="3"/>
    </row>
    <row r="9" spans="1:14" ht="10">
      <c r="A9" s="14" t="s">
        <v>2623</v>
      </c>
      <c r="B9" s="22" t="s">
        <v>0</v>
      </c>
      <c r="C9" s="22"/>
      <c r="D9" s="22"/>
      <c r="E9" s="22"/>
      <c r="F9" s="22"/>
      <c r="G9" s="22"/>
      <c r="H9" s="22"/>
      <c r="I9" s="22"/>
      <c r="J9" s="22"/>
      <c r="K9" s="22"/>
      <c r="L9" s="22"/>
      <c r="M9" s="22"/>
      <c r="N9" s="3"/>
    </row>
    <row r="10" spans="1:14" ht="10">
      <c r="A10" s="14" t="s">
        <v>2624</v>
      </c>
      <c r="B10" s="70" t="s">
        <v>2625</v>
      </c>
      <c r="C10" s="22"/>
      <c r="D10" s="22"/>
      <c r="E10" s="22"/>
      <c r="F10" s="22"/>
      <c r="G10" s="22"/>
      <c r="H10" s="22"/>
      <c r="I10" s="22"/>
      <c r="J10" s="22"/>
      <c r="K10" s="22"/>
      <c r="L10" s="22"/>
      <c r="M10" s="22"/>
      <c r="N10" s="3"/>
    </row>
    <row r="11" spans="1:14" ht="10">
      <c r="A11" s="14" t="s">
        <v>2626</v>
      </c>
      <c r="B11" s="22" t="s">
        <v>0</v>
      </c>
      <c r="C11" s="22"/>
      <c r="D11" s="22"/>
      <c r="E11" s="22"/>
      <c r="F11" s="22"/>
      <c r="G11" s="22"/>
      <c r="H11" s="22"/>
      <c r="I11" s="22"/>
      <c r="J11" s="22"/>
      <c r="K11" s="22"/>
      <c r="L11" s="22"/>
      <c r="M11" s="22"/>
      <c r="N11" s="3"/>
    </row>
    <row r="12" spans="1:14" ht="10">
      <c r="A12" s="112" t="s">
        <v>2627</v>
      </c>
      <c r="B12" s="129" t="s">
        <v>0</v>
      </c>
      <c r="C12" s="71"/>
      <c r="D12" s="71"/>
      <c r="E12" s="71"/>
      <c r="F12" s="84"/>
      <c r="G12" s="71"/>
      <c r="H12" s="84">
        <f>TRUNC(F12*G12 /100,0)</f>
        <v>0</v>
      </c>
      <c r="I12" s="84"/>
      <c r="J12" s="84">
        <f>TRUNC(H12-I12,0)</f>
        <v>0</v>
      </c>
      <c r="K12" s="84"/>
      <c r="L12" s="84">
        <f>TRUNC(J12-K12,0)</f>
        <v>0</v>
      </c>
      <c r="M12" s="71"/>
      <c r="N12" s="3"/>
    </row>
    <row r="13" spans="1:14" ht="10">
      <c r="A13" s="17" t="s">
        <v>2615</v>
      </c>
      <c r="B13" s="11" t="s">
        <v>0</v>
      </c>
      <c r="C13" s="11"/>
      <c r="D13" s="11"/>
      <c r="E13" s="11"/>
      <c r="F13" s="11"/>
      <c r="G13" s="11"/>
      <c r="H13" s="11"/>
      <c r="I13" s="11"/>
      <c r="J13" s="11"/>
      <c r="K13" s="11"/>
      <c r="L13" s="11"/>
      <c r="M13" s="11"/>
      <c r="N13" s="3"/>
    </row>
    <row r="14" spans="1:14" ht="10">
      <c r="A14" s="8" t="s">
        <v>2628</v>
      </c>
      <c r="B14" s="63" t="s">
        <v>2629</v>
      </c>
      <c r="C14" s="30"/>
      <c r="D14" s="30"/>
      <c r="E14" s="30"/>
      <c r="F14" s="81">
        <f>TRUNC(SUM(F12:F13),0)</f>
        <v>0</v>
      </c>
      <c r="G14" s="30"/>
      <c r="H14" s="81">
        <f>TRUNC(SUM(H12:H13),0)</f>
        <v>0</v>
      </c>
      <c r="I14" s="81">
        <f>TRUNC(SUM(I12:I13),0)</f>
        <v>0</v>
      </c>
      <c r="J14" s="81">
        <f>TRUNC(SUM(J12:J13),0)</f>
        <v>0</v>
      </c>
      <c r="K14" s="81">
        <f>TRUNC(SUM(K12:K13),0)</f>
        <v>0</v>
      </c>
      <c r="L14" s="81">
        <f>TRUNC(SUM(L12:L13),0)</f>
        <v>0</v>
      </c>
      <c r="M14" s="30"/>
      <c r="N14" s="3"/>
    </row>
    <row r="15" spans="1:14" ht="10">
      <c r="A15" s="17" t="s">
        <v>2630</v>
      </c>
      <c r="B15" s="11" t="s">
        <v>0</v>
      </c>
      <c r="C15" s="11"/>
      <c r="D15" s="11"/>
      <c r="E15" s="11"/>
      <c r="F15" s="11"/>
      <c r="G15" s="11"/>
      <c r="H15" s="11"/>
      <c r="I15" s="11"/>
      <c r="J15" s="11"/>
      <c r="K15" s="11"/>
      <c r="L15" s="11"/>
      <c r="M15" s="11"/>
      <c r="N15" s="3"/>
    </row>
    <row r="16" spans="1:14" ht="10">
      <c r="A16" s="17" t="s">
        <v>2631</v>
      </c>
      <c r="B16" s="59" t="s">
        <v>2632</v>
      </c>
      <c r="C16" s="11"/>
      <c r="D16" s="11"/>
      <c r="E16" s="11"/>
      <c r="F16" s="11"/>
      <c r="G16" s="11"/>
      <c r="H16" s="11"/>
      <c r="I16" s="11"/>
      <c r="J16" s="11"/>
      <c r="K16" s="11"/>
      <c r="L16" s="11"/>
      <c r="M16" s="11"/>
      <c r="N16" s="3"/>
    </row>
    <row r="17" spans="1:14" ht="10">
      <c r="A17" s="17" t="s">
        <v>2633</v>
      </c>
      <c r="B17" s="11" t="s">
        <v>0</v>
      </c>
      <c r="C17" s="11"/>
      <c r="D17" s="11"/>
      <c r="E17" s="11"/>
      <c r="F17" s="11"/>
      <c r="G17" s="11"/>
      <c r="H17" s="11"/>
      <c r="I17" s="11"/>
      <c r="J17" s="11"/>
      <c r="K17" s="11"/>
      <c r="L17" s="11"/>
      <c r="M17" s="11"/>
      <c r="N17" s="3"/>
    </row>
    <row r="18" spans="1:14" ht="10">
      <c r="A18" s="112" t="s">
        <v>2634</v>
      </c>
      <c r="B18" s="129" t="s">
        <v>0</v>
      </c>
      <c r="C18" s="71"/>
      <c r="D18" s="71"/>
      <c r="E18" s="71"/>
      <c r="F18" s="84"/>
      <c r="G18" s="71"/>
      <c r="H18" s="84">
        <f>TRUNC(F18*G18 /100,0)</f>
        <v>0</v>
      </c>
      <c r="I18" s="84"/>
      <c r="J18" s="84">
        <f>TRUNC(H18-I18,0)</f>
        <v>0</v>
      </c>
      <c r="K18" s="84"/>
      <c r="L18" s="84">
        <f>TRUNC(J18-K18,0)</f>
        <v>0</v>
      </c>
      <c r="M18" s="71"/>
      <c r="N18" s="3"/>
    </row>
    <row r="19" spans="1:14" ht="10">
      <c r="A19" s="17" t="s">
        <v>2635</v>
      </c>
      <c r="B19" s="11" t="s">
        <v>0</v>
      </c>
      <c r="C19" s="11"/>
      <c r="D19" s="11"/>
      <c r="E19" s="11"/>
      <c r="F19" s="11"/>
      <c r="G19" s="11"/>
      <c r="H19" s="11"/>
      <c r="I19" s="11"/>
      <c r="J19" s="11"/>
      <c r="K19" s="11"/>
      <c r="L19" s="11"/>
      <c r="M19" s="11"/>
      <c r="N19" s="3"/>
    </row>
    <row r="20" spans="1:14" ht="10">
      <c r="A20" s="8" t="s">
        <v>2636</v>
      </c>
      <c r="B20" s="63" t="s">
        <v>2637</v>
      </c>
      <c r="C20" s="30"/>
      <c r="D20" s="30"/>
      <c r="E20" s="30"/>
      <c r="F20" s="81">
        <f>TRUNC(SUM(F18:F19),0)</f>
        <v>0</v>
      </c>
      <c r="G20" s="30"/>
      <c r="H20" s="81">
        <f>TRUNC(SUM(H18:H19),0)</f>
        <v>0</v>
      </c>
      <c r="I20" s="81">
        <f>TRUNC(SUM(I18:I19),0)</f>
        <v>0</v>
      </c>
      <c r="J20" s="81">
        <f>TRUNC(SUM(J18:J19),0)</f>
        <v>0</v>
      </c>
      <c r="K20" s="81">
        <f>TRUNC(SUM(K18:K19),0)</f>
        <v>0</v>
      </c>
      <c r="L20" s="81">
        <f>TRUNC(SUM(L18:L19),0)</f>
        <v>0</v>
      </c>
      <c r="M20" s="30"/>
      <c r="N20" s="3"/>
    </row>
    <row r="21" spans="1:14" ht="10">
      <c r="A21" s="17" t="s">
        <v>2638</v>
      </c>
      <c r="B21" s="63" t="s">
        <v>0</v>
      </c>
      <c r="C21" s="11"/>
      <c r="D21" s="11"/>
      <c r="E21" s="11"/>
      <c r="F21" s="11"/>
      <c r="G21" s="11"/>
      <c r="H21" s="24"/>
      <c r="I21" s="24"/>
      <c r="J21" s="11"/>
      <c r="K21" s="11"/>
      <c r="L21" s="11"/>
      <c r="M21" s="11"/>
      <c r="N21" s="3"/>
    </row>
    <row r="22" spans="1:14" ht="20">
      <c r="A22" s="8" t="s">
        <v>2639</v>
      </c>
      <c r="B22" s="63" t="s">
        <v>2640</v>
      </c>
      <c r="C22" s="30"/>
      <c r="D22" s="30"/>
      <c r="E22" s="30"/>
      <c r="F22" s="81">
        <f>TRUNC(F14+F20,0)</f>
        <v>0</v>
      </c>
      <c r="G22" s="30"/>
      <c r="H22" s="81">
        <f>TRUNC(H14+H20,0)</f>
        <v>0</v>
      </c>
      <c r="I22" s="81">
        <f>TRUNC(I14+I20,0)</f>
        <v>0</v>
      </c>
      <c r="J22" s="81">
        <f>TRUNC(J14+J20,0)</f>
        <v>0</v>
      </c>
      <c r="K22" s="81">
        <f>TRUNC(K14+K20,0)</f>
        <v>0</v>
      </c>
      <c r="L22" s="81">
        <f>TRUNC(L14+L20,0)</f>
        <v>0</v>
      </c>
      <c r="M22" s="30"/>
      <c r="N22" s="3"/>
    </row>
    <row r="23" spans="1:14" ht="8.15" customHeight="1">
      <c r="A23" s="3" t="s">
        <v>0</v>
      </c>
      <c r="B23" s="3"/>
      <c r="C23" s="134"/>
      <c r="D23" s="134"/>
      <c r="E23" s="134"/>
      <c r="F23" s="134"/>
      <c r="G23" s="134"/>
      <c r="H23" s="134"/>
      <c r="I23" s="134"/>
      <c r="J23" s="134"/>
      <c r="K23" s="134"/>
      <c r="L23" s="134"/>
      <c r="M23" s="134"/>
      <c r="N23" s="3"/>
    </row>
    <row r="24" spans="1:14" ht="10"/>
  </sheetData>
  <sheetProtection password="C9D6" sheet="1" objects="1" scenarios="1" formatCells="0" formatColumns="0"/>
  <dataValidations count="3">
    <dataValidation type="list" allowBlank="1" showInputMessage="1" showErrorMessage="1" sqref="D12 D18" xr:uid="{00000000-0002-0000-1400-000000000000}">
      <formula1>APENDICE_VI</formula1>
    </dataValidation>
    <dataValidation type="list" allowBlank="1" showInputMessage="1" showErrorMessage="1" sqref="M12 M18" xr:uid="{00000000-0002-0000-1400-000001000000}">
      <formula1>CATALOGCOLUMNFILTERED7</formula1>
    </dataValidation>
    <dataValidation type="list" allowBlank="1" showInputMessage="1" showErrorMessage="1" sqref="E12 E18" xr:uid="{00000000-0002-0000-1400-000002000000}">
      <formula1>APENDICE_IX</formula1>
    </dataValidation>
  </dataValidations>
  <pageMargins left="0.39370078740157483" right="0.39370078740157483" top="0.39370078740157483" bottom="0.39370078740157483" header="0.31496062992125984" footer="0.31496062992125984"/>
  <pageSetup scale="80" orientation="landscape" r:id="rId1"/>
  <headerFooter>
    <oddFooter>&amp;R&amp;8&amp;P/&amp;N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4" tint="0.39997558519241921"/>
  </sheetPr>
  <dimension ref="A1:K13"/>
  <sheetViews>
    <sheetView showGridLines="0" workbookViewId="0">
      <pane xSplit="2" ySplit="2" topLeftCell="C3" activePane="bottomRight" state="frozen"/>
      <selection activeCell="C3" sqref="C3"/>
      <selection pane="topRight" activeCell="C3" sqref="C3"/>
      <selection pane="bottomLeft" activeCell="C3" sqref="C3"/>
      <selection pane="bottomRight" activeCell="C1" sqref="C1"/>
    </sheetView>
  </sheetViews>
  <sheetFormatPr baseColWidth="10" defaultColWidth="11.453125" defaultRowHeight="15" customHeight="1"/>
  <cols>
    <col min="1" max="1" width="14.6328125" style="78" customWidth="1"/>
    <col min="2" max="2" width="35.6328125" style="78" customWidth="1"/>
    <col min="3" max="3" width="19.08984375" style="78" customWidth="1"/>
    <col min="4" max="4" width="32.54296875" style="78" customWidth="1"/>
    <col min="5" max="5" width="13.6328125" style="78" customWidth="1"/>
    <col min="6" max="6" width="46.36328125" style="78" customWidth="1"/>
    <col min="7" max="7" width="15.6328125" style="78" customWidth="1"/>
    <col min="8" max="8" width="14.6328125" style="78" customWidth="1"/>
    <col min="9" max="9" width="15.6328125" style="78" customWidth="1"/>
    <col min="10" max="10" width="17.6328125" style="78" customWidth="1"/>
    <col min="11" max="11" width="1.6328125" style="78" customWidth="1"/>
    <col min="12" max="16384" width="11.453125" style="78"/>
  </cols>
  <sheetData>
    <row r="1" spans="1:11" ht="40">
      <c r="A1" s="3" t="s">
        <v>0</v>
      </c>
      <c r="B1" s="2" t="s">
        <v>2641</v>
      </c>
      <c r="C1" s="3"/>
      <c r="D1" s="3"/>
      <c r="E1" s="3" t="s">
        <v>0</v>
      </c>
      <c r="F1" s="3" t="s">
        <v>0</v>
      </c>
      <c r="G1" s="3" t="s">
        <v>0</v>
      </c>
      <c r="H1" s="3" t="s">
        <v>0</v>
      </c>
      <c r="I1" s="3" t="s">
        <v>0</v>
      </c>
      <c r="J1" s="3" t="s">
        <v>0</v>
      </c>
      <c r="K1" s="3"/>
    </row>
    <row r="2" spans="1:11" ht="50">
      <c r="A2" s="20" t="s">
        <v>1</v>
      </c>
      <c r="B2" s="20" t="s">
        <v>2</v>
      </c>
      <c r="C2" s="21" t="s">
        <v>2606</v>
      </c>
      <c r="D2" s="21" t="s">
        <v>2642</v>
      </c>
      <c r="E2" s="21" t="s">
        <v>2643</v>
      </c>
      <c r="F2" s="21" t="s">
        <v>2644</v>
      </c>
      <c r="G2" s="21" t="s">
        <v>2645</v>
      </c>
      <c r="H2" s="21" t="s">
        <v>2646</v>
      </c>
      <c r="I2" s="21" t="s">
        <v>2647</v>
      </c>
      <c r="J2" s="21" t="s">
        <v>2648</v>
      </c>
      <c r="K2" s="3"/>
    </row>
    <row r="3" spans="1:11" ht="10">
      <c r="A3" s="14" t="s">
        <v>2649</v>
      </c>
      <c r="B3" s="16" t="s">
        <v>0</v>
      </c>
      <c r="C3" s="22"/>
      <c r="D3" s="22"/>
      <c r="E3" s="22"/>
      <c r="F3" s="22"/>
      <c r="G3" s="22"/>
      <c r="H3" s="22"/>
      <c r="I3" s="22"/>
      <c r="J3" s="22"/>
      <c r="K3" s="3"/>
    </row>
    <row r="4" spans="1:11" ht="10">
      <c r="A4" s="14" t="s">
        <v>2650</v>
      </c>
      <c r="B4" s="8" t="s">
        <v>683</v>
      </c>
      <c r="C4" s="22"/>
      <c r="D4" s="22"/>
      <c r="E4" s="22"/>
      <c r="F4" s="22"/>
      <c r="G4" s="22"/>
      <c r="H4" s="22"/>
      <c r="I4" s="22"/>
      <c r="J4" s="22"/>
      <c r="K4" s="3"/>
    </row>
    <row r="5" spans="1:11" ht="10">
      <c r="A5" s="14" t="s">
        <v>2651</v>
      </c>
      <c r="B5" s="7" t="s">
        <v>0</v>
      </c>
      <c r="C5" s="22"/>
      <c r="D5" s="22"/>
      <c r="E5" s="22"/>
      <c r="F5" s="22"/>
      <c r="G5" s="22"/>
      <c r="H5" s="22"/>
      <c r="I5" s="22"/>
      <c r="J5" s="22"/>
      <c r="K5" s="3"/>
    </row>
    <row r="6" spans="1:11" ht="50">
      <c r="A6" s="14" t="s">
        <v>2652</v>
      </c>
      <c r="B6" s="63" t="s">
        <v>2653</v>
      </c>
      <c r="C6" s="22"/>
      <c r="D6" s="22"/>
      <c r="E6" s="22"/>
      <c r="F6" s="22"/>
      <c r="G6" s="22"/>
      <c r="H6" s="22"/>
      <c r="I6" s="22"/>
      <c r="J6" s="22"/>
      <c r="K6" s="3"/>
    </row>
    <row r="7" spans="1:11" ht="30">
      <c r="A7" s="14" t="s">
        <v>2654</v>
      </c>
      <c r="B7" s="63" t="s">
        <v>2655</v>
      </c>
      <c r="C7" s="22"/>
      <c r="D7" s="22"/>
      <c r="E7" s="22"/>
      <c r="F7" s="22"/>
      <c r="G7" s="22"/>
      <c r="H7" s="22"/>
      <c r="I7" s="22"/>
      <c r="J7" s="22"/>
      <c r="K7" s="3"/>
    </row>
    <row r="8" spans="1:11" ht="10">
      <c r="A8" s="14" t="s">
        <v>2656</v>
      </c>
      <c r="B8" s="7" t="s">
        <v>0</v>
      </c>
      <c r="C8" s="22"/>
      <c r="D8" s="22"/>
      <c r="E8" s="22"/>
      <c r="F8" s="22"/>
      <c r="G8" s="22"/>
      <c r="H8" s="22"/>
      <c r="I8" s="22"/>
      <c r="J8" s="22"/>
      <c r="K8" s="3"/>
    </row>
    <row r="9" spans="1:11" ht="10">
      <c r="A9" s="112" t="s">
        <v>2657</v>
      </c>
      <c r="B9" s="130" t="s">
        <v>0</v>
      </c>
      <c r="C9" s="71"/>
      <c r="D9" s="71"/>
      <c r="E9" s="71"/>
      <c r="F9" s="71"/>
      <c r="G9" s="84"/>
      <c r="H9" s="71"/>
      <c r="I9" s="84"/>
      <c r="J9" s="71"/>
      <c r="K9" s="3"/>
    </row>
    <row r="10" spans="1:11" ht="10">
      <c r="A10" s="17" t="s">
        <v>2649</v>
      </c>
      <c r="B10" s="9" t="s">
        <v>0</v>
      </c>
      <c r="C10" s="11"/>
      <c r="D10" s="11"/>
      <c r="E10" s="11"/>
      <c r="F10" s="11"/>
      <c r="G10" s="11"/>
      <c r="H10" s="11"/>
      <c r="I10" s="11"/>
      <c r="J10" s="11"/>
      <c r="K10" s="3"/>
    </row>
    <row r="11" spans="1:11" ht="10">
      <c r="A11" s="8" t="s">
        <v>2658</v>
      </c>
      <c r="B11" s="9" t="s">
        <v>1103</v>
      </c>
      <c r="C11" s="30"/>
      <c r="D11" s="30"/>
      <c r="E11" s="30"/>
      <c r="F11" s="30"/>
      <c r="G11" s="81">
        <f>SUM(G9:G10)</f>
        <v>0</v>
      </c>
      <c r="H11" s="30"/>
      <c r="I11" s="81">
        <f>SUM(I9:I10)</f>
        <v>0</v>
      </c>
      <c r="J11" s="30"/>
      <c r="K11" s="3"/>
    </row>
    <row r="12" spans="1:11" ht="8.15" customHeight="1">
      <c r="A12" s="3" t="s">
        <v>0</v>
      </c>
      <c r="B12" s="3"/>
      <c r="C12" s="134"/>
      <c r="D12" s="134"/>
      <c r="E12" s="134"/>
      <c r="F12" s="134"/>
      <c r="G12" s="134"/>
      <c r="H12" s="134"/>
      <c r="I12" s="134"/>
      <c r="J12" s="134"/>
      <c r="K12" s="3"/>
    </row>
    <row r="13" spans="1:11" ht="10"/>
  </sheetData>
  <sheetProtection password="C9D6" sheet="1" objects="1" scenarios="1" formatCells="0" formatColumns="0"/>
  <dataValidations count="4">
    <dataValidation type="list" allowBlank="1" showInputMessage="1" showErrorMessage="1" sqref="D9" xr:uid="{00000000-0002-0000-1500-000000000000}">
      <formula1>APENDICE_VI</formula1>
    </dataValidation>
    <dataValidation type="list" allowBlank="1" showInputMessage="1" showErrorMessage="1" sqref="H9" xr:uid="{00000000-0002-0000-1500-000001000000}">
      <formula1>APENDICE_VII</formula1>
    </dataValidation>
    <dataValidation type="list" allowBlank="1" showInputMessage="1" showErrorMessage="1" sqref="F9" xr:uid="{00000000-0002-0000-1500-000002000000}">
      <formula1>APENDICE_IX</formula1>
    </dataValidation>
    <dataValidation type="list" allowBlank="1" showInputMessage="1" showErrorMessage="1" sqref="J9" xr:uid="{00000000-0002-0000-1500-000003000000}">
      <formula1>CATALOGCOLUMNFILTERED7</formula1>
    </dataValidation>
  </dataValidations>
  <pageMargins left="0.39370078740157483" right="0.39370078740157483" top="0.39370078740157483" bottom="0.39370078740157483" header="0.31496062992125984" footer="0.31496062992125984"/>
  <pageSetup scale="80" orientation="landscape" r:id="rId1"/>
  <headerFooter>
    <oddFooter>&amp;R&amp;8&amp;P/&amp;N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T78"/>
  <sheetViews>
    <sheetView showGridLines="0" workbookViewId="0">
      <pane xSplit="2" ySplit="2" topLeftCell="C3" activePane="bottomRight" state="frozen"/>
      <selection activeCell="C3" sqref="C3"/>
      <selection pane="topRight" activeCell="C3" sqref="C3"/>
      <selection pane="bottomLeft" activeCell="C3" sqref="C3"/>
      <selection pane="bottomRight" activeCell="E9" sqref="E9"/>
    </sheetView>
  </sheetViews>
  <sheetFormatPr baseColWidth="10" defaultColWidth="11.453125" defaultRowHeight="15" customHeight="1"/>
  <cols>
    <col min="1" max="1" width="13.6328125" style="78" customWidth="1"/>
    <col min="2" max="2" width="35.6328125" style="78" customWidth="1"/>
    <col min="3" max="6" width="15.6328125" style="78" customWidth="1"/>
    <col min="7" max="7" width="10.36328125" style="78" customWidth="1"/>
    <col min="8" max="19" width="15.6328125" style="78" customWidth="1"/>
    <col min="20" max="20" width="1.6328125" style="78" customWidth="1"/>
    <col min="21" max="16384" width="11.453125" style="78"/>
  </cols>
  <sheetData>
    <row r="1" spans="1:20" ht="20">
      <c r="A1" s="3" t="s">
        <v>0</v>
      </c>
      <c r="B1" s="2" t="s">
        <v>2659</v>
      </c>
      <c r="C1" s="3"/>
      <c r="D1" s="3"/>
      <c r="E1" s="3" t="s">
        <v>0</v>
      </c>
      <c r="F1" s="3" t="s">
        <v>0</v>
      </c>
      <c r="G1" s="3" t="s">
        <v>0</v>
      </c>
      <c r="H1" s="3" t="s">
        <v>0</v>
      </c>
      <c r="I1" s="3" t="s">
        <v>0</v>
      </c>
      <c r="J1" s="3" t="s">
        <v>0</v>
      </c>
      <c r="K1" s="3" t="s">
        <v>0</v>
      </c>
      <c r="L1" s="342" t="s">
        <v>5870</v>
      </c>
      <c r="M1" s="342" t="s">
        <v>5871</v>
      </c>
      <c r="N1" s="342" t="s">
        <v>5872</v>
      </c>
      <c r="O1" s="342" t="s">
        <v>5873</v>
      </c>
      <c r="P1" s="342" t="s">
        <v>5874</v>
      </c>
      <c r="Q1" s="342" t="s">
        <v>5875</v>
      </c>
      <c r="R1" s="3" t="s">
        <v>0</v>
      </c>
      <c r="S1" s="3" t="s">
        <v>0</v>
      </c>
      <c r="T1" s="3"/>
    </row>
    <row r="2" spans="1:20" ht="57" customHeight="1">
      <c r="A2" s="20" t="s">
        <v>1</v>
      </c>
      <c r="B2" s="20" t="s">
        <v>2</v>
      </c>
      <c r="C2" s="21" t="s">
        <v>2660</v>
      </c>
      <c r="D2" s="21" t="s">
        <v>2661</v>
      </c>
      <c r="E2" s="21" t="s">
        <v>2662</v>
      </c>
      <c r="F2" s="21" t="s">
        <v>2663</v>
      </c>
      <c r="G2" s="21" t="s">
        <v>2664</v>
      </c>
      <c r="H2" s="21" t="s">
        <v>2665</v>
      </c>
      <c r="I2" s="21" t="s">
        <v>2666</v>
      </c>
      <c r="J2" s="21" t="s">
        <v>2667</v>
      </c>
      <c r="K2" s="21" t="s">
        <v>2668</v>
      </c>
      <c r="L2" s="21" t="s">
        <v>2669</v>
      </c>
      <c r="M2" s="21" t="s">
        <v>2670</v>
      </c>
      <c r="N2" s="21" t="s">
        <v>2671</v>
      </c>
      <c r="O2" s="21" t="s">
        <v>2672</v>
      </c>
      <c r="P2" s="21" t="s">
        <v>2673</v>
      </c>
      <c r="Q2" s="58" t="s">
        <v>2674</v>
      </c>
      <c r="R2" s="21" t="s">
        <v>1994</v>
      </c>
      <c r="S2" s="21" t="s">
        <v>2675</v>
      </c>
      <c r="T2" s="3"/>
    </row>
    <row r="3" spans="1:20" ht="10">
      <c r="A3" s="14" t="s">
        <v>2676</v>
      </c>
      <c r="B3" s="16" t="s">
        <v>0</v>
      </c>
      <c r="C3" s="22"/>
      <c r="D3" s="22"/>
      <c r="E3" s="22"/>
      <c r="F3" s="22"/>
      <c r="G3" s="22"/>
      <c r="H3" s="22"/>
      <c r="I3" s="22"/>
      <c r="J3" s="22"/>
      <c r="K3" s="22"/>
      <c r="L3" s="22"/>
      <c r="M3" s="22"/>
      <c r="N3" s="22"/>
      <c r="O3" s="22"/>
      <c r="P3" s="22"/>
      <c r="Q3" s="22"/>
      <c r="R3" s="22"/>
      <c r="S3" s="22"/>
      <c r="T3" s="3"/>
    </row>
    <row r="4" spans="1:20" ht="10">
      <c r="A4" s="14" t="s">
        <v>2677</v>
      </c>
      <c r="B4" s="59" t="s">
        <v>683</v>
      </c>
      <c r="C4" s="22"/>
      <c r="D4" s="22"/>
      <c r="E4" s="22"/>
      <c r="F4" s="22"/>
      <c r="G4" s="22"/>
      <c r="H4" s="22"/>
      <c r="I4" s="22"/>
      <c r="J4" s="22"/>
      <c r="K4" s="22"/>
      <c r="L4" s="22"/>
      <c r="M4" s="22"/>
      <c r="N4" s="22"/>
      <c r="O4" s="22"/>
      <c r="P4" s="22"/>
      <c r="Q4" s="22"/>
      <c r="R4" s="22"/>
      <c r="S4" s="22"/>
      <c r="T4" s="3"/>
    </row>
    <row r="5" spans="1:20" ht="10">
      <c r="A5" s="14" t="s">
        <v>2678</v>
      </c>
      <c r="B5" s="18" t="s">
        <v>2152</v>
      </c>
      <c r="C5" s="22"/>
      <c r="D5" s="22"/>
      <c r="E5" s="22"/>
      <c r="F5" s="22"/>
      <c r="G5" s="22"/>
      <c r="H5" s="22"/>
      <c r="I5" s="22"/>
      <c r="J5" s="22"/>
      <c r="K5" s="22"/>
      <c r="L5" s="22"/>
      <c r="M5" s="22"/>
      <c r="N5" s="22"/>
      <c r="O5" s="22"/>
      <c r="P5" s="22"/>
      <c r="Q5" s="22"/>
      <c r="R5" s="22"/>
      <c r="S5" s="22"/>
      <c r="T5" s="3"/>
    </row>
    <row r="6" spans="1:20" ht="10">
      <c r="A6" s="14" t="s">
        <v>2679</v>
      </c>
      <c r="B6" s="22" t="s">
        <v>0</v>
      </c>
      <c r="C6" s="22"/>
      <c r="D6" s="22"/>
      <c r="E6" s="22"/>
      <c r="F6" s="22"/>
      <c r="G6" s="22"/>
      <c r="H6" s="22"/>
      <c r="I6" s="22"/>
      <c r="J6" s="22"/>
      <c r="K6" s="22"/>
      <c r="L6" s="22"/>
      <c r="M6" s="22"/>
      <c r="N6" s="22"/>
      <c r="O6" s="22"/>
      <c r="P6" s="22"/>
      <c r="Q6" s="22"/>
      <c r="R6" s="22"/>
      <c r="S6" s="22"/>
      <c r="T6" s="3"/>
    </row>
    <row r="7" spans="1:20" ht="30">
      <c r="A7" s="112" t="s">
        <v>2680</v>
      </c>
      <c r="B7" s="118" t="s">
        <v>2681</v>
      </c>
      <c r="C7" s="84"/>
      <c r="D7" s="84">
        <f>IF(C7&gt;15000,15000,C7)</f>
        <v>0</v>
      </c>
      <c r="E7" s="84"/>
      <c r="F7" s="84">
        <f>TRUNC(C7-D7+E7,0)</f>
        <v>0</v>
      </c>
      <c r="G7" s="71" t="s">
        <v>5635</v>
      </c>
      <c r="H7" s="84">
        <f>ROUND(F7*G7/100,0)</f>
        <v>0</v>
      </c>
      <c r="I7" s="84"/>
      <c r="J7" s="84"/>
      <c r="K7" s="84">
        <f>TRUNC(H7-I7-J7,0)</f>
        <v>0</v>
      </c>
      <c r="L7" s="84"/>
      <c r="M7" s="84"/>
      <c r="N7" s="84"/>
      <c r="O7" s="84"/>
      <c r="P7" s="84"/>
      <c r="Q7" s="84"/>
      <c r="R7" s="84">
        <f>IF(P7&gt;Q7,P7-Q7,0)</f>
        <v>0</v>
      </c>
      <c r="S7" s="84">
        <f>IF(P7&lt;Q7,Q7-P7,0)</f>
        <v>0</v>
      </c>
      <c r="T7" s="3"/>
    </row>
    <row r="8" spans="1:20" ht="10">
      <c r="A8" s="17" t="s">
        <v>2676</v>
      </c>
      <c r="B8" s="63" t="s">
        <v>0</v>
      </c>
      <c r="C8" s="11"/>
      <c r="D8" s="11"/>
      <c r="E8" s="11"/>
      <c r="F8" s="11"/>
      <c r="G8" s="11"/>
      <c r="H8" s="11"/>
      <c r="I8" s="11"/>
      <c r="J8" s="11"/>
      <c r="K8" s="11"/>
      <c r="L8" s="11"/>
      <c r="M8" s="11"/>
      <c r="N8" s="11"/>
      <c r="O8" s="11"/>
      <c r="P8" s="11"/>
      <c r="Q8" s="11"/>
      <c r="R8" s="11"/>
      <c r="S8" s="11"/>
      <c r="T8" s="3"/>
    </row>
    <row r="9" spans="1:20" ht="10">
      <c r="A9" s="8" t="s">
        <v>2682</v>
      </c>
      <c r="B9" s="63" t="s">
        <v>1103</v>
      </c>
      <c r="C9" s="81">
        <f>SUM(C7:C8)</f>
        <v>0</v>
      </c>
      <c r="D9" s="81">
        <f>SUM(D7:D8)</f>
        <v>0</v>
      </c>
      <c r="E9" s="81">
        <f>SUM(E7:E8)</f>
        <v>0</v>
      </c>
      <c r="F9" s="81">
        <f>SUM(F7:F8)</f>
        <v>0</v>
      </c>
      <c r="G9" s="30"/>
      <c r="H9" s="81">
        <f t="shared" ref="H9:S9" si="0">SUM(H7:H8)</f>
        <v>0</v>
      </c>
      <c r="I9" s="81">
        <f t="shared" si="0"/>
        <v>0</v>
      </c>
      <c r="J9" s="81">
        <f t="shared" si="0"/>
        <v>0</v>
      </c>
      <c r="K9" s="81">
        <f t="shared" si="0"/>
        <v>0</v>
      </c>
      <c r="L9" s="81">
        <f t="shared" si="0"/>
        <v>0</v>
      </c>
      <c r="M9" s="81">
        <f t="shared" si="0"/>
        <v>0</v>
      </c>
      <c r="N9" s="81">
        <f t="shared" si="0"/>
        <v>0</v>
      </c>
      <c r="O9" s="81">
        <f t="shared" si="0"/>
        <v>0</v>
      </c>
      <c r="P9" s="81">
        <f t="shared" si="0"/>
        <v>0</v>
      </c>
      <c r="Q9" s="81">
        <f t="shared" si="0"/>
        <v>0</v>
      </c>
      <c r="R9" s="81">
        <f t="shared" si="0"/>
        <v>0</v>
      </c>
      <c r="S9" s="81">
        <f t="shared" si="0"/>
        <v>0</v>
      </c>
      <c r="T9" s="3"/>
    </row>
    <row r="10" spans="1:20" ht="10">
      <c r="A10" s="17" t="s">
        <v>2683</v>
      </c>
      <c r="B10" s="11" t="s">
        <v>0</v>
      </c>
      <c r="C10" s="11"/>
      <c r="D10" s="11"/>
      <c r="E10" s="11"/>
      <c r="F10" s="11"/>
      <c r="G10" s="11"/>
      <c r="H10" s="11"/>
      <c r="I10" s="11"/>
      <c r="J10" s="11"/>
      <c r="K10" s="11"/>
      <c r="L10" s="11"/>
      <c r="M10" s="11"/>
      <c r="N10" s="11"/>
      <c r="O10" s="11"/>
      <c r="P10" s="11"/>
      <c r="Q10" s="11"/>
      <c r="R10" s="11"/>
      <c r="S10" s="11"/>
      <c r="T10" s="3"/>
    </row>
    <row r="11" spans="1:20" ht="10">
      <c r="A11" s="17" t="s">
        <v>2684</v>
      </c>
      <c r="B11" s="59" t="s">
        <v>2033</v>
      </c>
      <c r="C11" s="11"/>
      <c r="D11" s="11"/>
      <c r="E11" s="11"/>
      <c r="F11" s="11"/>
      <c r="G11" s="11"/>
      <c r="H11" s="11"/>
      <c r="I11" s="11"/>
      <c r="J11" s="11"/>
      <c r="K11" s="11"/>
      <c r="L11" s="11"/>
      <c r="M11" s="11"/>
      <c r="N11" s="11"/>
      <c r="O11" s="11"/>
      <c r="P11" s="11"/>
      <c r="Q11" s="11"/>
      <c r="R11" s="11"/>
      <c r="S11" s="11"/>
      <c r="T11" s="3"/>
    </row>
    <row r="12" spans="1:20" ht="10">
      <c r="A12" s="17" t="s">
        <v>2685</v>
      </c>
      <c r="B12" s="63" t="s">
        <v>0</v>
      </c>
      <c r="C12" s="11"/>
      <c r="D12" s="11"/>
      <c r="E12" s="11"/>
      <c r="F12" s="11"/>
      <c r="G12" s="11"/>
      <c r="H12" s="11"/>
      <c r="I12" s="11"/>
      <c r="J12" s="11"/>
      <c r="K12" s="11"/>
      <c r="L12" s="11"/>
      <c r="M12" s="11"/>
      <c r="N12" s="11"/>
      <c r="O12" s="11"/>
      <c r="P12" s="11"/>
      <c r="Q12" s="11"/>
      <c r="R12" s="11"/>
      <c r="S12" s="11"/>
      <c r="T12" s="3"/>
    </row>
    <row r="13" spans="1:20" ht="30">
      <c r="A13" s="112" t="s">
        <v>2686</v>
      </c>
      <c r="B13" s="118" t="s">
        <v>2681</v>
      </c>
      <c r="C13" s="84"/>
      <c r="D13" s="84">
        <f>IF(C13&gt;15000,15000,C13)</f>
        <v>0</v>
      </c>
      <c r="E13" s="84"/>
      <c r="F13" s="84">
        <f>TRUNC(C13-D13+E13,0)</f>
        <v>0</v>
      </c>
      <c r="G13" s="71" t="s">
        <v>5635</v>
      </c>
      <c r="H13" s="84">
        <f>ROUND(F13*G13/100,0)</f>
        <v>0</v>
      </c>
      <c r="I13" s="84"/>
      <c r="J13" s="84"/>
      <c r="K13" s="84">
        <f>TRUNC(H13-I13-J13,0)</f>
        <v>0</v>
      </c>
      <c r="L13" s="84"/>
      <c r="M13" s="84"/>
      <c r="N13" s="84"/>
      <c r="O13" s="84"/>
      <c r="P13" s="84"/>
      <c r="Q13" s="84"/>
      <c r="R13" s="84">
        <f>IF(P13&gt;Q13,P13-Q13,0)</f>
        <v>0</v>
      </c>
      <c r="S13" s="84">
        <f>IF(P13&lt;Q13,Q13-P13,0)</f>
        <v>0</v>
      </c>
      <c r="T13" s="3"/>
    </row>
    <row r="14" spans="1:20" ht="10">
      <c r="A14" s="17" t="s">
        <v>2687</v>
      </c>
      <c r="B14" s="63" t="s">
        <v>0</v>
      </c>
      <c r="C14" s="11"/>
      <c r="D14" s="11"/>
      <c r="E14" s="11"/>
      <c r="F14" s="11"/>
      <c r="G14" s="11"/>
      <c r="H14" s="11"/>
      <c r="I14" s="11"/>
      <c r="J14" s="11"/>
      <c r="K14" s="11"/>
      <c r="L14" s="11"/>
      <c r="M14" s="11"/>
      <c r="N14" s="11"/>
      <c r="O14" s="11"/>
      <c r="P14" s="11"/>
      <c r="Q14" s="11"/>
      <c r="R14" s="11"/>
      <c r="S14" s="11"/>
      <c r="T14" s="3"/>
    </row>
    <row r="15" spans="1:20" ht="10">
      <c r="A15" s="8" t="s">
        <v>2688</v>
      </c>
      <c r="B15" s="63" t="s">
        <v>1103</v>
      </c>
      <c r="C15" s="81">
        <f>SUM(C13:C14)</f>
        <v>0</v>
      </c>
      <c r="D15" s="81">
        <f>SUM(D13:D14)</f>
        <v>0</v>
      </c>
      <c r="E15" s="81">
        <f>SUM(E13:E14)</f>
        <v>0</v>
      </c>
      <c r="F15" s="81">
        <f>SUM(F13:F14)</f>
        <v>0</v>
      </c>
      <c r="G15" s="30"/>
      <c r="H15" s="81">
        <f t="shared" ref="H15:S15" si="1">SUM(H13:H14)</f>
        <v>0</v>
      </c>
      <c r="I15" s="81">
        <f t="shared" si="1"/>
        <v>0</v>
      </c>
      <c r="J15" s="81">
        <f t="shared" si="1"/>
        <v>0</v>
      </c>
      <c r="K15" s="81">
        <f t="shared" si="1"/>
        <v>0</v>
      </c>
      <c r="L15" s="81">
        <f t="shared" si="1"/>
        <v>0</v>
      </c>
      <c r="M15" s="81">
        <f t="shared" si="1"/>
        <v>0</v>
      </c>
      <c r="N15" s="81">
        <f t="shared" si="1"/>
        <v>0</v>
      </c>
      <c r="O15" s="81">
        <f t="shared" si="1"/>
        <v>0</v>
      </c>
      <c r="P15" s="81">
        <f t="shared" si="1"/>
        <v>0</v>
      </c>
      <c r="Q15" s="81">
        <f t="shared" si="1"/>
        <v>0</v>
      </c>
      <c r="R15" s="81">
        <f t="shared" si="1"/>
        <v>0</v>
      </c>
      <c r="S15" s="81">
        <f t="shared" si="1"/>
        <v>0</v>
      </c>
      <c r="T15" s="3"/>
    </row>
    <row r="16" spans="1:20" ht="10">
      <c r="A16" s="17" t="s">
        <v>2689</v>
      </c>
      <c r="B16" s="11" t="s">
        <v>0</v>
      </c>
      <c r="C16" s="11"/>
      <c r="D16" s="11"/>
      <c r="E16" s="11"/>
      <c r="F16" s="11"/>
      <c r="G16" s="11"/>
      <c r="H16" s="11"/>
      <c r="I16" s="11"/>
      <c r="J16" s="11"/>
      <c r="K16" s="11"/>
      <c r="L16" s="11"/>
      <c r="M16" s="11"/>
      <c r="N16" s="11"/>
      <c r="O16" s="11"/>
      <c r="P16" s="11"/>
      <c r="Q16" s="11"/>
      <c r="R16" s="11"/>
      <c r="S16" s="11"/>
      <c r="T16" s="3"/>
    </row>
    <row r="17" spans="1:20" ht="10">
      <c r="A17" s="17" t="s">
        <v>2690</v>
      </c>
      <c r="B17" s="59" t="s">
        <v>2153</v>
      </c>
      <c r="C17" s="11"/>
      <c r="D17" s="11"/>
      <c r="E17" s="11"/>
      <c r="F17" s="11"/>
      <c r="G17" s="11"/>
      <c r="H17" s="11"/>
      <c r="I17" s="11"/>
      <c r="J17" s="11"/>
      <c r="K17" s="11"/>
      <c r="L17" s="11"/>
      <c r="M17" s="11"/>
      <c r="N17" s="11"/>
      <c r="O17" s="11"/>
      <c r="P17" s="11"/>
      <c r="Q17" s="11"/>
      <c r="R17" s="11"/>
      <c r="S17" s="11"/>
      <c r="T17" s="3"/>
    </row>
    <row r="18" spans="1:20" ht="10">
      <c r="A18" s="17" t="s">
        <v>2691</v>
      </c>
      <c r="B18" s="59" t="s">
        <v>0</v>
      </c>
      <c r="C18" s="11"/>
      <c r="D18" s="11"/>
      <c r="E18" s="11"/>
      <c r="F18" s="11"/>
      <c r="G18" s="11"/>
      <c r="H18" s="11"/>
      <c r="I18" s="11"/>
      <c r="J18" s="11"/>
      <c r="K18" s="11"/>
      <c r="L18" s="11"/>
      <c r="M18" s="11"/>
      <c r="N18" s="11"/>
      <c r="O18" s="11"/>
      <c r="P18" s="11"/>
      <c r="Q18" s="11"/>
      <c r="R18" s="11"/>
      <c r="S18" s="11"/>
      <c r="T18" s="3"/>
    </row>
    <row r="19" spans="1:20" ht="30">
      <c r="A19" s="112" t="s">
        <v>2692</v>
      </c>
      <c r="B19" s="118" t="s">
        <v>2681</v>
      </c>
      <c r="C19" s="84"/>
      <c r="D19" s="84">
        <f>IF(C19&gt;15000,15000,C19)</f>
        <v>0</v>
      </c>
      <c r="E19" s="84"/>
      <c r="F19" s="84">
        <f>TRUNC(C19-D19+E19,0)</f>
        <v>0</v>
      </c>
      <c r="G19" s="71" t="s">
        <v>5635</v>
      </c>
      <c r="H19" s="84">
        <f>ROUND(F19*G19/100,0)</f>
        <v>0</v>
      </c>
      <c r="I19" s="84"/>
      <c r="J19" s="84"/>
      <c r="K19" s="84">
        <f>TRUNC(H19-I19-J19,0)</f>
        <v>0</v>
      </c>
      <c r="L19" s="84"/>
      <c r="M19" s="84"/>
      <c r="N19" s="84"/>
      <c r="O19" s="84"/>
      <c r="P19" s="84"/>
      <c r="Q19" s="84"/>
      <c r="R19" s="84">
        <f>IF(P19&gt;Q19,P19-Q19,0)</f>
        <v>0</v>
      </c>
      <c r="S19" s="84">
        <f>IF(P19&lt;Q19,Q19-P19,0)</f>
        <v>0</v>
      </c>
      <c r="T19" s="3"/>
    </row>
    <row r="20" spans="1:20" ht="10">
      <c r="A20" s="17" t="s">
        <v>2693</v>
      </c>
      <c r="B20" s="63" t="s">
        <v>0</v>
      </c>
      <c r="C20" s="11"/>
      <c r="D20" s="11"/>
      <c r="E20" s="11"/>
      <c r="F20" s="11"/>
      <c r="G20" s="11"/>
      <c r="H20" s="11"/>
      <c r="I20" s="11"/>
      <c r="J20" s="11"/>
      <c r="K20" s="11"/>
      <c r="L20" s="11"/>
      <c r="M20" s="11"/>
      <c r="N20" s="11"/>
      <c r="O20" s="11"/>
      <c r="P20" s="11"/>
      <c r="Q20" s="11"/>
      <c r="R20" s="11"/>
      <c r="S20" s="11"/>
      <c r="T20" s="3"/>
    </row>
    <row r="21" spans="1:20" ht="10">
      <c r="A21" s="8" t="s">
        <v>2694</v>
      </c>
      <c r="B21" s="63" t="s">
        <v>1103</v>
      </c>
      <c r="C21" s="81">
        <f>SUM(C19:C20)</f>
        <v>0</v>
      </c>
      <c r="D21" s="81">
        <f>SUM(D19:D20)</f>
        <v>0</v>
      </c>
      <c r="E21" s="81">
        <f>SUM(E19:E20)</f>
        <v>0</v>
      </c>
      <c r="F21" s="81">
        <f>SUM(F19:F20)</f>
        <v>0</v>
      </c>
      <c r="G21" s="30"/>
      <c r="H21" s="81">
        <f t="shared" ref="H21:S21" si="2">SUM(H19:H20)</f>
        <v>0</v>
      </c>
      <c r="I21" s="81">
        <f t="shared" si="2"/>
        <v>0</v>
      </c>
      <c r="J21" s="81">
        <f t="shared" si="2"/>
        <v>0</v>
      </c>
      <c r="K21" s="81">
        <f t="shared" si="2"/>
        <v>0</v>
      </c>
      <c r="L21" s="81">
        <f t="shared" si="2"/>
        <v>0</v>
      </c>
      <c r="M21" s="81">
        <f t="shared" si="2"/>
        <v>0</v>
      </c>
      <c r="N21" s="81">
        <f t="shared" si="2"/>
        <v>0</v>
      </c>
      <c r="O21" s="81">
        <f t="shared" si="2"/>
        <v>0</v>
      </c>
      <c r="P21" s="81">
        <f t="shared" si="2"/>
        <v>0</v>
      </c>
      <c r="Q21" s="81">
        <f t="shared" si="2"/>
        <v>0</v>
      </c>
      <c r="R21" s="81">
        <f t="shared" si="2"/>
        <v>0</v>
      </c>
      <c r="S21" s="81">
        <f t="shared" si="2"/>
        <v>0</v>
      </c>
      <c r="T21" s="3"/>
    </row>
    <row r="22" spans="1:20" ht="10">
      <c r="A22" s="17" t="s">
        <v>2695</v>
      </c>
      <c r="B22" s="11" t="s">
        <v>0</v>
      </c>
      <c r="C22" s="11"/>
      <c r="D22" s="11"/>
      <c r="E22" s="11"/>
      <c r="F22" s="11"/>
      <c r="G22" s="11"/>
      <c r="H22" s="11"/>
      <c r="I22" s="11"/>
      <c r="J22" s="11"/>
      <c r="K22" s="11"/>
      <c r="L22" s="11"/>
      <c r="M22" s="11"/>
      <c r="N22" s="11"/>
      <c r="O22" s="11"/>
      <c r="P22" s="11"/>
      <c r="Q22" s="11"/>
      <c r="R22" s="11"/>
      <c r="S22" s="11"/>
      <c r="T22" s="3"/>
    </row>
    <row r="23" spans="1:20" ht="10">
      <c r="A23" s="17" t="s">
        <v>2696</v>
      </c>
      <c r="B23" s="59" t="s">
        <v>2154</v>
      </c>
      <c r="C23" s="11"/>
      <c r="D23" s="11"/>
      <c r="E23" s="11"/>
      <c r="F23" s="11"/>
      <c r="G23" s="11"/>
      <c r="H23" s="11"/>
      <c r="I23" s="11"/>
      <c r="J23" s="11"/>
      <c r="K23" s="11"/>
      <c r="L23" s="11"/>
      <c r="M23" s="11"/>
      <c r="N23" s="11"/>
      <c r="O23" s="11"/>
      <c r="P23" s="11"/>
      <c r="Q23" s="11"/>
      <c r="R23" s="11"/>
      <c r="S23" s="11"/>
      <c r="T23" s="3"/>
    </row>
    <row r="24" spans="1:20" ht="10">
      <c r="A24" s="17" t="s">
        <v>2697</v>
      </c>
      <c r="B24" s="59" t="s">
        <v>0</v>
      </c>
      <c r="C24" s="11"/>
      <c r="D24" s="11"/>
      <c r="E24" s="11"/>
      <c r="F24" s="11"/>
      <c r="G24" s="11"/>
      <c r="H24" s="11"/>
      <c r="I24" s="11"/>
      <c r="J24" s="11"/>
      <c r="K24" s="11"/>
      <c r="L24" s="11"/>
      <c r="M24" s="11"/>
      <c r="N24" s="11"/>
      <c r="O24" s="11"/>
      <c r="P24" s="11"/>
      <c r="Q24" s="11"/>
      <c r="R24" s="11"/>
      <c r="S24" s="11"/>
      <c r="T24" s="3"/>
    </row>
    <row r="25" spans="1:20" ht="30">
      <c r="A25" s="112" t="s">
        <v>2698</v>
      </c>
      <c r="B25" s="118" t="s">
        <v>2681</v>
      </c>
      <c r="C25" s="84"/>
      <c r="D25" s="84">
        <f>IF(C25&gt;15000,15000,C25)</f>
        <v>0</v>
      </c>
      <c r="E25" s="84"/>
      <c r="F25" s="84">
        <f>TRUNC(C25-D25+E25,0)</f>
        <v>0</v>
      </c>
      <c r="G25" s="71" t="s">
        <v>5635</v>
      </c>
      <c r="H25" s="84">
        <f>ROUND(F25*G25/100,0)</f>
        <v>0</v>
      </c>
      <c r="I25" s="84"/>
      <c r="J25" s="84"/>
      <c r="K25" s="84">
        <f>TRUNC(H25-I25-J25,0)</f>
        <v>0</v>
      </c>
      <c r="L25" s="84"/>
      <c r="M25" s="84"/>
      <c r="N25" s="84"/>
      <c r="O25" s="84"/>
      <c r="P25" s="84"/>
      <c r="Q25" s="84"/>
      <c r="R25" s="84">
        <f>IF(P25&gt;Q25,P25-Q25,0)</f>
        <v>0</v>
      </c>
      <c r="S25" s="84">
        <f>IF(P25&lt;Q25,Q25-P25,0)</f>
        <v>0</v>
      </c>
      <c r="T25" s="3"/>
    </row>
    <row r="26" spans="1:20" ht="10">
      <c r="A26" s="17" t="s">
        <v>2699</v>
      </c>
      <c r="B26" s="63" t="s">
        <v>0</v>
      </c>
      <c r="C26" s="11"/>
      <c r="D26" s="11"/>
      <c r="E26" s="11"/>
      <c r="F26" s="11"/>
      <c r="G26" s="11"/>
      <c r="H26" s="11"/>
      <c r="I26" s="11"/>
      <c r="J26" s="11"/>
      <c r="K26" s="11"/>
      <c r="L26" s="11"/>
      <c r="M26" s="11"/>
      <c r="N26" s="11"/>
      <c r="O26" s="11"/>
      <c r="P26" s="11"/>
      <c r="Q26" s="11"/>
      <c r="R26" s="11"/>
      <c r="S26" s="11"/>
      <c r="T26" s="3"/>
    </row>
    <row r="27" spans="1:20" ht="10">
      <c r="A27" s="8" t="s">
        <v>2700</v>
      </c>
      <c r="B27" s="63" t="s">
        <v>1103</v>
      </c>
      <c r="C27" s="81">
        <f>SUM(C25:C26)</f>
        <v>0</v>
      </c>
      <c r="D27" s="81">
        <f>SUM(D25:D26)</f>
        <v>0</v>
      </c>
      <c r="E27" s="81">
        <f>SUM(E25:E26)</f>
        <v>0</v>
      </c>
      <c r="F27" s="81">
        <f>SUM(F25:F26)</f>
        <v>0</v>
      </c>
      <c r="G27" s="30"/>
      <c r="H27" s="81">
        <f t="shared" ref="H27:S27" si="3">SUM(H25:H26)</f>
        <v>0</v>
      </c>
      <c r="I27" s="81">
        <f t="shared" si="3"/>
        <v>0</v>
      </c>
      <c r="J27" s="81">
        <f t="shared" si="3"/>
        <v>0</v>
      </c>
      <c r="K27" s="81">
        <f t="shared" si="3"/>
        <v>0</v>
      </c>
      <c r="L27" s="81">
        <f t="shared" si="3"/>
        <v>0</v>
      </c>
      <c r="M27" s="81">
        <f t="shared" si="3"/>
        <v>0</v>
      </c>
      <c r="N27" s="81">
        <f t="shared" si="3"/>
        <v>0</v>
      </c>
      <c r="O27" s="81">
        <f t="shared" si="3"/>
        <v>0</v>
      </c>
      <c r="P27" s="81">
        <f t="shared" si="3"/>
        <v>0</v>
      </c>
      <c r="Q27" s="81">
        <f t="shared" si="3"/>
        <v>0</v>
      </c>
      <c r="R27" s="81">
        <f t="shared" si="3"/>
        <v>0</v>
      </c>
      <c r="S27" s="81">
        <f t="shared" si="3"/>
        <v>0</v>
      </c>
      <c r="T27" s="3"/>
    </row>
    <row r="28" spans="1:20" ht="10">
      <c r="A28" s="17" t="s">
        <v>2701</v>
      </c>
      <c r="B28" s="11" t="s">
        <v>0</v>
      </c>
      <c r="C28" s="11"/>
      <c r="D28" s="11"/>
      <c r="E28" s="11"/>
      <c r="F28" s="11"/>
      <c r="G28" s="11"/>
      <c r="H28" s="11"/>
      <c r="I28" s="11"/>
      <c r="J28" s="11"/>
      <c r="K28" s="11"/>
      <c r="L28" s="11"/>
      <c r="M28" s="11"/>
      <c r="N28" s="11"/>
      <c r="O28" s="11"/>
      <c r="P28" s="11"/>
      <c r="Q28" s="11"/>
      <c r="R28" s="11"/>
      <c r="S28" s="11"/>
      <c r="T28" s="3"/>
    </row>
    <row r="29" spans="1:20" ht="10">
      <c r="A29" s="17" t="s">
        <v>2702</v>
      </c>
      <c r="B29" s="59" t="s">
        <v>2039</v>
      </c>
      <c r="C29" s="11"/>
      <c r="D29" s="11"/>
      <c r="E29" s="11"/>
      <c r="F29" s="11"/>
      <c r="G29" s="11"/>
      <c r="H29" s="11"/>
      <c r="I29" s="11"/>
      <c r="J29" s="11"/>
      <c r="K29" s="11"/>
      <c r="L29" s="11"/>
      <c r="M29" s="11"/>
      <c r="N29" s="11"/>
      <c r="O29" s="11"/>
      <c r="P29" s="11"/>
      <c r="Q29" s="11"/>
      <c r="R29" s="11"/>
      <c r="S29" s="11"/>
      <c r="T29" s="3"/>
    </row>
    <row r="30" spans="1:20" ht="10">
      <c r="A30" s="17" t="s">
        <v>2703</v>
      </c>
      <c r="B30" s="63" t="s">
        <v>0</v>
      </c>
      <c r="C30" s="11"/>
      <c r="D30" s="11"/>
      <c r="E30" s="11"/>
      <c r="F30" s="11"/>
      <c r="G30" s="11"/>
      <c r="H30" s="11"/>
      <c r="I30" s="11"/>
      <c r="J30" s="11"/>
      <c r="K30" s="11"/>
      <c r="L30" s="11"/>
      <c r="M30" s="11"/>
      <c r="N30" s="11"/>
      <c r="O30" s="11"/>
      <c r="P30" s="11"/>
      <c r="Q30" s="11"/>
      <c r="R30" s="11"/>
      <c r="S30" s="11"/>
      <c r="T30" s="3"/>
    </row>
    <row r="31" spans="1:20" ht="30">
      <c r="A31" s="112" t="s">
        <v>2704</v>
      </c>
      <c r="B31" s="118" t="s">
        <v>2681</v>
      </c>
      <c r="C31" s="84"/>
      <c r="D31" s="84">
        <f>IF(C31&gt;15000,15000,C31)</f>
        <v>0</v>
      </c>
      <c r="E31" s="84"/>
      <c r="F31" s="84">
        <f>TRUNC(C31-D31+E31,0)</f>
        <v>0</v>
      </c>
      <c r="G31" s="71" t="s">
        <v>5635</v>
      </c>
      <c r="H31" s="84">
        <f>ROUND(F31*G31/100,0)</f>
        <v>0</v>
      </c>
      <c r="I31" s="84"/>
      <c r="J31" s="84"/>
      <c r="K31" s="84">
        <f>TRUNC(H31-I31-J31,0)</f>
        <v>0</v>
      </c>
      <c r="L31" s="84"/>
      <c r="M31" s="84"/>
      <c r="N31" s="84"/>
      <c r="O31" s="84"/>
      <c r="P31" s="84"/>
      <c r="Q31" s="84"/>
      <c r="R31" s="84">
        <f>IF(P31&gt;Q31,P31-Q31,0)</f>
        <v>0</v>
      </c>
      <c r="S31" s="84">
        <f>IF(P31&lt;Q31,Q31-P31,0)</f>
        <v>0</v>
      </c>
      <c r="T31" s="3"/>
    </row>
    <row r="32" spans="1:20" ht="10">
      <c r="A32" s="17" t="s">
        <v>2705</v>
      </c>
      <c r="B32" s="63" t="s">
        <v>0</v>
      </c>
      <c r="C32" s="11"/>
      <c r="D32" s="11"/>
      <c r="E32" s="11"/>
      <c r="F32" s="11"/>
      <c r="G32" s="11"/>
      <c r="H32" s="11"/>
      <c r="I32" s="11"/>
      <c r="J32" s="11"/>
      <c r="K32" s="11"/>
      <c r="L32" s="11"/>
      <c r="M32" s="11"/>
      <c r="N32" s="11"/>
      <c r="O32" s="11"/>
      <c r="P32" s="11"/>
      <c r="Q32" s="11"/>
      <c r="R32" s="11"/>
      <c r="S32" s="11"/>
      <c r="T32" s="3"/>
    </row>
    <row r="33" spans="1:20" ht="10">
      <c r="A33" s="8" t="s">
        <v>2706</v>
      </c>
      <c r="B33" s="63" t="s">
        <v>1103</v>
      </c>
      <c r="C33" s="81">
        <f>SUM(C31:C32)</f>
        <v>0</v>
      </c>
      <c r="D33" s="81">
        <f>SUM(D31:D32)</f>
        <v>0</v>
      </c>
      <c r="E33" s="81">
        <f>SUM(E31:E32)</f>
        <v>0</v>
      </c>
      <c r="F33" s="81">
        <f>SUM(F31:F32)</f>
        <v>0</v>
      </c>
      <c r="G33" s="30"/>
      <c r="H33" s="81">
        <f t="shared" ref="H33:S33" si="4">SUM(H31:H32)</f>
        <v>0</v>
      </c>
      <c r="I33" s="81">
        <f t="shared" si="4"/>
        <v>0</v>
      </c>
      <c r="J33" s="81">
        <f t="shared" si="4"/>
        <v>0</v>
      </c>
      <c r="K33" s="81">
        <f t="shared" si="4"/>
        <v>0</v>
      </c>
      <c r="L33" s="81">
        <f t="shared" si="4"/>
        <v>0</v>
      </c>
      <c r="M33" s="81">
        <f t="shared" si="4"/>
        <v>0</v>
      </c>
      <c r="N33" s="81">
        <f t="shared" si="4"/>
        <v>0</v>
      </c>
      <c r="O33" s="81">
        <f t="shared" si="4"/>
        <v>0</v>
      </c>
      <c r="P33" s="81">
        <f t="shared" si="4"/>
        <v>0</v>
      </c>
      <c r="Q33" s="81">
        <f t="shared" si="4"/>
        <v>0</v>
      </c>
      <c r="R33" s="81">
        <f t="shared" si="4"/>
        <v>0</v>
      </c>
      <c r="S33" s="81">
        <f t="shared" si="4"/>
        <v>0</v>
      </c>
      <c r="T33" s="3"/>
    </row>
    <row r="34" spans="1:20" ht="10">
      <c r="A34" s="17" t="s">
        <v>2707</v>
      </c>
      <c r="B34" s="11" t="s">
        <v>0</v>
      </c>
      <c r="C34" s="11"/>
      <c r="D34" s="11"/>
      <c r="E34" s="11"/>
      <c r="F34" s="11"/>
      <c r="G34" s="11"/>
      <c r="H34" s="11"/>
      <c r="I34" s="11"/>
      <c r="J34" s="11"/>
      <c r="K34" s="11"/>
      <c r="L34" s="11"/>
      <c r="M34" s="11"/>
      <c r="N34" s="11"/>
      <c r="O34" s="11"/>
      <c r="P34" s="11"/>
      <c r="Q34" s="11"/>
      <c r="R34" s="11"/>
      <c r="S34" s="11"/>
      <c r="T34" s="3"/>
    </row>
    <row r="35" spans="1:20" ht="10">
      <c r="A35" s="17" t="s">
        <v>2708</v>
      </c>
      <c r="B35" s="59" t="s">
        <v>2041</v>
      </c>
      <c r="C35" s="11"/>
      <c r="D35" s="11"/>
      <c r="E35" s="11"/>
      <c r="F35" s="11"/>
      <c r="G35" s="11"/>
      <c r="H35" s="11"/>
      <c r="I35" s="11"/>
      <c r="J35" s="11"/>
      <c r="K35" s="11"/>
      <c r="L35" s="11"/>
      <c r="M35" s="11"/>
      <c r="N35" s="11"/>
      <c r="O35" s="11"/>
      <c r="P35" s="11"/>
      <c r="Q35" s="11"/>
      <c r="R35" s="11"/>
      <c r="S35" s="11"/>
      <c r="T35" s="3"/>
    </row>
    <row r="36" spans="1:20" ht="10">
      <c r="A36" s="17" t="s">
        <v>2709</v>
      </c>
      <c r="B36" s="63" t="s">
        <v>0</v>
      </c>
      <c r="C36" s="11"/>
      <c r="D36" s="11"/>
      <c r="E36" s="11"/>
      <c r="F36" s="11"/>
      <c r="G36" s="11"/>
      <c r="H36" s="11"/>
      <c r="I36" s="11"/>
      <c r="J36" s="11"/>
      <c r="K36" s="11"/>
      <c r="L36" s="11"/>
      <c r="M36" s="11"/>
      <c r="N36" s="11"/>
      <c r="O36" s="11"/>
      <c r="P36" s="11"/>
      <c r="Q36" s="11"/>
      <c r="R36" s="11"/>
      <c r="S36" s="11"/>
      <c r="T36" s="3"/>
    </row>
    <row r="37" spans="1:20" ht="30">
      <c r="A37" s="112" t="s">
        <v>2710</v>
      </c>
      <c r="B37" s="118" t="s">
        <v>2681</v>
      </c>
      <c r="C37" s="84"/>
      <c r="D37" s="84">
        <f>IF(C37&gt;15000,15000,C37)</f>
        <v>0</v>
      </c>
      <c r="E37" s="84"/>
      <c r="F37" s="84">
        <f>TRUNC(C37-D37+E37,0)</f>
        <v>0</v>
      </c>
      <c r="G37" s="71" t="s">
        <v>5635</v>
      </c>
      <c r="H37" s="84">
        <f>ROUND(F37*G37/100,0)</f>
        <v>0</v>
      </c>
      <c r="I37" s="84"/>
      <c r="J37" s="84"/>
      <c r="K37" s="84">
        <f>TRUNC(H37-I37-J37,0)</f>
        <v>0</v>
      </c>
      <c r="L37" s="84"/>
      <c r="M37" s="84"/>
      <c r="N37" s="84"/>
      <c r="O37" s="84"/>
      <c r="P37" s="84"/>
      <c r="Q37" s="84"/>
      <c r="R37" s="84">
        <f>IF(P37&gt;Q37,P37-Q37,0)</f>
        <v>0</v>
      </c>
      <c r="S37" s="84">
        <f>IF(P37&lt;Q37,Q37-P37,0)</f>
        <v>0</v>
      </c>
      <c r="T37" s="3"/>
    </row>
    <row r="38" spans="1:20" ht="10">
      <c r="A38" s="17" t="s">
        <v>2711</v>
      </c>
      <c r="B38" s="63" t="s">
        <v>0</v>
      </c>
      <c r="C38" s="11"/>
      <c r="D38" s="11"/>
      <c r="E38" s="11"/>
      <c r="F38" s="11"/>
      <c r="G38" s="11"/>
      <c r="H38" s="11"/>
      <c r="I38" s="11"/>
      <c r="J38" s="11"/>
      <c r="K38" s="11"/>
      <c r="L38" s="11"/>
      <c r="M38" s="11"/>
      <c r="N38" s="11"/>
      <c r="O38" s="11"/>
      <c r="P38" s="11"/>
      <c r="Q38" s="11"/>
      <c r="R38" s="11"/>
      <c r="S38" s="11"/>
      <c r="T38" s="3"/>
    </row>
    <row r="39" spans="1:20" ht="10">
      <c r="A39" s="8" t="s">
        <v>2712</v>
      </c>
      <c r="B39" s="63" t="s">
        <v>1103</v>
      </c>
      <c r="C39" s="81">
        <f>SUM(C37:C38)</f>
        <v>0</v>
      </c>
      <c r="D39" s="81">
        <f>SUM(D37:D38)</f>
        <v>0</v>
      </c>
      <c r="E39" s="81">
        <f>SUM(E37:E38)</f>
        <v>0</v>
      </c>
      <c r="F39" s="81">
        <f>SUM(F37:F38)</f>
        <v>0</v>
      </c>
      <c r="G39" s="30"/>
      <c r="H39" s="81">
        <f t="shared" ref="H39:S39" si="5">SUM(H37:H38)</f>
        <v>0</v>
      </c>
      <c r="I39" s="81">
        <f t="shared" si="5"/>
        <v>0</v>
      </c>
      <c r="J39" s="81">
        <f t="shared" si="5"/>
        <v>0</v>
      </c>
      <c r="K39" s="81">
        <f t="shared" si="5"/>
        <v>0</v>
      </c>
      <c r="L39" s="81">
        <f t="shared" si="5"/>
        <v>0</v>
      </c>
      <c r="M39" s="81">
        <f t="shared" si="5"/>
        <v>0</v>
      </c>
      <c r="N39" s="81">
        <f t="shared" si="5"/>
        <v>0</v>
      </c>
      <c r="O39" s="81">
        <f t="shared" si="5"/>
        <v>0</v>
      </c>
      <c r="P39" s="81">
        <f t="shared" si="5"/>
        <v>0</v>
      </c>
      <c r="Q39" s="81">
        <f t="shared" si="5"/>
        <v>0</v>
      </c>
      <c r="R39" s="81">
        <f t="shared" si="5"/>
        <v>0</v>
      </c>
      <c r="S39" s="81">
        <f t="shared" si="5"/>
        <v>0</v>
      </c>
      <c r="T39" s="3"/>
    </row>
    <row r="40" spans="1:20" ht="10">
      <c r="A40" s="17" t="s">
        <v>2713</v>
      </c>
      <c r="B40" s="63" t="s">
        <v>0</v>
      </c>
      <c r="C40" s="11"/>
      <c r="D40" s="11"/>
      <c r="E40" s="11"/>
      <c r="F40" s="11"/>
      <c r="G40" s="11"/>
      <c r="H40" s="11"/>
      <c r="I40" s="11"/>
      <c r="J40" s="11"/>
      <c r="K40" s="11"/>
      <c r="L40" s="11"/>
      <c r="M40" s="11"/>
      <c r="N40" s="11"/>
      <c r="O40" s="11"/>
      <c r="P40" s="11"/>
      <c r="Q40" s="11"/>
      <c r="R40" s="11"/>
      <c r="S40" s="11"/>
      <c r="T40" s="3"/>
    </row>
    <row r="41" spans="1:20" ht="10">
      <c r="A41" s="17" t="s">
        <v>2714</v>
      </c>
      <c r="B41" s="59" t="s">
        <v>2043</v>
      </c>
      <c r="C41" s="11"/>
      <c r="D41" s="11"/>
      <c r="E41" s="11"/>
      <c r="F41" s="11"/>
      <c r="G41" s="11"/>
      <c r="H41" s="11"/>
      <c r="I41" s="11"/>
      <c r="J41" s="11"/>
      <c r="K41" s="11"/>
      <c r="L41" s="11"/>
      <c r="M41" s="11"/>
      <c r="N41" s="11"/>
      <c r="O41" s="11"/>
      <c r="P41" s="11"/>
      <c r="Q41" s="11"/>
      <c r="R41" s="11"/>
      <c r="S41" s="11"/>
      <c r="T41" s="3"/>
    </row>
    <row r="42" spans="1:20" ht="10">
      <c r="A42" s="17" t="s">
        <v>2715</v>
      </c>
      <c r="B42" s="63" t="s">
        <v>0</v>
      </c>
      <c r="C42" s="11"/>
      <c r="D42" s="11"/>
      <c r="E42" s="11"/>
      <c r="F42" s="11"/>
      <c r="G42" s="11"/>
      <c r="H42" s="11"/>
      <c r="I42" s="11"/>
      <c r="J42" s="11"/>
      <c r="K42" s="11"/>
      <c r="L42" s="11"/>
      <c r="M42" s="11"/>
      <c r="N42" s="11"/>
      <c r="O42" s="11"/>
      <c r="P42" s="11"/>
      <c r="Q42" s="11"/>
      <c r="R42" s="11"/>
      <c r="S42" s="11"/>
      <c r="T42" s="3"/>
    </row>
    <row r="43" spans="1:20" ht="30">
      <c r="A43" s="112" t="s">
        <v>2716</v>
      </c>
      <c r="B43" s="118" t="s">
        <v>2681</v>
      </c>
      <c r="C43" s="84"/>
      <c r="D43" s="84">
        <f>IF(C43&gt;15000,15000,C43)</f>
        <v>0</v>
      </c>
      <c r="E43" s="84"/>
      <c r="F43" s="84">
        <f>TRUNC(C43-D43+E43,0)</f>
        <v>0</v>
      </c>
      <c r="G43" s="71" t="s">
        <v>5635</v>
      </c>
      <c r="H43" s="84">
        <f>ROUND(F43*G43/100,0)</f>
        <v>0</v>
      </c>
      <c r="I43" s="84"/>
      <c r="J43" s="84"/>
      <c r="K43" s="84">
        <f>TRUNC(H43-I43-J43,0)</f>
        <v>0</v>
      </c>
      <c r="L43" s="84"/>
      <c r="M43" s="84"/>
      <c r="N43" s="84"/>
      <c r="O43" s="84"/>
      <c r="P43" s="84"/>
      <c r="Q43" s="84"/>
      <c r="R43" s="84">
        <f>IF(P43&gt;Q43,P43-Q43,0)</f>
        <v>0</v>
      </c>
      <c r="S43" s="84">
        <f>IF(P43&lt;Q43,Q43-P43,0)</f>
        <v>0</v>
      </c>
      <c r="T43" s="3"/>
    </row>
    <row r="44" spans="1:20" ht="10">
      <c r="A44" s="17" t="s">
        <v>2717</v>
      </c>
      <c r="B44" s="63" t="s">
        <v>0</v>
      </c>
      <c r="C44" s="11"/>
      <c r="D44" s="11"/>
      <c r="E44" s="11"/>
      <c r="F44" s="11"/>
      <c r="G44" s="11"/>
      <c r="H44" s="11"/>
      <c r="I44" s="11"/>
      <c r="J44" s="11"/>
      <c r="K44" s="11"/>
      <c r="L44" s="11"/>
      <c r="M44" s="11"/>
      <c r="N44" s="11"/>
      <c r="O44" s="11"/>
      <c r="P44" s="11"/>
      <c r="Q44" s="11"/>
      <c r="R44" s="11"/>
      <c r="S44" s="11"/>
      <c r="T44" s="3"/>
    </row>
    <row r="45" spans="1:20" ht="10">
      <c r="A45" s="8" t="s">
        <v>2718</v>
      </c>
      <c r="B45" s="63" t="s">
        <v>1103</v>
      </c>
      <c r="C45" s="81">
        <f>SUM(C43:C44)</f>
        <v>0</v>
      </c>
      <c r="D45" s="81">
        <f>SUM(D43:D44)</f>
        <v>0</v>
      </c>
      <c r="E45" s="81">
        <f>SUM(E43:E44)</f>
        <v>0</v>
      </c>
      <c r="F45" s="81">
        <f>SUM(F43:F44)</f>
        <v>0</v>
      </c>
      <c r="G45" s="30"/>
      <c r="H45" s="81">
        <f t="shared" ref="H45:S45" si="6">SUM(H43:H44)</f>
        <v>0</v>
      </c>
      <c r="I45" s="81">
        <f t="shared" si="6"/>
        <v>0</v>
      </c>
      <c r="J45" s="81">
        <f t="shared" si="6"/>
        <v>0</v>
      </c>
      <c r="K45" s="81">
        <f t="shared" si="6"/>
        <v>0</v>
      </c>
      <c r="L45" s="81">
        <f t="shared" si="6"/>
        <v>0</v>
      </c>
      <c r="M45" s="81">
        <f t="shared" si="6"/>
        <v>0</v>
      </c>
      <c r="N45" s="81">
        <f t="shared" si="6"/>
        <v>0</v>
      </c>
      <c r="O45" s="81">
        <f t="shared" si="6"/>
        <v>0</v>
      </c>
      <c r="P45" s="81">
        <f t="shared" si="6"/>
        <v>0</v>
      </c>
      <c r="Q45" s="81">
        <f t="shared" si="6"/>
        <v>0</v>
      </c>
      <c r="R45" s="81">
        <f t="shared" si="6"/>
        <v>0</v>
      </c>
      <c r="S45" s="81">
        <f t="shared" si="6"/>
        <v>0</v>
      </c>
      <c r="T45" s="3"/>
    </row>
    <row r="46" spans="1:20" ht="10">
      <c r="A46" s="17" t="s">
        <v>2719</v>
      </c>
      <c r="B46" s="63" t="s">
        <v>0</v>
      </c>
      <c r="C46" s="11"/>
      <c r="D46" s="11"/>
      <c r="E46" s="11"/>
      <c r="F46" s="11"/>
      <c r="G46" s="11"/>
      <c r="H46" s="11"/>
      <c r="I46" s="11"/>
      <c r="J46" s="11"/>
      <c r="K46" s="11"/>
      <c r="L46" s="11"/>
      <c r="M46" s="11"/>
      <c r="N46" s="11"/>
      <c r="O46" s="11"/>
      <c r="P46" s="11"/>
      <c r="Q46" s="11"/>
      <c r="R46" s="11"/>
      <c r="S46" s="11"/>
      <c r="T46" s="3"/>
    </row>
    <row r="47" spans="1:20" ht="10">
      <c r="A47" s="17" t="s">
        <v>2720</v>
      </c>
      <c r="B47" s="59" t="s">
        <v>2045</v>
      </c>
      <c r="C47" s="11"/>
      <c r="D47" s="11"/>
      <c r="E47" s="11"/>
      <c r="F47" s="11"/>
      <c r="G47" s="11"/>
      <c r="H47" s="11"/>
      <c r="I47" s="11"/>
      <c r="J47" s="11"/>
      <c r="K47" s="11"/>
      <c r="L47" s="11"/>
      <c r="M47" s="11"/>
      <c r="N47" s="11"/>
      <c r="O47" s="11"/>
      <c r="P47" s="11"/>
      <c r="Q47" s="11"/>
      <c r="R47" s="11"/>
      <c r="S47" s="11"/>
      <c r="T47" s="3"/>
    </row>
    <row r="48" spans="1:20" ht="10">
      <c r="A48" s="17" t="s">
        <v>2721</v>
      </c>
      <c r="B48" s="63" t="s">
        <v>0</v>
      </c>
      <c r="C48" s="11"/>
      <c r="D48" s="11"/>
      <c r="E48" s="11"/>
      <c r="F48" s="11"/>
      <c r="G48" s="11"/>
      <c r="H48" s="11"/>
      <c r="I48" s="11"/>
      <c r="J48" s="11"/>
      <c r="K48" s="11"/>
      <c r="L48" s="11"/>
      <c r="M48" s="11"/>
      <c r="N48" s="11"/>
      <c r="O48" s="11"/>
      <c r="P48" s="11"/>
      <c r="Q48" s="11"/>
      <c r="R48" s="11"/>
      <c r="S48" s="11"/>
      <c r="T48" s="3"/>
    </row>
    <row r="49" spans="1:20" ht="30">
      <c r="A49" s="112" t="s">
        <v>2722</v>
      </c>
      <c r="B49" s="118" t="s">
        <v>2681</v>
      </c>
      <c r="C49" s="84"/>
      <c r="D49" s="84">
        <f>IF(C49&gt;15000,15000,C49)</f>
        <v>0</v>
      </c>
      <c r="E49" s="84"/>
      <c r="F49" s="84">
        <f>TRUNC(C49-D49+E49,0)</f>
        <v>0</v>
      </c>
      <c r="G49" s="71" t="s">
        <v>5635</v>
      </c>
      <c r="H49" s="84">
        <f>ROUND(F49*G49/100,0)</f>
        <v>0</v>
      </c>
      <c r="I49" s="84"/>
      <c r="J49" s="84"/>
      <c r="K49" s="84">
        <f>TRUNC(H49-I49-J49,0)</f>
        <v>0</v>
      </c>
      <c r="L49" s="84"/>
      <c r="M49" s="84"/>
      <c r="N49" s="84"/>
      <c r="O49" s="84"/>
      <c r="P49" s="84"/>
      <c r="Q49" s="84"/>
      <c r="R49" s="84">
        <f>IF(P49&gt;Q49,P49-Q49,0)</f>
        <v>0</v>
      </c>
      <c r="S49" s="84">
        <f>IF(P49&lt;Q49,Q49-P49,0)</f>
        <v>0</v>
      </c>
      <c r="T49" s="3"/>
    </row>
    <row r="50" spans="1:20" ht="10">
      <c r="A50" s="17" t="s">
        <v>2723</v>
      </c>
      <c r="B50" s="63" t="s">
        <v>0</v>
      </c>
      <c r="C50" s="11"/>
      <c r="D50" s="11"/>
      <c r="E50" s="11"/>
      <c r="F50" s="11"/>
      <c r="G50" s="11"/>
      <c r="H50" s="11"/>
      <c r="I50" s="11"/>
      <c r="J50" s="11"/>
      <c r="K50" s="11"/>
      <c r="L50" s="11"/>
      <c r="M50" s="11"/>
      <c r="N50" s="11"/>
      <c r="O50" s="11"/>
      <c r="P50" s="11"/>
      <c r="Q50" s="11"/>
      <c r="R50" s="11"/>
      <c r="S50" s="11"/>
      <c r="T50" s="3"/>
    </row>
    <row r="51" spans="1:20" ht="10">
      <c r="A51" s="8" t="s">
        <v>2724</v>
      </c>
      <c r="B51" s="63" t="s">
        <v>1103</v>
      </c>
      <c r="C51" s="81">
        <f>SUM(C49:C50)</f>
        <v>0</v>
      </c>
      <c r="D51" s="81">
        <f>SUM(D49:D50)</f>
        <v>0</v>
      </c>
      <c r="E51" s="81">
        <f>SUM(E49:E50)</f>
        <v>0</v>
      </c>
      <c r="F51" s="81">
        <f>SUM(F49:F50)</f>
        <v>0</v>
      </c>
      <c r="G51" s="30"/>
      <c r="H51" s="81">
        <f t="shared" ref="H51:S51" si="7">SUM(H49:H50)</f>
        <v>0</v>
      </c>
      <c r="I51" s="81">
        <f t="shared" si="7"/>
        <v>0</v>
      </c>
      <c r="J51" s="81">
        <f t="shared" si="7"/>
        <v>0</v>
      </c>
      <c r="K51" s="81">
        <f t="shared" si="7"/>
        <v>0</v>
      </c>
      <c r="L51" s="81">
        <f t="shared" si="7"/>
        <v>0</v>
      </c>
      <c r="M51" s="81">
        <f t="shared" si="7"/>
        <v>0</v>
      </c>
      <c r="N51" s="81">
        <f t="shared" si="7"/>
        <v>0</v>
      </c>
      <c r="O51" s="81">
        <f t="shared" si="7"/>
        <v>0</v>
      </c>
      <c r="P51" s="81">
        <f t="shared" si="7"/>
        <v>0</v>
      </c>
      <c r="Q51" s="81">
        <f t="shared" si="7"/>
        <v>0</v>
      </c>
      <c r="R51" s="81">
        <f t="shared" si="7"/>
        <v>0</v>
      </c>
      <c r="S51" s="81">
        <f t="shared" si="7"/>
        <v>0</v>
      </c>
      <c r="T51" s="3"/>
    </row>
    <row r="52" spans="1:20" ht="10">
      <c r="A52" s="17" t="s">
        <v>2725</v>
      </c>
      <c r="B52" s="11" t="s">
        <v>0</v>
      </c>
      <c r="C52" s="11"/>
      <c r="D52" s="11"/>
      <c r="E52" s="11"/>
      <c r="F52" s="11"/>
      <c r="G52" s="11"/>
      <c r="H52" s="11"/>
      <c r="I52" s="11"/>
      <c r="J52" s="11"/>
      <c r="K52" s="11"/>
      <c r="L52" s="11"/>
      <c r="M52" s="11"/>
      <c r="N52" s="11"/>
      <c r="O52" s="11"/>
      <c r="P52" s="11"/>
      <c r="Q52" s="11"/>
      <c r="R52" s="11"/>
      <c r="S52" s="11"/>
      <c r="T52" s="3"/>
    </row>
    <row r="53" spans="1:20" ht="10">
      <c r="A53" s="17" t="s">
        <v>2726</v>
      </c>
      <c r="B53" s="18" t="s">
        <v>2047</v>
      </c>
      <c r="C53" s="11"/>
      <c r="D53" s="11"/>
      <c r="E53" s="11"/>
      <c r="F53" s="11"/>
      <c r="G53" s="11"/>
      <c r="H53" s="11"/>
      <c r="I53" s="11"/>
      <c r="J53" s="11"/>
      <c r="K53" s="11"/>
      <c r="L53" s="11"/>
      <c r="M53" s="11"/>
      <c r="N53" s="11"/>
      <c r="O53" s="11"/>
      <c r="P53" s="11"/>
      <c r="Q53" s="11"/>
      <c r="R53" s="11"/>
      <c r="S53" s="11"/>
      <c r="T53" s="3"/>
    </row>
    <row r="54" spans="1:20" ht="10">
      <c r="A54" s="17" t="s">
        <v>2727</v>
      </c>
      <c r="B54" s="11" t="s">
        <v>0</v>
      </c>
      <c r="C54" s="11"/>
      <c r="D54" s="11"/>
      <c r="E54" s="11"/>
      <c r="F54" s="11"/>
      <c r="G54" s="11"/>
      <c r="H54" s="11"/>
      <c r="I54" s="11"/>
      <c r="J54" s="11"/>
      <c r="K54" s="11"/>
      <c r="L54" s="11"/>
      <c r="M54" s="11"/>
      <c r="N54" s="11"/>
      <c r="O54" s="11"/>
      <c r="P54" s="11"/>
      <c r="Q54" s="11"/>
      <c r="R54" s="11"/>
      <c r="S54" s="11"/>
      <c r="T54" s="3"/>
    </row>
    <row r="55" spans="1:20" ht="30">
      <c r="A55" s="112" t="s">
        <v>2728</v>
      </c>
      <c r="B55" s="118" t="s">
        <v>2681</v>
      </c>
      <c r="C55" s="84"/>
      <c r="D55" s="84">
        <f>IF(C55&gt;15000,15000,C55)</f>
        <v>0</v>
      </c>
      <c r="E55" s="84"/>
      <c r="F55" s="84">
        <f>TRUNC(C55-D55+E55,0)</f>
        <v>0</v>
      </c>
      <c r="G55" s="71" t="s">
        <v>5635</v>
      </c>
      <c r="H55" s="84">
        <f>ROUND(F55*G55/100,0)</f>
        <v>0</v>
      </c>
      <c r="I55" s="84"/>
      <c r="J55" s="84"/>
      <c r="K55" s="84">
        <f>TRUNC(H55-I55-J55,0)</f>
        <v>0</v>
      </c>
      <c r="L55" s="84"/>
      <c r="M55" s="84"/>
      <c r="N55" s="84"/>
      <c r="O55" s="84"/>
      <c r="P55" s="84"/>
      <c r="Q55" s="84"/>
      <c r="R55" s="84">
        <f>IF(P55&gt;Q55,P55-Q55,0)</f>
        <v>0</v>
      </c>
      <c r="S55" s="84">
        <f>IF(P55&lt;Q55,Q55-P55,0)</f>
        <v>0</v>
      </c>
      <c r="T55" s="3"/>
    </row>
    <row r="56" spans="1:20" ht="10">
      <c r="A56" s="17" t="s">
        <v>2729</v>
      </c>
      <c r="B56" s="11" t="s">
        <v>0</v>
      </c>
      <c r="C56" s="11"/>
      <c r="D56" s="11"/>
      <c r="E56" s="11"/>
      <c r="F56" s="11"/>
      <c r="G56" s="11"/>
      <c r="H56" s="11"/>
      <c r="I56" s="11"/>
      <c r="J56" s="11"/>
      <c r="K56" s="11"/>
      <c r="L56" s="11"/>
      <c r="M56" s="11"/>
      <c r="N56" s="11"/>
      <c r="O56" s="11"/>
      <c r="P56" s="11"/>
      <c r="Q56" s="11"/>
      <c r="R56" s="11"/>
      <c r="S56" s="11"/>
      <c r="T56" s="3"/>
    </row>
    <row r="57" spans="1:20" ht="10">
      <c r="A57" s="8" t="s">
        <v>2730</v>
      </c>
      <c r="B57" s="11" t="s">
        <v>1103</v>
      </c>
      <c r="C57" s="81">
        <f>SUM(C55:C56)</f>
        <v>0</v>
      </c>
      <c r="D57" s="81">
        <f>SUM(D55:D56)</f>
        <v>0</v>
      </c>
      <c r="E57" s="81">
        <f>SUM(E55:E56)</f>
        <v>0</v>
      </c>
      <c r="F57" s="81">
        <f>SUM(F55:F56)</f>
        <v>0</v>
      </c>
      <c r="G57" s="30"/>
      <c r="H57" s="81">
        <f t="shared" ref="H57:S57" si="8">SUM(H55:H56)</f>
        <v>0</v>
      </c>
      <c r="I57" s="81">
        <f t="shared" si="8"/>
        <v>0</v>
      </c>
      <c r="J57" s="81">
        <f t="shared" si="8"/>
        <v>0</v>
      </c>
      <c r="K57" s="81">
        <f t="shared" si="8"/>
        <v>0</v>
      </c>
      <c r="L57" s="81">
        <f t="shared" si="8"/>
        <v>0</v>
      </c>
      <c r="M57" s="81">
        <f t="shared" si="8"/>
        <v>0</v>
      </c>
      <c r="N57" s="81">
        <f t="shared" si="8"/>
        <v>0</v>
      </c>
      <c r="O57" s="81">
        <f t="shared" si="8"/>
        <v>0</v>
      </c>
      <c r="P57" s="81">
        <f t="shared" si="8"/>
        <v>0</v>
      </c>
      <c r="Q57" s="81">
        <f t="shared" si="8"/>
        <v>0</v>
      </c>
      <c r="R57" s="81">
        <f t="shared" si="8"/>
        <v>0</v>
      </c>
      <c r="S57" s="81">
        <f t="shared" si="8"/>
        <v>0</v>
      </c>
      <c r="T57" s="3"/>
    </row>
    <row r="58" spans="1:20" ht="10">
      <c r="A58" s="17" t="s">
        <v>2731</v>
      </c>
      <c r="B58" s="11" t="s">
        <v>0</v>
      </c>
      <c r="C58" s="11"/>
      <c r="D58" s="11"/>
      <c r="E58" s="11"/>
      <c r="F58" s="11"/>
      <c r="G58" s="11"/>
      <c r="H58" s="11"/>
      <c r="I58" s="11"/>
      <c r="J58" s="11"/>
      <c r="K58" s="11"/>
      <c r="L58" s="11"/>
      <c r="M58" s="11"/>
      <c r="N58" s="11"/>
      <c r="O58" s="11"/>
      <c r="P58" s="11"/>
      <c r="Q58" s="11"/>
      <c r="R58" s="11"/>
      <c r="S58" s="11"/>
      <c r="T58" s="3"/>
    </row>
    <row r="59" spans="1:20" ht="10">
      <c r="A59" s="17" t="s">
        <v>2732</v>
      </c>
      <c r="B59" s="59" t="s">
        <v>2049</v>
      </c>
      <c r="C59" s="11"/>
      <c r="D59" s="11"/>
      <c r="E59" s="11"/>
      <c r="F59" s="11"/>
      <c r="G59" s="11"/>
      <c r="H59" s="11"/>
      <c r="I59" s="11"/>
      <c r="J59" s="11"/>
      <c r="K59" s="11"/>
      <c r="L59" s="11"/>
      <c r="M59" s="11"/>
      <c r="N59" s="11"/>
      <c r="O59" s="11"/>
      <c r="P59" s="11"/>
      <c r="Q59" s="11"/>
      <c r="R59" s="11"/>
      <c r="S59" s="11"/>
      <c r="T59" s="3"/>
    </row>
    <row r="60" spans="1:20" ht="10">
      <c r="A60" s="17" t="s">
        <v>2733</v>
      </c>
      <c r="B60" s="63" t="s">
        <v>0</v>
      </c>
      <c r="C60" s="11"/>
      <c r="D60" s="11"/>
      <c r="E60" s="11"/>
      <c r="F60" s="11"/>
      <c r="G60" s="11"/>
      <c r="H60" s="11"/>
      <c r="I60" s="11"/>
      <c r="J60" s="11"/>
      <c r="K60" s="11"/>
      <c r="L60" s="11"/>
      <c r="M60" s="11"/>
      <c r="N60" s="11"/>
      <c r="O60" s="11"/>
      <c r="P60" s="11"/>
      <c r="Q60" s="11"/>
      <c r="R60" s="11"/>
      <c r="S60" s="11"/>
      <c r="T60" s="3"/>
    </row>
    <row r="61" spans="1:20" ht="30">
      <c r="A61" s="112" t="s">
        <v>2734</v>
      </c>
      <c r="B61" s="118" t="s">
        <v>2681</v>
      </c>
      <c r="C61" s="84"/>
      <c r="D61" s="84">
        <f>IF(C61&gt;15000,15000,C61)</f>
        <v>0</v>
      </c>
      <c r="E61" s="84"/>
      <c r="F61" s="84">
        <f>TRUNC(C61-D61+E61,0)</f>
        <v>0</v>
      </c>
      <c r="G61" s="71" t="s">
        <v>5635</v>
      </c>
      <c r="H61" s="84">
        <f>ROUND(F61*G61/100,0)</f>
        <v>0</v>
      </c>
      <c r="I61" s="84"/>
      <c r="J61" s="84"/>
      <c r="K61" s="84">
        <f>TRUNC(H61-I61-J61,0)</f>
        <v>0</v>
      </c>
      <c r="L61" s="84"/>
      <c r="M61" s="84"/>
      <c r="N61" s="84"/>
      <c r="O61" s="84"/>
      <c r="P61" s="84"/>
      <c r="Q61" s="84"/>
      <c r="R61" s="84">
        <f>IF(P61&gt;Q61,P61-Q61,0)</f>
        <v>0</v>
      </c>
      <c r="S61" s="84">
        <f>IF(P61&lt;Q61,Q61-P61,0)</f>
        <v>0</v>
      </c>
      <c r="T61" s="3"/>
    </row>
    <row r="62" spans="1:20" ht="10">
      <c r="A62" s="17" t="s">
        <v>2735</v>
      </c>
      <c r="B62" s="63" t="s">
        <v>0</v>
      </c>
      <c r="C62" s="11"/>
      <c r="D62" s="11"/>
      <c r="E62" s="11"/>
      <c r="F62" s="11"/>
      <c r="G62" s="11"/>
      <c r="H62" s="11"/>
      <c r="I62" s="11"/>
      <c r="J62" s="11"/>
      <c r="K62" s="11"/>
      <c r="L62" s="11"/>
      <c r="M62" s="11"/>
      <c r="N62" s="11"/>
      <c r="O62" s="11"/>
      <c r="P62" s="11"/>
      <c r="Q62" s="11"/>
      <c r="R62" s="11"/>
      <c r="S62" s="11"/>
      <c r="T62" s="3"/>
    </row>
    <row r="63" spans="1:20" ht="10">
      <c r="A63" s="8" t="s">
        <v>2736</v>
      </c>
      <c r="B63" s="63" t="s">
        <v>1103</v>
      </c>
      <c r="C63" s="81">
        <f>SUM(C61:C62)</f>
        <v>0</v>
      </c>
      <c r="D63" s="81">
        <f>SUM(D61:D62)</f>
        <v>0</v>
      </c>
      <c r="E63" s="81">
        <f>SUM(E61:E62)</f>
        <v>0</v>
      </c>
      <c r="F63" s="81">
        <f>SUM(F61:F62)</f>
        <v>0</v>
      </c>
      <c r="G63" s="30"/>
      <c r="H63" s="81">
        <f t="shared" ref="H63:S63" si="9">SUM(H61:H62)</f>
        <v>0</v>
      </c>
      <c r="I63" s="81">
        <f t="shared" si="9"/>
        <v>0</v>
      </c>
      <c r="J63" s="81">
        <f t="shared" si="9"/>
        <v>0</v>
      </c>
      <c r="K63" s="81">
        <f t="shared" si="9"/>
        <v>0</v>
      </c>
      <c r="L63" s="81">
        <f t="shared" si="9"/>
        <v>0</v>
      </c>
      <c r="M63" s="81">
        <f t="shared" si="9"/>
        <v>0</v>
      </c>
      <c r="N63" s="81">
        <f t="shared" si="9"/>
        <v>0</v>
      </c>
      <c r="O63" s="81">
        <f t="shared" si="9"/>
        <v>0</v>
      </c>
      <c r="P63" s="81">
        <f t="shared" si="9"/>
        <v>0</v>
      </c>
      <c r="Q63" s="81">
        <f t="shared" si="9"/>
        <v>0</v>
      </c>
      <c r="R63" s="81">
        <f t="shared" si="9"/>
        <v>0</v>
      </c>
      <c r="S63" s="81">
        <f t="shared" si="9"/>
        <v>0</v>
      </c>
      <c r="T63" s="3"/>
    </row>
    <row r="64" spans="1:20" ht="10">
      <c r="A64" s="17" t="s">
        <v>2737</v>
      </c>
      <c r="B64" s="11" t="s">
        <v>0</v>
      </c>
      <c r="C64" s="11"/>
      <c r="D64" s="11"/>
      <c r="E64" s="11"/>
      <c r="F64" s="11"/>
      <c r="G64" s="11"/>
      <c r="H64" s="11"/>
      <c r="I64" s="11"/>
      <c r="J64" s="11"/>
      <c r="K64" s="11"/>
      <c r="L64" s="11"/>
      <c r="M64" s="11"/>
      <c r="N64" s="11"/>
      <c r="O64" s="11"/>
      <c r="P64" s="11"/>
      <c r="Q64" s="11"/>
      <c r="R64" s="11"/>
      <c r="S64" s="11"/>
      <c r="T64" s="3"/>
    </row>
    <row r="65" spans="1:20" ht="10">
      <c r="A65" s="17" t="s">
        <v>2738</v>
      </c>
      <c r="B65" s="59" t="s">
        <v>2051</v>
      </c>
      <c r="C65" s="11"/>
      <c r="D65" s="11"/>
      <c r="E65" s="11"/>
      <c r="F65" s="11"/>
      <c r="G65" s="11"/>
      <c r="H65" s="11"/>
      <c r="I65" s="11"/>
      <c r="J65" s="11"/>
      <c r="K65" s="11"/>
      <c r="L65" s="11"/>
      <c r="M65" s="11"/>
      <c r="N65" s="11"/>
      <c r="O65" s="11"/>
      <c r="P65" s="11"/>
      <c r="Q65" s="11"/>
      <c r="R65" s="11"/>
      <c r="S65" s="11"/>
      <c r="T65" s="3"/>
    </row>
    <row r="66" spans="1:20" ht="10">
      <c r="A66" s="17" t="s">
        <v>2739</v>
      </c>
      <c r="B66" s="63" t="s">
        <v>0</v>
      </c>
      <c r="C66" s="11"/>
      <c r="D66" s="11"/>
      <c r="E66" s="11"/>
      <c r="F66" s="11"/>
      <c r="G66" s="11"/>
      <c r="H66" s="11"/>
      <c r="I66" s="11"/>
      <c r="J66" s="11"/>
      <c r="K66" s="11"/>
      <c r="L66" s="11"/>
      <c r="M66" s="11"/>
      <c r="N66" s="11"/>
      <c r="O66" s="11"/>
      <c r="P66" s="11"/>
      <c r="Q66" s="11"/>
      <c r="R66" s="11"/>
      <c r="S66" s="11"/>
      <c r="T66" s="3"/>
    </row>
    <row r="67" spans="1:20" ht="30">
      <c r="A67" s="112" t="s">
        <v>2740</v>
      </c>
      <c r="B67" s="118" t="s">
        <v>2681</v>
      </c>
      <c r="C67" s="84"/>
      <c r="D67" s="84">
        <f>IF(C67&gt;15000,15000,C67)</f>
        <v>0</v>
      </c>
      <c r="E67" s="84"/>
      <c r="F67" s="84">
        <f>TRUNC(C67-D67+E67,0)</f>
        <v>0</v>
      </c>
      <c r="G67" s="71" t="s">
        <v>5635</v>
      </c>
      <c r="H67" s="84">
        <f>ROUND(F67*G67/100,0)</f>
        <v>0</v>
      </c>
      <c r="I67" s="84"/>
      <c r="J67" s="84"/>
      <c r="K67" s="84">
        <f>TRUNC(H67-I67-J67,0)</f>
        <v>0</v>
      </c>
      <c r="L67" s="84"/>
      <c r="M67" s="84"/>
      <c r="N67" s="84"/>
      <c r="O67" s="84"/>
      <c r="P67" s="84"/>
      <c r="Q67" s="84"/>
      <c r="R67" s="84">
        <f>IF(P67&gt;Q67,P67-Q67,0)</f>
        <v>0</v>
      </c>
      <c r="S67" s="84">
        <f>IF(P67&lt;Q67,Q67-P67,0)</f>
        <v>0</v>
      </c>
      <c r="T67" s="3"/>
    </row>
    <row r="68" spans="1:20" ht="10">
      <c r="A68" s="17" t="s">
        <v>2741</v>
      </c>
      <c r="B68" s="63" t="s">
        <v>0</v>
      </c>
      <c r="C68" s="11"/>
      <c r="D68" s="11"/>
      <c r="E68" s="11"/>
      <c r="F68" s="11"/>
      <c r="G68" s="11"/>
      <c r="H68" s="11"/>
      <c r="I68" s="11"/>
      <c r="J68" s="11"/>
      <c r="K68" s="11"/>
      <c r="L68" s="11"/>
      <c r="M68" s="11"/>
      <c r="N68" s="11"/>
      <c r="O68" s="11"/>
      <c r="P68" s="11"/>
      <c r="Q68" s="11"/>
      <c r="R68" s="11"/>
      <c r="S68" s="11"/>
      <c r="T68" s="3"/>
    </row>
    <row r="69" spans="1:20" ht="10">
      <c r="A69" s="8" t="s">
        <v>2742</v>
      </c>
      <c r="B69" s="63" t="s">
        <v>1103</v>
      </c>
      <c r="C69" s="81">
        <f>SUM(C67:C68)</f>
        <v>0</v>
      </c>
      <c r="D69" s="81">
        <f>SUM(D67:D68)</f>
        <v>0</v>
      </c>
      <c r="E69" s="81">
        <f>SUM(E67:E68)</f>
        <v>0</v>
      </c>
      <c r="F69" s="81">
        <f>SUM(F67:F68)</f>
        <v>0</v>
      </c>
      <c r="G69" s="30"/>
      <c r="H69" s="81">
        <f t="shared" ref="H69:S69" si="10">SUM(H67:H68)</f>
        <v>0</v>
      </c>
      <c r="I69" s="81">
        <f t="shared" si="10"/>
        <v>0</v>
      </c>
      <c r="J69" s="81">
        <f t="shared" si="10"/>
        <v>0</v>
      </c>
      <c r="K69" s="81">
        <f t="shared" si="10"/>
        <v>0</v>
      </c>
      <c r="L69" s="81">
        <f t="shared" si="10"/>
        <v>0</v>
      </c>
      <c r="M69" s="81">
        <f t="shared" si="10"/>
        <v>0</v>
      </c>
      <c r="N69" s="81">
        <f t="shared" si="10"/>
        <v>0</v>
      </c>
      <c r="O69" s="81">
        <f t="shared" si="10"/>
        <v>0</v>
      </c>
      <c r="P69" s="81">
        <f t="shared" si="10"/>
        <v>0</v>
      </c>
      <c r="Q69" s="81">
        <f t="shared" si="10"/>
        <v>0</v>
      </c>
      <c r="R69" s="81">
        <f t="shared" si="10"/>
        <v>0</v>
      </c>
      <c r="S69" s="81">
        <f t="shared" si="10"/>
        <v>0</v>
      </c>
      <c r="T69" s="3"/>
    </row>
    <row r="70" spans="1:20" ht="10">
      <c r="A70" s="17" t="s">
        <v>2743</v>
      </c>
      <c r="B70" s="11" t="s">
        <v>0</v>
      </c>
      <c r="C70" s="11"/>
      <c r="D70" s="11"/>
      <c r="E70" s="11"/>
      <c r="F70" s="11"/>
      <c r="G70" s="11"/>
      <c r="H70" s="11"/>
      <c r="I70" s="11"/>
      <c r="J70" s="11"/>
      <c r="K70" s="11"/>
      <c r="L70" s="11"/>
      <c r="M70" s="11"/>
      <c r="N70" s="11"/>
      <c r="O70" s="11"/>
      <c r="P70" s="11"/>
      <c r="Q70" s="11"/>
      <c r="R70" s="11"/>
      <c r="S70" s="11"/>
      <c r="T70" s="3"/>
    </row>
    <row r="71" spans="1:20" ht="10">
      <c r="A71" s="17" t="s">
        <v>2744</v>
      </c>
      <c r="B71" s="59" t="s">
        <v>2053</v>
      </c>
      <c r="C71" s="11"/>
      <c r="D71" s="11"/>
      <c r="E71" s="11"/>
      <c r="F71" s="11"/>
      <c r="G71" s="11"/>
      <c r="H71" s="11"/>
      <c r="I71" s="11"/>
      <c r="J71" s="11"/>
      <c r="K71" s="11"/>
      <c r="L71" s="11"/>
      <c r="M71" s="11"/>
      <c r="N71" s="11"/>
      <c r="O71" s="11"/>
      <c r="P71" s="11"/>
      <c r="Q71" s="11"/>
      <c r="R71" s="11"/>
      <c r="S71" s="11"/>
      <c r="T71" s="3"/>
    </row>
    <row r="72" spans="1:20" ht="10">
      <c r="A72" s="17" t="s">
        <v>2745</v>
      </c>
      <c r="B72" s="63" t="s">
        <v>0</v>
      </c>
      <c r="C72" s="11"/>
      <c r="D72" s="11"/>
      <c r="E72" s="11"/>
      <c r="F72" s="11"/>
      <c r="G72" s="11"/>
      <c r="H72" s="11"/>
      <c r="I72" s="11"/>
      <c r="J72" s="11"/>
      <c r="K72" s="11"/>
      <c r="L72" s="11"/>
      <c r="M72" s="11"/>
      <c r="N72" s="11"/>
      <c r="O72" s="11"/>
      <c r="P72" s="11"/>
      <c r="Q72" s="11"/>
      <c r="R72" s="11"/>
      <c r="S72" s="11"/>
      <c r="T72" s="3"/>
    </row>
    <row r="73" spans="1:20" ht="30">
      <c r="A73" s="112" t="s">
        <v>2746</v>
      </c>
      <c r="B73" s="118" t="s">
        <v>2681</v>
      </c>
      <c r="C73" s="84"/>
      <c r="D73" s="84">
        <f>IF(C73&gt;15000,15000,C73)</f>
        <v>0</v>
      </c>
      <c r="E73" s="84"/>
      <c r="F73" s="84">
        <f>TRUNC(C73-D73+E73,0)</f>
        <v>0</v>
      </c>
      <c r="G73" s="71" t="s">
        <v>5635</v>
      </c>
      <c r="H73" s="84">
        <f>ROUND(F73*G73/100,0)</f>
        <v>0</v>
      </c>
      <c r="I73" s="84"/>
      <c r="J73" s="84"/>
      <c r="K73" s="84">
        <f>TRUNC(H73-I73-J73,0)</f>
        <v>0</v>
      </c>
      <c r="L73" s="84"/>
      <c r="M73" s="84"/>
      <c r="N73" s="84"/>
      <c r="O73" s="84"/>
      <c r="P73" s="84"/>
      <c r="Q73" s="84"/>
      <c r="R73" s="84">
        <f>IF(P73&gt;Q73,P73-Q73,0)</f>
        <v>0</v>
      </c>
      <c r="S73" s="84">
        <f>IF(P73&lt;Q73,Q73-P73,0)</f>
        <v>0</v>
      </c>
      <c r="T73" s="3"/>
    </row>
    <row r="74" spans="1:20" ht="10">
      <c r="A74" s="17" t="s">
        <v>2747</v>
      </c>
      <c r="B74" s="63" t="s">
        <v>0</v>
      </c>
      <c r="C74" s="11"/>
      <c r="D74" s="11"/>
      <c r="E74" s="11"/>
      <c r="F74" s="11"/>
      <c r="G74" s="11"/>
      <c r="H74" s="11"/>
      <c r="I74" s="11"/>
      <c r="J74" s="11"/>
      <c r="K74" s="11"/>
      <c r="L74" s="11"/>
      <c r="M74" s="11"/>
      <c r="N74" s="11"/>
      <c r="O74" s="11"/>
      <c r="P74" s="11"/>
      <c r="Q74" s="11"/>
      <c r="R74" s="11"/>
      <c r="S74" s="11"/>
      <c r="T74" s="3"/>
    </row>
    <row r="75" spans="1:20" ht="10">
      <c r="A75" s="8" t="s">
        <v>2748</v>
      </c>
      <c r="B75" s="63" t="s">
        <v>1103</v>
      </c>
      <c r="C75" s="81">
        <f>SUM(C73:C74)</f>
        <v>0</v>
      </c>
      <c r="D75" s="81">
        <f>SUM(D73:D74)</f>
        <v>0</v>
      </c>
      <c r="E75" s="81">
        <f>SUM(E73:E74)</f>
        <v>0</v>
      </c>
      <c r="F75" s="81">
        <f>SUM(F73:F74)</f>
        <v>0</v>
      </c>
      <c r="G75" s="30"/>
      <c r="H75" s="81">
        <f t="shared" ref="H75:S75" si="11">SUM(H73:H74)</f>
        <v>0</v>
      </c>
      <c r="I75" s="81">
        <f t="shared" si="11"/>
        <v>0</v>
      </c>
      <c r="J75" s="81">
        <f t="shared" si="11"/>
        <v>0</v>
      </c>
      <c r="K75" s="81">
        <f t="shared" si="11"/>
        <v>0</v>
      </c>
      <c r="L75" s="81">
        <f t="shared" si="11"/>
        <v>0</v>
      </c>
      <c r="M75" s="81">
        <f t="shared" si="11"/>
        <v>0</v>
      </c>
      <c r="N75" s="81">
        <f t="shared" si="11"/>
        <v>0</v>
      </c>
      <c r="O75" s="81">
        <f t="shared" si="11"/>
        <v>0</v>
      </c>
      <c r="P75" s="81">
        <f t="shared" si="11"/>
        <v>0</v>
      </c>
      <c r="Q75" s="81">
        <f t="shared" si="11"/>
        <v>0</v>
      </c>
      <c r="R75" s="81">
        <f t="shared" si="11"/>
        <v>0</v>
      </c>
      <c r="S75" s="81">
        <f t="shared" si="11"/>
        <v>0</v>
      </c>
      <c r="T75" s="3"/>
    </row>
    <row r="76" spans="1:20" ht="10">
      <c r="A76" s="17" t="s">
        <v>2749</v>
      </c>
      <c r="B76" s="11" t="s">
        <v>0</v>
      </c>
      <c r="C76" s="11"/>
      <c r="D76" s="11"/>
      <c r="E76" s="11"/>
      <c r="F76" s="11"/>
      <c r="G76" s="11"/>
      <c r="H76" s="11"/>
      <c r="I76" s="11"/>
      <c r="J76" s="11"/>
      <c r="K76" s="11"/>
      <c r="L76" s="11"/>
      <c r="M76" s="11"/>
      <c r="N76" s="11"/>
      <c r="O76" s="11"/>
      <c r="P76" s="11"/>
      <c r="Q76" s="11"/>
      <c r="R76" s="11"/>
      <c r="S76" s="11"/>
      <c r="T76" s="3"/>
    </row>
    <row r="77" spans="1:20" ht="10">
      <c r="A77" s="8" t="s">
        <v>2750</v>
      </c>
      <c r="B77" s="63" t="s">
        <v>2751</v>
      </c>
      <c r="C77" s="81">
        <f>TRUNC(C9+C15+C21+C27+C33+C39+C45+C51+C57+C63+C69+C75,0)</f>
        <v>0</v>
      </c>
      <c r="D77" s="81">
        <f>TRUNC(D9+D15+D21+D27+D33+D39+D45+D51+D57+D63+D69+D75,0)</f>
        <v>0</v>
      </c>
      <c r="E77" s="81">
        <f>TRUNC(E9+E15+E21+E27+E33+E39+E45+E51+E57+E63+E69+E75,0)</f>
        <v>0</v>
      </c>
      <c r="F77" s="114">
        <f>TRUNC(F9+F15+F21+F27+F33+F39+F45+F51+F57+F63+F69+F75,0)</f>
        <v>0</v>
      </c>
      <c r="G77" s="30"/>
      <c r="H77" s="114">
        <f>ROUND(H9+H15+H21+H27+H33+H39+H45+H51+H57+H63+H69+H75,0)</f>
        <v>0</v>
      </c>
      <c r="I77" s="114">
        <f t="shared" ref="I77:S77" si="12">TRUNC(I9+I15+I21+I27+I33+I39+I45+I51+I57+I63+I69+I75,0)</f>
        <v>0</v>
      </c>
      <c r="J77" s="114">
        <f t="shared" si="12"/>
        <v>0</v>
      </c>
      <c r="K77" s="81">
        <f t="shared" si="12"/>
        <v>0</v>
      </c>
      <c r="L77" s="114">
        <f t="shared" si="12"/>
        <v>0</v>
      </c>
      <c r="M77" s="114">
        <f t="shared" si="12"/>
        <v>0</v>
      </c>
      <c r="N77" s="81">
        <f t="shared" si="12"/>
        <v>0</v>
      </c>
      <c r="O77" s="114">
        <f t="shared" si="12"/>
        <v>0</v>
      </c>
      <c r="P77" s="81">
        <f t="shared" si="12"/>
        <v>0</v>
      </c>
      <c r="Q77" s="81">
        <f t="shared" si="12"/>
        <v>0</v>
      </c>
      <c r="R77" s="81">
        <f t="shared" si="12"/>
        <v>0</v>
      </c>
      <c r="S77" s="81">
        <f t="shared" si="12"/>
        <v>0</v>
      </c>
      <c r="T77" s="3"/>
    </row>
    <row r="78" spans="1:20" ht="8.15" customHeight="1">
      <c r="A78" s="3" t="s">
        <v>0</v>
      </c>
      <c r="B78" s="3"/>
      <c r="C78" s="134"/>
      <c r="D78" s="134"/>
      <c r="E78" s="134"/>
      <c r="F78" s="134"/>
      <c r="G78" s="134"/>
      <c r="H78" s="134"/>
      <c r="I78" s="134"/>
      <c r="J78" s="134"/>
      <c r="K78" s="134"/>
      <c r="L78" s="134"/>
      <c r="M78" s="134"/>
      <c r="N78" s="134"/>
      <c r="O78" s="134"/>
      <c r="P78" s="134"/>
      <c r="Q78" s="134"/>
      <c r="R78" s="134"/>
      <c r="S78" s="134"/>
      <c r="T78" s="3"/>
    </row>
  </sheetData>
  <sheetProtection password="C9D6" sheet="1" objects="1" scenarios="1" formatCells="0" formatColumns="0"/>
  <pageMargins left="0.39370078740157483" right="0.39370078740157483" top="0.39370078740157483" bottom="0.39370078740157483" header="0.31496062992125984" footer="0.31496062992125984"/>
  <pageSetup scale="85" orientation="landscape" r:id="rId1"/>
  <headerFooter>
    <oddFooter>&amp;R&amp;8&amp;P/&amp;N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4" tint="-0.249977111117893"/>
  </sheetPr>
  <dimension ref="A1:E27"/>
  <sheetViews>
    <sheetView showGridLines="0" workbookViewId="0">
      <pane xSplit="2" ySplit="2" topLeftCell="C3" activePane="bottomRight" state="frozen"/>
      <selection activeCell="C3" sqref="C3"/>
      <selection pane="topRight" activeCell="C3" sqref="C3"/>
      <selection pane="bottomLeft" activeCell="C3" sqref="C3"/>
      <selection pane="bottomRight" activeCell="C3" sqref="C3"/>
    </sheetView>
  </sheetViews>
  <sheetFormatPr baseColWidth="10" defaultColWidth="11.453125" defaultRowHeight="15" customHeight="1"/>
  <cols>
    <col min="1" max="1" width="14.6328125" style="78" customWidth="1"/>
    <col min="2" max="2" width="35.6328125" style="78" customWidth="1"/>
    <col min="3" max="3" width="22.6328125" style="78" customWidth="1"/>
    <col min="4" max="4" width="22.453125" style="78" customWidth="1"/>
    <col min="5" max="5" width="1.6328125" style="78" customWidth="1"/>
    <col min="6" max="16384" width="11.453125" style="78"/>
  </cols>
  <sheetData>
    <row r="1" spans="1:5" ht="50">
      <c r="A1" s="3" t="s">
        <v>0</v>
      </c>
      <c r="B1" s="2" t="s">
        <v>2752</v>
      </c>
      <c r="C1" s="3"/>
      <c r="D1" s="3"/>
      <c r="E1" s="3" t="s">
        <v>0</v>
      </c>
    </row>
    <row r="2" spans="1:5" ht="40">
      <c r="A2" s="20" t="s">
        <v>1</v>
      </c>
      <c r="B2" s="20" t="s">
        <v>2</v>
      </c>
      <c r="C2" s="21" t="s">
        <v>2753</v>
      </c>
      <c r="D2" s="21" t="s">
        <v>2754</v>
      </c>
      <c r="E2" s="3" t="s">
        <v>0</v>
      </c>
    </row>
    <row r="3" spans="1:5" ht="10">
      <c r="A3" s="14" t="s">
        <v>2755</v>
      </c>
      <c r="B3" s="16" t="s">
        <v>0</v>
      </c>
      <c r="C3" s="72"/>
      <c r="D3" s="72"/>
      <c r="E3" s="3"/>
    </row>
    <row r="4" spans="1:5" ht="10">
      <c r="A4" s="14" t="s">
        <v>2756</v>
      </c>
      <c r="B4" s="8" t="s">
        <v>683</v>
      </c>
      <c r="C4" s="22"/>
      <c r="D4" s="22"/>
      <c r="E4" s="3"/>
    </row>
    <row r="5" spans="1:5" ht="50">
      <c r="A5" s="14" t="s">
        <v>2757</v>
      </c>
      <c r="B5" s="16" t="s">
        <v>2758</v>
      </c>
      <c r="C5" s="22"/>
      <c r="D5" s="22"/>
      <c r="E5" s="3"/>
    </row>
    <row r="6" spans="1:5" ht="10">
      <c r="A6" s="14" t="s">
        <v>2759</v>
      </c>
      <c r="B6" s="7" t="s">
        <v>0</v>
      </c>
      <c r="C6" s="22"/>
      <c r="D6" s="22"/>
      <c r="E6" s="3"/>
    </row>
    <row r="7" spans="1:5" ht="10">
      <c r="A7" s="8" t="s">
        <v>2760</v>
      </c>
      <c r="B7" s="9" t="s">
        <v>2031</v>
      </c>
      <c r="C7" s="79"/>
      <c r="D7" s="79"/>
      <c r="E7" s="3"/>
    </row>
    <row r="8" spans="1:5" ht="10">
      <c r="A8" s="8" t="s">
        <v>2761</v>
      </c>
      <c r="B8" s="9" t="s">
        <v>2033</v>
      </c>
      <c r="C8" s="79"/>
      <c r="D8" s="79"/>
      <c r="E8" s="3"/>
    </row>
    <row r="9" spans="1:5" ht="10">
      <c r="A9" s="8" t="s">
        <v>2762</v>
      </c>
      <c r="B9" s="9" t="s">
        <v>2035</v>
      </c>
      <c r="C9" s="79"/>
      <c r="D9" s="79"/>
      <c r="E9" s="3"/>
    </row>
    <row r="10" spans="1:5" ht="10">
      <c r="A10" s="8" t="s">
        <v>2763</v>
      </c>
      <c r="B10" s="9" t="s">
        <v>2037</v>
      </c>
      <c r="C10" s="79"/>
      <c r="D10" s="79"/>
      <c r="E10" s="3"/>
    </row>
    <row r="11" spans="1:5" ht="10">
      <c r="A11" s="8" t="s">
        <v>2764</v>
      </c>
      <c r="B11" s="9" t="s">
        <v>2039</v>
      </c>
      <c r="C11" s="79"/>
      <c r="D11" s="79"/>
      <c r="E11" s="3"/>
    </row>
    <row r="12" spans="1:5" ht="10">
      <c r="A12" s="8" t="s">
        <v>2765</v>
      </c>
      <c r="B12" s="9" t="s">
        <v>2041</v>
      </c>
      <c r="C12" s="79"/>
      <c r="D12" s="79"/>
      <c r="E12" s="3"/>
    </row>
    <row r="13" spans="1:5" ht="10">
      <c r="A13" s="8" t="s">
        <v>2766</v>
      </c>
      <c r="B13" s="9" t="s">
        <v>2043</v>
      </c>
      <c r="C13" s="79"/>
      <c r="D13" s="79"/>
      <c r="E13" s="3"/>
    </row>
    <row r="14" spans="1:5" ht="10">
      <c r="A14" s="8" t="s">
        <v>2767</v>
      </c>
      <c r="B14" s="9" t="s">
        <v>2045</v>
      </c>
      <c r="C14" s="79"/>
      <c r="D14" s="79"/>
      <c r="E14" s="3"/>
    </row>
    <row r="15" spans="1:5" ht="10">
      <c r="A15" s="8" t="s">
        <v>2768</v>
      </c>
      <c r="B15" s="9" t="s">
        <v>2047</v>
      </c>
      <c r="C15" s="79"/>
      <c r="D15" s="79"/>
      <c r="E15" s="3"/>
    </row>
    <row r="16" spans="1:5" ht="10">
      <c r="A16" s="8" t="s">
        <v>2769</v>
      </c>
      <c r="B16" s="9" t="s">
        <v>2049</v>
      </c>
      <c r="C16" s="79"/>
      <c r="D16" s="79"/>
      <c r="E16" s="3"/>
    </row>
    <row r="17" spans="1:5" ht="10">
      <c r="A17" s="8" t="s">
        <v>2770</v>
      </c>
      <c r="B17" s="9" t="s">
        <v>2051</v>
      </c>
      <c r="C17" s="79"/>
      <c r="D17" s="79"/>
      <c r="E17" s="3"/>
    </row>
    <row r="18" spans="1:5" ht="10">
      <c r="A18" s="8" t="s">
        <v>2771</v>
      </c>
      <c r="B18" s="9" t="s">
        <v>2053</v>
      </c>
      <c r="C18" s="79"/>
      <c r="D18" s="79"/>
      <c r="E18" s="3"/>
    </row>
    <row r="19" spans="1:5" ht="10">
      <c r="A19" s="17" t="s">
        <v>2772</v>
      </c>
      <c r="B19" s="9" t="s">
        <v>0</v>
      </c>
      <c r="C19" s="11"/>
      <c r="D19" s="11"/>
      <c r="E19" s="3"/>
    </row>
    <row r="20" spans="1:5" ht="10">
      <c r="A20" s="8" t="s">
        <v>2773</v>
      </c>
      <c r="B20" s="9" t="s">
        <v>1103</v>
      </c>
      <c r="C20" s="114">
        <f>TRUNC(SUM(C7:C18),0)</f>
        <v>0</v>
      </c>
      <c r="D20" s="114">
        <f>TRUNC(SUM(D7:D18),0)</f>
        <v>0</v>
      </c>
      <c r="E20" s="3"/>
    </row>
    <row r="21" spans="1:5" ht="8.15" customHeight="1">
      <c r="A21" s="3" t="s">
        <v>0</v>
      </c>
      <c r="B21" s="3" t="s">
        <v>0</v>
      </c>
      <c r="C21" s="3"/>
      <c r="D21" s="3"/>
      <c r="E21" s="3"/>
    </row>
    <row r="22" spans="1:5" ht="10"/>
    <row r="23" spans="1:5" ht="10"/>
    <row r="24" spans="1:5" ht="10"/>
    <row r="25" spans="1:5" ht="10"/>
    <row r="26" spans="1:5" ht="10"/>
    <row r="27" spans="1:5" ht="10"/>
  </sheetData>
  <sheetProtection password="C9D6" sheet="1" objects="1" scenarios="1" formatCells="0" formatColumns="0"/>
  <printOptions horizontalCentered="1"/>
  <pageMargins left="0.39370078740157483" right="0.39370078740157483" top="0.39370078740157483" bottom="0.39370078740157483" header="0.31496062992125984" footer="0.31496062992125984"/>
  <pageSetup orientation="portrait" r:id="rId1"/>
  <headerFooter>
    <oddFooter>&amp;R&amp;8&amp;P/&amp;N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C000"/>
  </sheetPr>
  <dimension ref="A1:O252"/>
  <sheetViews>
    <sheetView showGridLines="0" workbookViewId="0">
      <pane xSplit="2" ySplit="2" topLeftCell="C65" activePane="bottomRight" state="frozen"/>
      <selection activeCell="C3" sqref="C3"/>
      <selection pane="topRight" activeCell="C3" sqref="C3"/>
      <selection pane="bottomLeft" activeCell="C3" sqref="C3"/>
      <selection pane="bottomRight" activeCell="B65" sqref="B65"/>
    </sheetView>
  </sheetViews>
  <sheetFormatPr baseColWidth="10" defaultColWidth="11.453125" defaultRowHeight="15" customHeight="1"/>
  <cols>
    <col min="1" max="1" width="14.6328125" style="78" customWidth="1"/>
    <col min="2" max="2" width="35.6328125" style="78" customWidth="1"/>
    <col min="3" max="7" width="15.6328125" style="78" customWidth="1"/>
    <col min="8" max="8" width="42.90625" style="78" customWidth="1"/>
    <col min="9" max="9" width="28.54296875" style="78" customWidth="1"/>
    <col min="10" max="10" width="20.54296875" style="78" customWidth="1"/>
    <col min="11" max="11" width="15.6328125" style="78" customWidth="1"/>
    <col min="12" max="13" width="20.6328125" style="78" customWidth="1"/>
    <col min="14" max="14" width="15.6328125" style="78" customWidth="1"/>
    <col min="15" max="15" width="1.6328125" style="78" customWidth="1"/>
    <col min="16" max="16384" width="11.453125" style="78"/>
  </cols>
  <sheetData>
    <row r="1" spans="1:15" ht="20">
      <c r="A1" s="3" t="s">
        <v>0</v>
      </c>
      <c r="B1" s="2" t="s">
        <v>6002</v>
      </c>
      <c r="C1" s="3"/>
      <c r="D1" s="3"/>
      <c r="E1" s="3" t="s">
        <v>0</v>
      </c>
      <c r="F1" s="3" t="s">
        <v>0</v>
      </c>
      <c r="G1" s="3" t="s">
        <v>0</v>
      </c>
      <c r="H1" s="3" t="s">
        <v>0</v>
      </c>
      <c r="I1" s="3" t="s">
        <v>0</v>
      </c>
      <c r="J1" s="3" t="s">
        <v>0</v>
      </c>
      <c r="K1" s="3" t="s">
        <v>0</v>
      </c>
      <c r="L1" s="3" t="s">
        <v>0</v>
      </c>
      <c r="M1" s="3" t="s">
        <v>0</v>
      </c>
      <c r="N1" s="3" t="s">
        <v>0</v>
      </c>
      <c r="O1" s="3" t="s">
        <v>0</v>
      </c>
    </row>
    <row r="2" spans="1:15" ht="60">
      <c r="A2" s="20" t="s">
        <v>1</v>
      </c>
      <c r="B2" s="20" t="s">
        <v>2</v>
      </c>
      <c r="C2" s="21" t="s">
        <v>2774</v>
      </c>
      <c r="D2" s="21" t="s">
        <v>2775</v>
      </c>
      <c r="E2" s="21" t="s">
        <v>957</v>
      </c>
      <c r="F2" s="21" t="s">
        <v>2776</v>
      </c>
      <c r="G2" s="21" t="s">
        <v>2777</v>
      </c>
      <c r="H2" s="21" t="s">
        <v>2778</v>
      </c>
      <c r="I2" s="21" t="s">
        <v>2779</v>
      </c>
      <c r="J2" s="21" t="s">
        <v>2780</v>
      </c>
      <c r="K2" s="21" t="s">
        <v>2781</v>
      </c>
      <c r="L2" s="21" t="s">
        <v>2782</v>
      </c>
      <c r="M2" s="21" t="s">
        <v>2783</v>
      </c>
      <c r="N2" s="21" t="s">
        <v>2784</v>
      </c>
      <c r="O2" s="3" t="s">
        <v>0</v>
      </c>
    </row>
    <row r="3" spans="1:15" ht="10">
      <c r="A3" s="14" t="s">
        <v>2785</v>
      </c>
      <c r="B3" s="16" t="s">
        <v>0</v>
      </c>
      <c r="C3" s="22"/>
      <c r="D3" s="22"/>
      <c r="E3" s="22"/>
      <c r="F3" s="22"/>
      <c r="G3" s="22"/>
      <c r="H3" s="22"/>
      <c r="I3" s="22"/>
      <c r="J3" s="22"/>
      <c r="K3" s="22"/>
      <c r="L3" s="22"/>
      <c r="M3" s="22"/>
      <c r="N3" s="22"/>
      <c r="O3" s="3"/>
    </row>
    <row r="4" spans="1:15" ht="10">
      <c r="A4" s="14" t="s">
        <v>2786</v>
      </c>
      <c r="B4" s="8" t="s">
        <v>683</v>
      </c>
      <c r="C4" s="22"/>
      <c r="D4" s="22"/>
      <c r="E4" s="22"/>
      <c r="F4" s="22"/>
      <c r="G4" s="22"/>
      <c r="H4" s="22"/>
      <c r="I4" s="22"/>
      <c r="J4" s="22"/>
      <c r="K4" s="22"/>
      <c r="L4" s="22"/>
      <c r="M4" s="22"/>
      <c r="N4" s="22"/>
      <c r="O4" s="3"/>
    </row>
    <row r="5" spans="1:15" ht="10">
      <c r="A5" s="14" t="s">
        <v>2787</v>
      </c>
      <c r="B5" s="9" t="s">
        <v>0</v>
      </c>
      <c r="C5" s="22"/>
      <c r="D5" s="22"/>
      <c r="E5" s="22"/>
      <c r="F5" s="22"/>
      <c r="G5" s="22"/>
      <c r="H5" s="22"/>
      <c r="I5" s="22"/>
      <c r="J5" s="22"/>
      <c r="K5" s="22"/>
      <c r="L5" s="22"/>
      <c r="M5" s="22"/>
      <c r="N5" s="22"/>
      <c r="O5" s="3"/>
    </row>
    <row r="6" spans="1:15" ht="21">
      <c r="A6" s="14" t="s">
        <v>2788</v>
      </c>
      <c r="B6" s="400" t="s">
        <v>2789</v>
      </c>
      <c r="C6" s="22"/>
      <c r="D6" s="22"/>
      <c r="E6" s="22"/>
      <c r="F6" s="22"/>
      <c r="G6" s="22"/>
      <c r="H6" s="22"/>
      <c r="I6" s="22"/>
      <c r="J6" s="22"/>
      <c r="K6" s="22"/>
      <c r="L6" s="22"/>
      <c r="M6" s="22"/>
      <c r="N6" s="22"/>
      <c r="O6" s="3"/>
    </row>
    <row r="7" spans="1:15" ht="10">
      <c r="A7" s="14" t="s">
        <v>2790</v>
      </c>
      <c r="B7" s="11" t="s">
        <v>0</v>
      </c>
      <c r="C7" s="22"/>
      <c r="D7" s="22"/>
      <c r="E7" s="22"/>
      <c r="F7" s="22"/>
      <c r="G7" s="22"/>
      <c r="H7" s="22"/>
      <c r="I7" s="22"/>
      <c r="J7" s="22"/>
      <c r="K7" s="22"/>
      <c r="L7" s="22"/>
      <c r="M7" s="22"/>
      <c r="N7" s="22"/>
      <c r="O7" s="3"/>
    </row>
    <row r="8" spans="1:15" ht="10">
      <c r="A8" s="14" t="s">
        <v>2791</v>
      </c>
      <c r="B8" s="11" t="s">
        <v>0</v>
      </c>
      <c r="C8" s="22"/>
      <c r="D8" s="22"/>
      <c r="E8" s="22"/>
      <c r="F8" s="22"/>
      <c r="G8" s="22"/>
      <c r="H8" s="22"/>
      <c r="I8" s="22"/>
      <c r="J8" s="22"/>
      <c r="K8" s="22"/>
      <c r="L8" s="22"/>
      <c r="M8" s="22"/>
      <c r="N8" s="22"/>
      <c r="O8" s="3"/>
    </row>
    <row r="9" spans="1:15" ht="20">
      <c r="A9" s="8" t="s">
        <v>2792</v>
      </c>
      <c r="B9" s="11" t="s">
        <v>2793</v>
      </c>
      <c r="C9" s="79">
        <v>0</v>
      </c>
      <c r="D9" s="79"/>
      <c r="E9" s="119">
        <f>D9+C9</f>
        <v>0</v>
      </c>
      <c r="F9" s="79"/>
      <c r="G9" s="10"/>
      <c r="H9" s="10"/>
      <c r="I9" s="10"/>
      <c r="J9" s="10"/>
      <c r="K9" s="10"/>
      <c r="L9" s="10"/>
      <c r="M9" s="10"/>
      <c r="N9" s="10"/>
      <c r="O9" s="3"/>
    </row>
    <row r="10" spans="1:15" ht="30">
      <c r="A10" s="8" t="s">
        <v>2794</v>
      </c>
      <c r="B10" s="11" t="s">
        <v>2795</v>
      </c>
      <c r="C10" s="79"/>
      <c r="D10" s="79"/>
      <c r="E10" s="79"/>
      <c r="F10" s="79"/>
      <c r="G10" s="10"/>
      <c r="H10" s="10"/>
      <c r="I10" s="10"/>
      <c r="J10" s="10"/>
      <c r="K10" s="10"/>
      <c r="L10" s="10"/>
      <c r="M10" s="10"/>
      <c r="N10" s="10"/>
      <c r="O10" s="3"/>
    </row>
    <row r="11" spans="1:15" ht="30">
      <c r="A11" s="17" t="s">
        <v>2796</v>
      </c>
      <c r="B11" s="11" t="s">
        <v>2797</v>
      </c>
      <c r="C11" s="11"/>
      <c r="D11" s="11"/>
      <c r="E11" s="11"/>
      <c r="F11" s="11"/>
      <c r="G11" s="11"/>
      <c r="H11" s="11"/>
      <c r="I11" s="11"/>
      <c r="J11" s="11"/>
      <c r="K11" s="11"/>
      <c r="L11" s="11"/>
      <c r="M11" s="11"/>
      <c r="N11" s="11"/>
      <c r="O11" s="3"/>
    </row>
    <row r="12" spans="1:15" ht="10">
      <c r="A12" s="17" t="s">
        <v>2798</v>
      </c>
      <c r="B12" s="11" t="s">
        <v>0</v>
      </c>
      <c r="C12" s="11"/>
      <c r="D12" s="11"/>
      <c r="E12" s="11"/>
      <c r="F12" s="11"/>
      <c r="G12" s="11"/>
      <c r="H12" s="11"/>
      <c r="I12" s="11"/>
      <c r="J12" s="11"/>
      <c r="K12" s="11"/>
      <c r="L12" s="11"/>
      <c r="M12" s="11"/>
      <c r="N12" s="11"/>
      <c r="O12" s="3"/>
    </row>
    <row r="13" spans="1:15" ht="21">
      <c r="A13" s="17" t="s">
        <v>2799</v>
      </c>
      <c r="B13" s="400" t="s">
        <v>2800</v>
      </c>
      <c r="C13" s="11"/>
      <c r="D13" s="11"/>
      <c r="E13" s="11"/>
      <c r="F13" s="11"/>
      <c r="G13" s="11"/>
      <c r="H13" s="11"/>
      <c r="I13" s="11"/>
      <c r="J13" s="11"/>
      <c r="K13" s="11"/>
      <c r="L13" s="11"/>
      <c r="M13" s="11"/>
      <c r="N13" s="11"/>
      <c r="O13" s="3"/>
    </row>
    <row r="14" spans="1:15" ht="10">
      <c r="A14" s="17" t="s">
        <v>2801</v>
      </c>
      <c r="B14" s="11" t="s">
        <v>0</v>
      </c>
      <c r="C14" s="11"/>
      <c r="D14" s="11"/>
      <c r="E14" s="11"/>
      <c r="F14" s="11"/>
      <c r="G14" s="11"/>
      <c r="H14" s="11"/>
      <c r="I14" s="11"/>
      <c r="J14" s="11"/>
      <c r="K14" s="11"/>
      <c r="L14" s="11"/>
      <c r="M14" s="11"/>
      <c r="N14" s="11"/>
      <c r="O14" s="3"/>
    </row>
    <row r="15" spans="1:15" ht="10">
      <c r="A15" s="8" t="s">
        <v>2802</v>
      </c>
      <c r="B15" s="11" t="s">
        <v>2803</v>
      </c>
      <c r="C15" s="80">
        <v>0</v>
      </c>
      <c r="D15" s="80">
        <v>0</v>
      </c>
      <c r="E15" s="80"/>
      <c r="F15" s="80">
        <v>0</v>
      </c>
      <c r="G15" s="60" t="s">
        <v>6042</v>
      </c>
      <c r="H15" s="60" t="s">
        <v>5977</v>
      </c>
      <c r="I15" s="60" t="s">
        <v>6043</v>
      </c>
      <c r="J15" s="60"/>
      <c r="K15" s="60"/>
      <c r="L15" s="60"/>
      <c r="M15" s="60"/>
      <c r="N15" s="60"/>
      <c r="O15" s="3"/>
    </row>
    <row r="16" spans="1:15" ht="10">
      <c r="A16" s="17" t="s">
        <v>2804</v>
      </c>
      <c r="B16" s="11" t="s">
        <v>0</v>
      </c>
      <c r="C16" s="11"/>
      <c r="D16" s="11"/>
      <c r="E16" s="11"/>
      <c r="F16" s="11"/>
      <c r="G16" s="11"/>
      <c r="H16" s="11"/>
      <c r="I16" s="11"/>
      <c r="J16" s="11"/>
      <c r="K16" s="11"/>
      <c r="L16" s="11"/>
      <c r="M16" s="11"/>
      <c r="N16" s="11"/>
      <c r="O16" s="3"/>
    </row>
    <row r="17" spans="1:15" ht="40">
      <c r="A17" s="17" t="s">
        <v>2805</v>
      </c>
      <c r="B17" s="366" t="s">
        <v>2806</v>
      </c>
      <c r="C17" s="11"/>
      <c r="D17" s="11"/>
      <c r="E17" s="11"/>
      <c r="F17" s="11"/>
      <c r="G17" s="11"/>
      <c r="H17" s="11"/>
      <c r="I17" s="11"/>
      <c r="J17" s="11"/>
      <c r="K17" s="11"/>
      <c r="L17" s="11"/>
      <c r="M17" s="11"/>
      <c r="N17" s="11"/>
      <c r="O17" s="3"/>
    </row>
    <row r="18" spans="1:15" ht="10">
      <c r="A18" s="17" t="s">
        <v>2807</v>
      </c>
      <c r="B18" s="11" t="s">
        <v>0</v>
      </c>
      <c r="C18" s="11"/>
      <c r="D18" s="11"/>
      <c r="E18" s="11"/>
      <c r="F18" s="11"/>
      <c r="G18" s="11"/>
      <c r="H18" s="11"/>
      <c r="I18" s="11"/>
      <c r="J18" s="11"/>
      <c r="K18" s="11"/>
      <c r="L18" s="11"/>
      <c r="M18" s="11"/>
      <c r="N18" s="11"/>
      <c r="O18" s="3"/>
    </row>
    <row r="19" spans="1:15" ht="10">
      <c r="A19" s="8" t="s">
        <v>2808</v>
      </c>
      <c r="B19" s="11" t="s">
        <v>5989</v>
      </c>
      <c r="C19" s="80"/>
      <c r="D19" s="80"/>
      <c r="E19" s="80"/>
      <c r="F19" s="80"/>
      <c r="G19" s="60" t="s">
        <v>6042</v>
      </c>
      <c r="H19" s="60" t="s">
        <v>5977</v>
      </c>
      <c r="I19" s="60" t="s">
        <v>6043</v>
      </c>
      <c r="J19" s="410"/>
      <c r="K19" s="60"/>
      <c r="L19" s="410"/>
      <c r="M19" s="60"/>
      <c r="N19" s="60"/>
      <c r="O19" s="3"/>
    </row>
    <row r="20" spans="1:15" ht="10">
      <c r="A20" s="8"/>
      <c r="B20" s="11" t="s">
        <v>6004</v>
      </c>
      <c r="C20" s="80"/>
      <c r="D20" s="80"/>
      <c r="E20" s="80"/>
      <c r="F20" s="80"/>
      <c r="G20" s="410"/>
      <c r="H20" s="410"/>
      <c r="I20" s="410"/>
      <c r="J20" s="410"/>
      <c r="K20" s="60"/>
      <c r="L20" s="410"/>
      <c r="M20" s="60"/>
      <c r="N20" s="60"/>
      <c r="O20" s="3"/>
    </row>
    <row r="21" spans="1:15" ht="10">
      <c r="A21" s="8"/>
      <c r="B21" s="11" t="s">
        <v>6005</v>
      </c>
      <c r="C21" s="80"/>
      <c r="D21" s="80"/>
      <c r="E21" s="80"/>
      <c r="F21" s="80"/>
      <c r="G21" s="410"/>
      <c r="H21" s="410"/>
      <c r="I21" s="410"/>
      <c r="J21" s="410"/>
      <c r="K21" s="60"/>
      <c r="L21" s="410"/>
      <c r="M21" s="60"/>
      <c r="N21" s="60"/>
      <c r="O21" s="3"/>
    </row>
    <row r="22" spans="1:15" ht="10">
      <c r="A22" s="8"/>
      <c r="B22" s="11" t="s">
        <v>6006</v>
      </c>
      <c r="C22" s="80"/>
      <c r="D22" s="80"/>
      <c r="E22" s="80"/>
      <c r="F22" s="80"/>
      <c r="G22" s="410"/>
      <c r="H22" s="410"/>
      <c r="I22" s="410"/>
      <c r="J22" s="410"/>
      <c r="K22" s="60"/>
      <c r="L22" s="410"/>
      <c r="M22" s="60"/>
      <c r="N22" s="60"/>
      <c r="O22" s="3"/>
    </row>
    <row r="23" spans="1:15" ht="10">
      <c r="A23" s="8"/>
      <c r="B23" s="11" t="s">
        <v>6007</v>
      </c>
      <c r="C23" s="80"/>
      <c r="D23" s="80"/>
      <c r="E23" s="80"/>
      <c r="F23" s="80"/>
      <c r="G23" s="410"/>
      <c r="H23" s="410"/>
      <c r="I23" s="410"/>
      <c r="J23" s="410"/>
      <c r="K23" s="60"/>
      <c r="L23" s="410"/>
      <c r="M23" s="60"/>
      <c r="N23" s="60"/>
      <c r="O23" s="3"/>
    </row>
    <row r="24" spans="1:15" ht="10">
      <c r="A24" s="8"/>
      <c r="B24" s="11" t="s">
        <v>6008</v>
      </c>
      <c r="C24" s="80"/>
      <c r="D24" s="80"/>
      <c r="E24" s="80"/>
      <c r="F24" s="80"/>
      <c r="G24" s="410"/>
      <c r="H24" s="410"/>
      <c r="I24" s="410"/>
      <c r="J24" s="410"/>
      <c r="K24" s="60"/>
      <c r="L24" s="410"/>
      <c r="M24" s="60"/>
      <c r="N24" s="60"/>
      <c r="O24" s="3"/>
    </row>
    <row r="25" spans="1:15" ht="10">
      <c r="A25" s="8"/>
      <c r="B25" s="11" t="s">
        <v>6009</v>
      </c>
      <c r="C25" s="80"/>
      <c r="D25" s="80"/>
      <c r="E25" s="80"/>
      <c r="F25" s="80"/>
      <c r="G25" s="410"/>
      <c r="H25" s="410"/>
      <c r="I25" s="410"/>
      <c r="J25" s="410"/>
      <c r="K25" s="60"/>
      <c r="L25" s="410"/>
      <c r="M25" s="60"/>
      <c r="N25" s="60"/>
      <c r="O25" s="3"/>
    </row>
    <row r="26" spans="1:15" ht="10">
      <c r="A26" s="8"/>
      <c r="B26" s="11" t="s">
        <v>6010</v>
      </c>
      <c r="C26" s="80"/>
      <c r="D26" s="80"/>
      <c r="E26" s="80"/>
      <c r="F26" s="80"/>
      <c r="G26" s="410"/>
      <c r="H26" s="410"/>
      <c r="I26" s="410"/>
      <c r="J26" s="410"/>
      <c r="K26" s="60"/>
      <c r="L26" s="410"/>
      <c r="M26" s="60"/>
      <c r="N26" s="60"/>
      <c r="O26" s="3"/>
    </row>
    <row r="27" spans="1:15" ht="10">
      <c r="A27" s="17" t="s">
        <v>2810</v>
      </c>
      <c r="B27" s="11" t="s">
        <v>0</v>
      </c>
      <c r="C27" s="11"/>
      <c r="D27" s="11"/>
      <c r="E27" s="11"/>
      <c r="F27" s="11"/>
      <c r="G27" s="11"/>
      <c r="H27" s="11"/>
      <c r="I27" s="11"/>
      <c r="J27" s="11"/>
      <c r="K27" s="11"/>
      <c r="L27" s="11"/>
      <c r="M27" s="11"/>
      <c r="N27" s="11"/>
      <c r="O27" s="3"/>
    </row>
    <row r="28" spans="1:15" ht="20">
      <c r="A28" s="17" t="s">
        <v>2811</v>
      </c>
      <c r="B28" s="11" t="s">
        <v>2812</v>
      </c>
      <c r="C28" s="11"/>
      <c r="D28" s="11"/>
      <c r="E28" s="11"/>
      <c r="F28" s="11"/>
      <c r="G28" s="11"/>
      <c r="H28" s="11"/>
      <c r="I28" s="11"/>
      <c r="J28" s="11"/>
      <c r="K28" s="11"/>
      <c r="L28" s="11"/>
      <c r="M28" s="11"/>
      <c r="N28" s="11"/>
      <c r="O28" s="3"/>
    </row>
    <row r="29" spans="1:15" ht="10">
      <c r="A29" s="17" t="s">
        <v>2813</v>
      </c>
      <c r="B29" s="11" t="s">
        <v>0</v>
      </c>
      <c r="C29" s="11"/>
      <c r="D29" s="11"/>
      <c r="E29" s="11"/>
      <c r="F29" s="11"/>
      <c r="G29" s="11"/>
      <c r="H29" s="11"/>
      <c r="I29" s="11"/>
      <c r="J29" s="11"/>
      <c r="K29" s="11"/>
      <c r="L29" s="11"/>
      <c r="M29" s="11"/>
      <c r="N29" s="11"/>
      <c r="O29" s="3"/>
    </row>
    <row r="30" spans="1:15" ht="10">
      <c r="A30" s="8" t="s">
        <v>2814</v>
      </c>
      <c r="B30" s="11" t="s">
        <v>5989</v>
      </c>
      <c r="C30" s="80"/>
      <c r="D30" s="80"/>
      <c r="E30" s="80"/>
      <c r="F30" s="80"/>
      <c r="G30" s="60" t="s">
        <v>6042</v>
      </c>
      <c r="H30" s="60" t="s">
        <v>5977</v>
      </c>
      <c r="I30" s="60" t="s">
        <v>6043</v>
      </c>
      <c r="J30" s="410"/>
      <c r="K30" s="60"/>
      <c r="L30" s="410"/>
      <c r="M30" s="60"/>
      <c r="N30" s="60"/>
      <c r="O30" s="3"/>
    </row>
    <row r="31" spans="1:15" ht="10">
      <c r="A31" s="17" t="s">
        <v>2815</v>
      </c>
      <c r="B31" s="11" t="s">
        <v>0</v>
      </c>
      <c r="C31" s="11"/>
      <c r="D31" s="11"/>
      <c r="E31" s="11"/>
      <c r="F31" s="11"/>
      <c r="G31" s="11"/>
      <c r="H31" s="11"/>
      <c r="I31" s="11"/>
      <c r="J31" s="11"/>
      <c r="K31" s="11"/>
      <c r="L31" s="11"/>
      <c r="M31" s="11"/>
      <c r="N31" s="11"/>
      <c r="O31" s="3"/>
    </row>
    <row r="32" spans="1:15" ht="30">
      <c r="A32" s="17" t="s">
        <v>2816</v>
      </c>
      <c r="B32" s="11" t="s">
        <v>2817</v>
      </c>
      <c r="C32" s="11"/>
      <c r="D32" s="11"/>
      <c r="E32" s="11"/>
      <c r="F32" s="11"/>
      <c r="G32" s="11"/>
      <c r="H32" s="11"/>
      <c r="I32" s="11"/>
      <c r="J32" s="11"/>
      <c r="K32" s="11"/>
      <c r="L32" s="11"/>
      <c r="M32" s="11"/>
      <c r="N32" s="11"/>
      <c r="O32" s="3"/>
    </row>
    <row r="33" spans="1:15" ht="10">
      <c r="A33" s="17" t="s">
        <v>2818</v>
      </c>
      <c r="B33" s="11" t="s">
        <v>0</v>
      </c>
      <c r="C33" s="11"/>
      <c r="D33" s="11"/>
      <c r="E33" s="11"/>
      <c r="F33" s="11"/>
      <c r="G33" s="11"/>
      <c r="H33" s="11"/>
      <c r="I33" s="11"/>
      <c r="J33" s="11"/>
      <c r="K33" s="11"/>
      <c r="L33" s="11"/>
      <c r="M33" s="11"/>
      <c r="N33" s="11"/>
      <c r="O33" s="3"/>
    </row>
    <row r="34" spans="1:15" ht="10">
      <c r="A34" s="8" t="s">
        <v>2819</v>
      </c>
      <c r="B34" s="11" t="s">
        <v>5989</v>
      </c>
      <c r="C34" s="80"/>
      <c r="D34" s="80"/>
      <c r="E34" s="80"/>
      <c r="F34" s="80"/>
      <c r="G34" s="410"/>
      <c r="H34" s="410"/>
      <c r="I34" s="410"/>
      <c r="J34" s="410"/>
      <c r="K34" s="60"/>
      <c r="L34" s="410"/>
      <c r="M34" s="60"/>
      <c r="N34" s="60"/>
      <c r="O34" s="3"/>
    </row>
    <row r="35" spans="1:15" ht="10">
      <c r="A35" s="17" t="s">
        <v>2820</v>
      </c>
      <c r="B35" s="11" t="s">
        <v>0</v>
      </c>
      <c r="C35" s="11"/>
      <c r="D35" s="11"/>
      <c r="E35" s="11"/>
      <c r="F35" s="11"/>
      <c r="G35" s="11"/>
      <c r="H35" s="11"/>
      <c r="I35" s="11"/>
      <c r="J35" s="11"/>
      <c r="K35" s="11"/>
      <c r="L35" s="11"/>
      <c r="M35" s="11"/>
      <c r="N35" s="11"/>
      <c r="O35" s="3"/>
    </row>
    <row r="36" spans="1:15" ht="20">
      <c r="A36" s="17" t="s">
        <v>2821</v>
      </c>
      <c r="B36" s="11" t="s">
        <v>5990</v>
      </c>
      <c r="C36" s="11"/>
      <c r="D36" s="11"/>
      <c r="E36" s="11"/>
      <c r="F36" s="11"/>
      <c r="G36" s="11"/>
      <c r="H36" s="11"/>
      <c r="I36" s="11"/>
      <c r="J36" s="11"/>
      <c r="K36" s="11"/>
      <c r="L36" s="11"/>
      <c r="M36" s="11"/>
      <c r="N36" s="11"/>
      <c r="O36" s="3"/>
    </row>
    <row r="37" spans="1:15" ht="10">
      <c r="A37" s="17" t="s">
        <v>2822</v>
      </c>
      <c r="B37" s="11" t="s">
        <v>0</v>
      </c>
      <c r="C37" s="11"/>
      <c r="D37" s="11"/>
      <c r="E37" s="11"/>
      <c r="F37" s="11"/>
      <c r="G37" s="11"/>
      <c r="H37" s="11"/>
      <c r="I37" s="11"/>
      <c r="J37" s="11"/>
      <c r="K37" s="11"/>
      <c r="L37" s="11"/>
      <c r="M37" s="11"/>
      <c r="N37" s="11"/>
      <c r="O37" s="3"/>
    </row>
    <row r="38" spans="1:15" ht="10">
      <c r="A38" s="8" t="s">
        <v>2823</v>
      </c>
      <c r="B38" s="11" t="s">
        <v>5989</v>
      </c>
      <c r="C38" s="80"/>
      <c r="D38" s="80"/>
      <c r="E38" s="80"/>
      <c r="F38" s="80"/>
      <c r="G38" s="60" t="s">
        <v>6042</v>
      </c>
      <c r="H38" s="60" t="s">
        <v>5977</v>
      </c>
      <c r="I38" s="60" t="s">
        <v>6043</v>
      </c>
      <c r="J38" s="410"/>
      <c r="K38" s="60"/>
      <c r="L38" s="410"/>
      <c r="M38" s="60"/>
      <c r="N38" s="60"/>
      <c r="O38" s="3"/>
    </row>
    <row r="39" spans="1:15" ht="10">
      <c r="A39" s="17" t="s">
        <v>2824</v>
      </c>
      <c r="B39" s="11" t="s">
        <v>0</v>
      </c>
      <c r="C39" s="11"/>
      <c r="D39" s="11"/>
      <c r="E39" s="11"/>
      <c r="F39" s="11"/>
      <c r="G39" s="11"/>
      <c r="H39" s="11"/>
      <c r="I39" s="11"/>
      <c r="J39" s="11"/>
      <c r="K39" s="11"/>
      <c r="L39" s="11"/>
      <c r="M39" s="11"/>
      <c r="N39" s="11"/>
      <c r="O39" s="3"/>
    </row>
    <row r="40" spans="1:15" ht="30">
      <c r="A40" s="17" t="s">
        <v>2825</v>
      </c>
      <c r="B40" s="11" t="s">
        <v>2826</v>
      </c>
      <c r="C40" s="11"/>
      <c r="D40" s="11"/>
      <c r="E40" s="11"/>
      <c r="F40" s="11"/>
      <c r="G40" s="11"/>
      <c r="H40" s="11"/>
      <c r="I40" s="11"/>
      <c r="J40" s="11"/>
      <c r="K40" s="11"/>
      <c r="L40" s="11"/>
      <c r="M40" s="11"/>
      <c r="N40" s="11"/>
      <c r="O40" s="3"/>
    </row>
    <row r="41" spans="1:15" ht="10">
      <c r="A41" s="17" t="s">
        <v>2827</v>
      </c>
      <c r="B41" s="11" t="s">
        <v>0</v>
      </c>
      <c r="C41" s="11"/>
      <c r="D41" s="11"/>
      <c r="E41" s="11"/>
      <c r="F41" s="11"/>
      <c r="G41" s="11"/>
      <c r="H41" s="11"/>
      <c r="I41" s="11"/>
      <c r="J41" s="11"/>
      <c r="K41" s="11"/>
      <c r="L41" s="11"/>
      <c r="M41" s="11"/>
      <c r="N41" s="11"/>
      <c r="O41" s="3"/>
    </row>
    <row r="42" spans="1:15" ht="10">
      <c r="A42" s="8" t="s">
        <v>2828</v>
      </c>
      <c r="B42" s="11" t="s">
        <v>2809</v>
      </c>
      <c r="C42" s="80"/>
      <c r="D42" s="80"/>
      <c r="E42" s="80"/>
      <c r="F42" s="80"/>
      <c r="G42" s="410"/>
      <c r="H42" s="410"/>
      <c r="I42" s="410"/>
      <c r="J42" s="410"/>
      <c r="K42" s="60"/>
      <c r="L42" s="410"/>
      <c r="M42" s="60"/>
      <c r="N42" s="60"/>
      <c r="O42" s="3"/>
    </row>
    <row r="43" spans="1:15" ht="10">
      <c r="A43" s="17" t="s">
        <v>2829</v>
      </c>
      <c r="B43" s="11" t="s">
        <v>0</v>
      </c>
      <c r="C43" s="11"/>
      <c r="D43" s="11"/>
      <c r="E43" s="11"/>
      <c r="F43" s="11"/>
      <c r="G43" s="11"/>
      <c r="H43" s="11"/>
      <c r="I43" s="11"/>
      <c r="J43" s="11"/>
      <c r="K43" s="11"/>
      <c r="L43" s="11"/>
      <c r="M43" s="11"/>
      <c r="N43" s="11"/>
      <c r="O43" s="3"/>
    </row>
    <row r="44" spans="1:15" ht="20">
      <c r="A44" s="17" t="s">
        <v>2830</v>
      </c>
      <c r="B44" s="11" t="s">
        <v>2831</v>
      </c>
      <c r="C44" s="11"/>
      <c r="D44" s="11"/>
      <c r="E44" s="11"/>
      <c r="F44" s="11"/>
      <c r="G44" s="11"/>
      <c r="H44" s="11"/>
      <c r="I44" s="11"/>
      <c r="J44" s="11"/>
      <c r="K44" s="11"/>
      <c r="L44" s="11"/>
      <c r="M44" s="11"/>
      <c r="N44" s="11"/>
      <c r="O44" s="3"/>
    </row>
    <row r="45" spans="1:15" ht="10">
      <c r="A45" s="17" t="s">
        <v>2832</v>
      </c>
      <c r="B45" s="11" t="s">
        <v>0</v>
      </c>
      <c r="C45" s="11"/>
      <c r="D45" s="11"/>
      <c r="E45" s="11"/>
      <c r="F45" s="11"/>
      <c r="G45" s="11"/>
      <c r="H45" s="11"/>
      <c r="I45" s="11"/>
      <c r="J45" s="11"/>
      <c r="K45" s="11"/>
      <c r="L45" s="11"/>
      <c r="M45" s="11"/>
      <c r="N45" s="11"/>
      <c r="O45" s="3"/>
    </row>
    <row r="46" spans="1:15" ht="10">
      <c r="A46" s="8" t="s">
        <v>2833</v>
      </c>
      <c r="B46" s="11" t="s">
        <v>2809</v>
      </c>
      <c r="C46" s="80"/>
      <c r="D46" s="80"/>
      <c r="E46" s="80"/>
      <c r="F46" s="80"/>
      <c r="G46" s="60"/>
      <c r="H46" s="60"/>
      <c r="I46" s="60"/>
      <c r="J46" s="60"/>
      <c r="K46" s="60"/>
      <c r="L46" s="60"/>
      <c r="M46" s="60"/>
      <c r="N46" s="60"/>
      <c r="O46" s="3"/>
    </row>
    <row r="47" spans="1:15" ht="10">
      <c r="A47" s="17" t="s">
        <v>2834</v>
      </c>
      <c r="B47" s="11" t="s">
        <v>0</v>
      </c>
      <c r="C47" s="11"/>
      <c r="D47" s="11"/>
      <c r="E47" s="11"/>
      <c r="F47" s="11"/>
      <c r="G47" s="11"/>
      <c r="H47" s="11"/>
      <c r="I47" s="11"/>
      <c r="J47" s="11"/>
      <c r="K47" s="11"/>
      <c r="L47" s="11"/>
      <c r="M47" s="11"/>
      <c r="N47" s="11"/>
      <c r="O47" s="3"/>
    </row>
    <row r="48" spans="1:15" ht="30">
      <c r="A48" s="17" t="s">
        <v>2835</v>
      </c>
      <c r="B48" s="11" t="s">
        <v>2836</v>
      </c>
      <c r="C48" s="11"/>
      <c r="D48" s="11"/>
      <c r="E48" s="11"/>
      <c r="F48" s="11"/>
      <c r="G48" s="11"/>
      <c r="H48" s="11"/>
      <c r="I48" s="11"/>
      <c r="J48" s="11"/>
      <c r="K48" s="11"/>
      <c r="L48" s="11"/>
      <c r="M48" s="11"/>
      <c r="N48" s="11"/>
      <c r="O48" s="3"/>
    </row>
    <row r="49" spans="1:15" ht="10">
      <c r="A49" s="17" t="s">
        <v>2837</v>
      </c>
      <c r="B49" s="11" t="s">
        <v>0</v>
      </c>
      <c r="C49" s="11"/>
      <c r="D49" s="11"/>
      <c r="E49" s="11"/>
      <c r="F49" s="11"/>
      <c r="G49" s="11"/>
      <c r="H49" s="11"/>
      <c r="I49" s="11"/>
      <c r="J49" s="11"/>
      <c r="K49" s="11"/>
      <c r="L49" s="11"/>
      <c r="M49" s="11"/>
      <c r="N49" s="11"/>
      <c r="O49" s="3"/>
    </row>
    <row r="50" spans="1:15" ht="10">
      <c r="A50" s="8" t="s">
        <v>2838</v>
      </c>
      <c r="B50" s="11" t="s">
        <v>2839</v>
      </c>
      <c r="C50" s="80"/>
      <c r="D50" s="80"/>
      <c r="E50" s="80"/>
      <c r="F50" s="80"/>
      <c r="G50" s="60"/>
      <c r="H50" s="60"/>
      <c r="I50" s="60"/>
      <c r="J50" s="60"/>
      <c r="K50" s="60"/>
      <c r="L50" s="60"/>
      <c r="M50" s="60"/>
      <c r="N50" s="60"/>
      <c r="O50" s="3"/>
    </row>
    <row r="51" spans="1:15" ht="10">
      <c r="A51" s="17" t="s">
        <v>2840</v>
      </c>
      <c r="B51" s="11" t="s">
        <v>0</v>
      </c>
      <c r="C51" s="11"/>
      <c r="D51" s="11"/>
      <c r="E51" s="11"/>
      <c r="F51" s="11"/>
      <c r="G51" s="11"/>
      <c r="H51" s="11"/>
      <c r="I51" s="11"/>
      <c r="J51" s="11"/>
      <c r="K51" s="11"/>
      <c r="L51" s="11"/>
      <c r="M51" s="11"/>
      <c r="N51" s="11"/>
      <c r="O51" s="3"/>
    </row>
    <row r="52" spans="1:15" ht="30">
      <c r="A52" s="17" t="s">
        <v>2841</v>
      </c>
      <c r="B52" s="11" t="s">
        <v>2842</v>
      </c>
      <c r="C52" s="11"/>
      <c r="D52" s="11"/>
      <c r="E52" s="11"/>
      <c r="F52" s="11"/>
      <c r="G52" s="11"/>
      <c r="H52" s="11"/>
      <c r="I52" s="11"/>
      <c r="J52" s="11"/>
      <c r="K52" s="11"/>
      <c r="L52" s="11"/>
      <c r="M52" s="11"/>
      <c r="N52" s="11"/>
      <c r="O52" s="3"/>
    </row>
    <row r="53" spans="1:15" ht="10">
      <c r="A53" s="17" t="s">
        <v>2843</v>
      </c>
      <c r="B53" s="11" t="s">
        <v>0</v>
      </c>
      <c r="C53" s="11"/>
      <c r="D53" s="11"/>
      <c r="E53" s="11"/>
      <c r="F53" s="11"/>
      <c r="G53" s="11"/>
      <c r="H53" s="11"/>
      <c r="I53" s="11"/>
      <c r="J53" s="11"/>
      <c r="K53" s="11"/>
      <c r="L53" s="11"/>
      <c r="M53" s="11"/>
      <c r="N53" s="11"/>
      <c r="O53" s="3"/>
    </row>
    <row r="54" spans="1:15" ht="10">
      <c r="A54" s="8" t="s">
        <v>2844</v>
      </c>
      <c r="B54" s="11" t="s">
        <v>2809</v>
      </c>
      <c r="C54" s="80"/>
      <c r="D54" s="80"/>
      <c r="E54" s="80"/>
      <c r="F54" s="80"/>
      <c r="G54" s="60" t="s">
        <v>6042</v>
      </c>
      <c r="H54" s="60" t="s">
        <v>5977</v>
      </c>
      <c r="I54" s="60" t="s">
        <v>6043</v>
      </c>
      <c r="J54" s="410"/>
      <c r="K54" s="60"/>
      <c r="L54" s="410"/>
      <c r="M54" s="60"/>
      <c r="N54" s="60"/>
      <c r="O54" s="3"/>
    </row>
    <row r="55" spans="1:15" ht="10">
      <c r="A55" s="17" t="s">
        <v>2845</v>
      </c>
      <c r="B55" s="11" t="s">
        <v>0</v>
      </c>
      <c r="C55" s="11"/>
      <c r="D55" s="11"/>
      <c r="E55" s="11"/>
      <c r="F55" s="11"/>
      <c r="G55" s="11"/>
      <c r="H55" s="11"/>
      <c r="I55" s="11"/>
      <c r="J55" s="11"/>
      <c r="K55" s="11"/>
      <c r="L55" s="11"/>
      <c r="M55" s="11"/>
      <c r="N55" s="11"/>
      <c r="O55" s="3"/>
    </row>
    <row r="56" spans="1:15" ht="21">
      <c r="A56" s="17" t="s">
        <v>2846</v>
      </c>
      <c r="B56" s="400" t="s">
        <v>2847</v>
      </c>
      <c r="C56" s="11"/>
      <c r="D56" s="11"/>
      <c r="E56" s="11"/>
      <c r="F56" s="11"/>
      <c r="G56" s="11"/>
      <c r="H56" s="11"/>
      <c r="I56" s="11"/>
      <c r="J56" s="11"/>
      <c r="K56" s="11"/>
      <c r="L56" s="11"/>
      <c r="M56" s="11"/>
      <c r="N56" s="11"/>
      <c r="O56" s="3"/>
    </row>
    <row r="57" spans="1:15" ht="10">
      <c r="A57" s="17" t="s">
        <v>2848</v>
      </c>
      <c r="B57" s="11" t="s">
        <v>0</v>
      </c>
      <c r="C57" s="11"/>
      <c r="D57" s="11"/>
      <c r="E57" s="11"/>
      <c r="F57" s="11"/>
      <c r="G57" s="11"/>
      <c r="H57" s="11"/>
      <c r="I57" s="11"/>
      <c r="J57" s="11"/>
      <c r="K57" s="11"/>
      <c r="L57" s="11"/>
      <c r="M57" s="11"/>
      <c r="N57" s="11"/>
      <c r="O57" s="3"/>
    </row>
    <row r="58" spans="1:15" ht="20">
      <c r="A58" s="8" t="s">
        <v>2849</v>
      </c>
      <c r="B58" s="11" t="s">
        <v>2793</v>
      </c>
      <c r="C58" s="79"/>
      <c r="D58" s="79"/>
      <c r="E58" s="119">
        <f>C58+D58</f>
        <v>0</v>
      </c>
      <c r="F58" s="79"/>
      <c r="G58" s="10"/>
      <c r="H58" s="10"/>
      <c r="I58" s="10"/>
      <c r="J58" s="10"/>
      <c r="K58" s="10"/>
      <c r="L58" s="10"/>
      <c r="M58" s="10"/>
      <c r="N58" s="10"/>
      <c r="O58" s="3"/>
    </row>
    <row r="59" spans="1:15" ht="30">
      <c r="A59" s="8" t="s">
        <v>2850</v>
      </c>
      <c r="B59" s="11" t="s">
        <v>2851</v>
      </c>
      <c r="C59" s="79"/>
      <c r="D59" s="79"/>
      <c r="E59" s="79">
        <f>C59+D59</f>
        <v>0</v>
      </c>
      <c r="F59" s="79"/>
      <c r="G59" s="10"/>
      <c r="H59" s="10"/>
      <c r="I59" s="10"/>
      <c r="J59" s="10"/>
      <c r="K59" s="10"/>
      <c r="L59" s="10"/>
      <c r="M59" s="10"/>
      <c r="N59" s="10"/>
      <c r="O59" s="3"/>
    </row>
    <row r="60" spans="1:15" ht="10">
      <c r="A60" s="17" t="s">
        <v>2852</v>
      </c>
      <c r="B60" s="11" t="s">
        <v>0</v>
      </c>
      <c r="C60" s="11"/>
      <c r="D60" s="11"/>
      <c r="E60" s="11"/>
      <c r="F60" s="11"/>
      <c r="G60" s="11"/>
      <c r="H60" s="11"/>
      <c r="I60" s="11"/>
      <c r="J60" s="11"/>
      <c r="K60" s="11"/>
      <c r="L60" s="11"/>
      <c r="M60" s="11"/>
      <c r="N60" s="11"/>
      <c r="O60" s="3"/>
    </row>
    <row r="61" spans="1:15" ht="20">
      <c r="A61" s="17" t="s">
        <v>2853</v>
      </c>
      <c r="B61" s="11" t="s">
        <v>2854</v>
      </c>
      <c r="C61" s="11"/>
      <c r="D61" s="11"/>
      <c r="E61" s="11"/>
      <c r="F61" s="11"/>
      <c r="G61" s="11"/>
      <c r="H61" s="11"/>
      <c r="I61" s="11"/>
      <c r="J61" s="11"/>
      <c r="K61" s="11"/>
      <c r="L61" s="11"/>
      <c r="M61" s="11"/>
      <c r="N61" s="11"/>
      <c r="O61" s="3"/>
    </row>
    <row r="62" spans="1:15" ht="10">
      <c r="A62" s="17" t="s">
        <v>2855</v>
      </c>
      <c r="B62" s="11" t="s">
        <v>0</v>
      </c>
      <c r="C62" s="11"/>
      <c r="D62" s="11"/>
      <c r="E62" s="11"/>
      <c r="F62" s="11"/>
      <c r="G62" s="11"/>
      <c r="H62" s="11"/>
      <c r="I62" s="11"/>
      <c r="J62" s="11"/>
      <c r="K62" s="11"/>
      <c r="L62" s="11"/>
      <c r="M62" s="11"/>
      <c r="N62" s="11"/>
      <c r="O62" s="3"/>
    </row>
    <row r="63" spans="1:15" ht="10">
      <c r="A63" s="8" t="s">
        <v>2856</v>
      </c>
      <c r="B63" s="11" t="s">
        <v>5989</v>
      </c>
      <c r="C63" s="80"/>
      <c r="D63" s="80"/>
      <c r="E63" s="80"/>
      <c r="F63" s="80"/>
      <c r="G63" s="60"/>
      <c r="H63" s="60"/>
      <c r="I63" s="60"/>
      <c r="J63" s="60"/>
      <c r="K63" s="60"/>
      <c r="L63" s="60"/>
      <c r="M63" s="60"/>
      <c r="N63" s="60"/>
      <c r="O63" s="3"/>
    </row>
    <row r="64" spans="1:15" ht="10">
      <c r="A64" s="17" t="s">
        <v>2857</v>
      </c>
      <c r="B64" s="11" t="s">
        <v>0</v>
      </c>
      <c r="C64" s="11"/>
      <c r="D64" s="11"/>
      <c r="E64" s="11"/>
      <c r="F64" s="11"/>
      <c r="G64" s="11"/>
      <c r="H64" s="11"/>
      <c r="I64" s="11"/>
      <c r="J64" s="11"/>
      <c r="K64" s="11"/>
      <c r="L64" s="11"/>
      <c r="M64" s="11"/>
      <c r="N64" s="11"/>
      <c r="O64" s="3"/>
    </row>
    <row r="65" spans="1:15" ht="20">
      <c r="A65" s="17" t="s">
        <v>2858</v>
      </c>
      <c r="B65" s="11" t="s">
        <v>2859</v>
      </c>
      <c r="C65" s="11"/>
      <c r="D65" s="11"/>
      <c r="E65" s="11"/>
      <c r="F65" s="11"/>
      <c r="G65" s="11"/>
      <c r="H65" s="11"/>
      <c r="I65" s="11"/>
      <c r="J65" s="11"/>
      <c r="K65" s="11"/>
      <c r="L65" s="11"/>
      <c r="M65" s="11"/>
      <c r="N65" s="11"/>
      <c r="O65" s="3"/>
    </row>
    <row r="66" spans="1:15" ht="10">
      <c r="A66" s="17" t="s">
        <v>2860</v>
      </c>
      <c r="B66" s="11" t="s">
        <v>0</v>
      </c>
      <c r="C66" s="11"/>
      <c r="D66" s="11"/>
      <c r="E66" s="11"/>
      <c r="F66" s="11"/>
      <c r="G66" s="11"/>
      <c r="H66" s="11"/>
      <c r="I66" s="11"/>
      <c r="J66" s="11"/>
      <c r="K66" s="11"/>
      <c r="L66" s="11"/>
      <c r="M66" s="11"/>
      <c r="N66" s="11"/>
      <c r="O66" s="3"/>
    </row>
    <row r="67" spans="1:15" ht="20">
      <c r="A67" s="8" t="s">
        <v>2861</v>
      </c>
      <c r="B67" s="11" t="s">
        <v>2793</v>
      </c>
      <c r="C67" s="79"/>
      <c r="D67" s="79"/>
      <c r="E67" s="119">
        <f>C67+D67</f>
        <v>0</v>
      </c>
      <c r="F67" s="79"/>
      <c r="G67" s="10"/>
      <c r="H67" s="10"/>
      <c r="I67" s="10"/>
      <c r="J67" s="10"/>
      <c r="K67" s="10"/>
      <c r="L67" s="10"/>
      <c r="M67" s="10"/>
      <c r="N67" s="10"/>
      <c r="O67" s="3"/>
    </row>
    <row r="68" spans="1:15" ht="30">
      <c r="A68" s="8" t="s">
        <v>2862</v>
      </c>
      <c r="B68" s="11" t="s">
        <v>2851</v>
      </c>
      <c r="C68" s="79"/>
      <c r="D68" s="79"/>
      <c r="E68" s="79">
        <f>C68+D68</f>
        <v>0</v>
      </c>
      <c r="F68" s="79"/>
      <c r="G68" s="10"/>
      <c r="H68" s="10"/>
      <c r="I68" s="10"/>
      <c r="J68" s="10"/>
      <c r="K68" s="10"/>
      <c r="L68" s="10"/>
      <c r="M68" s="10"/>
      <c r="N68" s="10"/>
      <c r="O68" s="3"/>
    </row>
    <row r="69" spans="1:15" ht="10">
      <c r="A69" s="17" t="s">
        <v>2863</v>
      </c>
      <c r="B69" s="11" t="s">
        <v>0</v>
      </c>
      <c r="C69" s="11"/>
      <c r="D69" s="11"/>
      <c r="E69" s="11"/>
      <c r="F69" s="11"/>
      <c r="G69" s="11"/>
      <c r="H69" s="11"/>
      <c r="I69" s="11"/>
      <c r="J69" s="11"/>
      <c r="K69" s="11"/>
      <c r="L69" s="11"/>
      <c r="M69" s="11"/>
      <c r="N69" s="11"/>
      <c r="O69" s="3"/>
    </row>
    <row r="70" spans="1:15" ht="10">
      <c r="A70" s="17" t="s">
        <v>2864</v>
      </c>
      <c r="B70" s="11" t="s">
        <v>2865</v>
      </c>
      <c r="C70" s="11"/>
      <c r="D70" s="11"/>
      <c r="E70" s="11"/>
      <c r="F70" s="11"/>
      <c r="G70" s="11"/>
      <c r="H70" s="11"/>
      <c r="I70" s="11"/>
      <c r="J70" s="11"/>
      <c r="K70" s="11"/>
      <c r="L70" s="11"/>
      <c r="M70" s="11"/>
      <c r="N70" s="11"/>
      <c r="O70" s="3"/>
    </row>
    <row r="71" spans="1:15" ht="10">
      <c r="A71" s="17" t="s">
        <v>2866</v>
      </c>
      <c r="B71" s="11" t="s">
        <v>0</v>
      </c>
      <c r="C71" s="11"/>
      <c r="D71" s="11"/>
      <c r="E71" s="11"/>
      <c r="F71" s="11"/>
      <c r="G71" s="11"/>
      <c r="H71" s="11"/>
      <c r="I71" s="11"/>
      <c r="J71" s="11"/>
      <c r="K71" s="11"/>
      <c r="L71" s="11"/>
      <c r="M71" s="11"/>
      <c r="N71" s="11"/>
      <c r="O71" s="3"/>
    </row>
    <row r="72" spans="1:15" ht="10">
      <c r="A72" s="8" t="s">
        <v>2867</v>
      </c>
      <c r="B72" s="11" t="s">
        <v>2809</v>
      </c>
      <c r="C72" s="80"/>
      <c r="D72" s="80"/>
      <c r="E72" s="80"/>
      <c r="F72" s="80"/>
      <c r="G72" s="60"/>
      <c r="H72" s="60"/>
      <c r="I72" s="60"/>
      <c r="J72" s="60"/>
      <c r="K72" s="60"/>
      <c r="L72" s="60"/>
      <c r="M72" s="60"/>
      <c r="N72" s="60"/>
      <c r="O72" s="3"/>
    </row>
    <row r="73" spans="1:15" ht="10">
      <c r="A73" s="17" t="s">
        <v>2868</v>
      </c>
      <c r="B73" s="11" t="s">
        <v>0</v>
      </c>
      <c r="C73" s="11"/>
      <c r="D73" s="11"/>
      <c r="E73" s="11"/>
      <c r="F73" s="11"/>
      <c r="G73" s="11"/>
      <c r="H73" s="11"/>
      <c r="I73" s="11"/>
      <c r="J73" s="11"/>
      <c r="K73" s="11"/>
      <c r="L73" s="11"/>
      <c r="M73" s="11"/>
      <c r="N73" s="11"/>
      <c r="O73" s="3"/>
    </row>
    <row r="74" spans="1:15" ht="20">
      <c r="A74" s="17" t="s">
        <v>2869</v>
      </c>
      <c r="B74" s="11" t="s">
        <v>2870</v>
      </c>
      <c r="C74" s="11"/>
      <c r="D74" s="11"/>
      <c r="E74" s="11"/>
      <c r="F74" s="11"/>
      <c r="G74" s="11"/>
      <c r="H74" s="11"/>
      <c r="I74" s="11"/>
      <c r="J74" s="11"/>
      <c r="K74" s="11"/>
      <c r="L74" s="11"/>
      <c r="M74" s="11"/>
      <c r="N74" s="11"/>
      <c r="O74" s="3"/>
    </row>
    <row r="75" spans="1:15" ht="10">
      <c r="A75" s="17" t="s">
        <v>2871</v>
      </c>
      <c r="B75" s="11" t="s">
        <v>0</v>
      </c>
      <c r="C75" s="11"/>
      <c r="D75" s="11"/>
      <c r="E75" s="11"/>
      <c r="F75" s="11"/>
      <c r="G75" s="11"/>
      <c r="H75" s="11"/>
      <c r="I75" s="11"/>
      <c r="J75" s="11"/>
      <c r="K75" s="11"/>
      <c r="L75" s="11"/>
      <c r="M75" s="11"/>
      <c r="N75" s="11"/>
      <c r="O75" s="3"/>
    </row>
    <row r="76" spans="1:15" ht="10">
      <c r="A76" s="17" t="s">
        <v>2872</v>
      </c>
      <c r="B76" s="11" t="s">
        <v>2873</v>
      </c>
      <c r="C76" s="11"/>
      <c r="D76" s="11"/>
      <c r="E76" s="11"/>
      <c r="F76" s="11"/>
      <c r="G76" s="11"/>
      <c r="H76" s="11"/>
      <c r="I76" s="11"/>
      <c r="J76" s="11"/>
      <c r="K76" s="11"/>
      <c r="L76" s="11"/>
      <c r="M76" s="11"/>
      <c r="N76" s="11"/>
      <c r="O76" s="3"/>
    </row>
    <row r="77" spans="1:15" ht="10">
      <c r="A77" s="17" t="s">
        <v>2874</v>
      </c>
      <c r="B77" s="11" t="s">
        <v>0</v>
      </c>
      <c r="C77" s="11"/>
      <c r="D77" s="11"/>
      <c r="E77" s="11"/>
      <c r="F77" s="11"/>
      <c r="G77" s="11"/>
      <c r="H77" s="11"/>
      <c r="I77" s="11"/>
      <c r="J77" s="11"/>
      <c r="K77" s="11"/>
      <c r="L77" s="11"/>
      <c r="M77" s="11"/>
      <c r="N77" s="11"/>
      <c r="O77" s="3"/>
    </row>
    <row r="78" spans="1:15" ht="20">
      <c r="A78" s="8" t="s">
        <v>2875</v>
      </c>
      <c r="B78" s="11" t="s">
        <v>2876</v>
      </c>
      <c r="C78" s="80"/>
      <c r="D78" s="80"/>
      <c r="E78" s="80"/>
      <c r="F78" s="80"/>
      <c r="G78" s="60"/>
      <c r="H78" s="60"/>
      <c r="I78" s="60"/>
      <c r="J78" s="60"/>
      <c r="K78" s="60"/>
      <c r="L78" s="60"/>
      <c r="M78" s="60"/>
      <c r="N78" s="60"/>
      <c r="O78" s="3"/>
    </row>
    <row r="79" spans="1:15" ht="10">
      <c r="A79" s="17" t="s">
        <v>2877</v>
      </c>
      <c r="B79" s="11" t="s">
        <v>0</v>
      </c>
      <c r="C79" s="11"/>
      <c r="D79" s="11"/>
      <c r="E79" s="11"/>
      <c r="F79" s="11"/>
      <c r="G79" s="11"/>
      <c r="H79" s="11"/>
      <c r="I79" s="11"/>
      <c r="J79" s="11"/>
      <c r="K79" s="11"/>
      <c r="L79" s="11"/>
      <c r="M79" s="11"/>
      <c r="N79" s="11"/>
      <c r="O79" s="3"/>
    </row>
    <row r="80" spans="1:15" ht="21">
      <c r="A80" s="17" t="s">
        <v>2878</v>
      </c>
      <c r="B80" s="400" t="s">
        <v>2879</v>
      </c>
      <c r="C80" s="11"/>
      <c r="D80" s="11"/>
      <c r="E80" s="11"/>
      <c r="F80" s="11"/>
      <c r="G80" s="11"/>
      <c r="H80" s="11"/>
      <c r="I80" s="11"/>
      <c r="J80" s="11"/>
      <c r="K80" s="11"/>
      <c r="L80" s="11"/>
      <c r="M80" s="11"/>
      <c r="N80" s="11"/>
      <c r="O80" s="3"/>
    </row>
    <row r="81" spans="1:15" ht="10">
      <c r="A81" s="17" t="s">
        <v>2880</v>
      </c>
      <c r="B81" s="11" t="s">
        <v>0</v>
      </c>
      <c r="C81" s="11"/>
      <c r="D81" s="11"/>
      <c r="E81" s="11"/>
      <c r="F81" s="11"/>
      <c r="G81" s="11"/>
      <c r="H81" s="11"/>
      <c r="I81" s="11"/>
      <c r="J81" s="11"/>
      <c r="K81" s="11"/>
      <c r="L81" s="11"/>
      <c r="M81" s="11"/>
      <c r="N81" s="11"/>
      <c r="O81" s="3"/>
    </row>
    <row r="82" spans="1:15" ht="10">
      <c r="A82" s="8" t="s">
        <v>2881</v>
      </c>
      <c r="B82" s="11" t="s">
        <v>5989</v>
      </c>
      <c r="C82" s="80"/>
      <c r="D82" s="80"/>
      <c r="E82" s="80"/>
      <c r="F82" s="80"/>
      <c r="G82" s="60" t="s">
        <v>6042</v>
      </c>
      <c r="H82" s="60" t="s">
        <v>5977</v>
      </c>
      <c r="I82" s="60" t="s">
        <v>6043</v>
      </c>
      <c r="J82" s="410"/>
      <c r="K82" s="60"/>
      <c r="L82" s="410"/>
      <c r="M82" s="60"/>
      <c r="N82" s="60"/>
      <c r="O82" s="3"/>
    </row>
    <row r="83" spans="1:15" ht="10">
      <c r="A83" s="17" t="s">
        <v>2882</v>
      </c>
      <c r="B83" s="11" t="s">
        <v>0</v>
      </c>
      <c r="C83" s="11"/>
      <c r="D83" s="11"/>
      <c r="E83" s="11"/>
      <c r="F83" s="11"/>
      <c r="G83" s="11"/>
      <c r="H83" s="11"/>
      <c r="I83" s="11"/>
      <c r="J83" s="11"/>
      <c r="K83" s="11"/>
      <c r="L83" s="11"/>
      <c r="M83" s="11"/>
      <c r="N83" s="11"/>
      <c r="O83" s="3"/>
    </row>
    <row r="84" spans="1:15" ht="20">
      <c r="A84" s="17" t="s">
        <v>2883</v>
      </c>
      <c r="B84" s="11" t="s">
        <v>2884</v>
      </c>
      <c r="C84" s="11"/>
      <c r="D84" s="11"/>
      <c r="E84" s="11"/>
      <c r="F84" s="11"/>
      <c r="G84" s="11"/>
      <c r="H84" s="11"/>
      <c r="I84" s="11"/>
      <c r="J84" s="11"/>
      <c r="K84" s="11"/>
      <c r="L84" s="11"/>
      <c r="M84" s="11"/>
      <c r="N84" s="11"/>
      <c r="O84" s="3"/>
    </row>
    <row r="85" spans="1:15" ht="10">
      <c r="A85" s="17" t="s">
        <v>2885</v>
      </c>
      <c r="B85" s="11" t="s">
        <v>0</v>
      </c>
      <c r="C85" s="11"/>
      <c r="D85" s="11"/>
      <c r="E85" s="11"/>
      <c r="F85" s="11"/>
      <c r="G85" s="11"/>
      <c r="H85" s="11"/>
      <c r="I85" s="11"/>
      <c r="J85" s="11"/>
      <c r="K85" s="11"/>
      <c r="L85" s="11"/>
      <c r="M85" s="11"/>
      <c r="N85" s="11"/>
      <c r="O85" s="3"/>
    </row>
    <row r="86" spans="1:15" ht="10">
      <c r="A86" s="8" t="s">
        <v>2886</v>
      </c>
      <c r="B86" s="11" t="s">
        <v>5989</v>
      </c>
      <c r="C86" s="80"/>
      <c r="D86" s="80"/>
      <c r="E86" s="80"/>
      <c r="F86" s="80"/>
      <c r="G86" s="60" t="s">
        <v>6042</v>
      </c>
      <c r="H86" s="60" t="s">
        <v>5977</v>
      </c>
      <c r="I86" s="60" t="s">
        <v>6043</v>
      </c>
      <c r="J86" s="410"/>
      <c r="K86" s="60"/>
      <c r="L86" s="410"/>
      <c r="M86" s="60"/>
      <c r="N86" s="60"/>
      <c r="O86" s="3"/>
    </row>
    <row r="87" spans="1:15" ht="10">
      <c r="A87" s="17" t="s">
        <v>2887</v>
      </c>
      <c r="B87" s="11" t="s">
        <v>0</v>
      </c>
      <c r="C87" s="11"/>
      <c r="D87" s="11"/>
      <c r="E87" s="11"/>
      <c r="F87" s="11"/>
      <c r="G87" s="11"/>
      <c r="H87" s="11"/>
      <c r="I87" s="11"/>
      <c r="J87" s="11"/>
      <c r="K87" s="11"/>
      <c r="L87" s="11"/>
      <c r="M87" s="11"/>
      <c r="N87" s="11"/>
      <c r="O87" s="3"/>
    </row>
    <row r="88" spans="1:15" ht="20">
      <c r="A88" s="17" t="s">
        <v>2888</v>
      </c>
      <c r="B88" s="11" t="s">
        <v>2889</v>
      </c>
      <c r="C88" s="11"/>
      <c r="D88" s="11"/>
      <c r="E88" s="11"/>
      <c r="F88" s="11"/>
      <c r="G88" s="11"/>
      <c r="H88" s="11"/>
      <c r="I88" s="11"/>
      <c r="J88" s="11"/>
      <c r="K88" s="11"/>
      <c r="L88" s="11"/>
      <c r="M88" s="11"/>
      <c r="N88" s="11"/>
      <c r="O88" s="3"/>
    </row>
    <row r="89" spans="1:15" ht="10">
      <c r="A89" s="17" t="s">
        <v>2890</v>
      </c>
      <c r="B89" s="11" t="s">
        <v>0</v>
      </c>
      <c r="C89" s="11"/>
      <c r="D89" s="11"/>
      <c r="E89" s="11"/>
      <c r="F89" s="11"/>
      <c r="G89" s="11"/>
      <c r="H89" s="11"/>
      <c r="I89" s="11"/>
      <c r="J89" s="11"/>
      <c r="K89" s="11"/>
      <c r="L89" s="11"/>
      <c r="M89" s="11"/>
      <c r="N89" s="11"/>
      <c r="O89" s="3"/>
    </row>
    <row r="90" spans="1:15" ht="10">
      <c r="A90" s="8" t="s">
        <v>2891</v>
      </c>
      <c r="B90" s="11" t="s">
        <v>2809</v>
      </c>
      <c r="C90" s="80"/>
      <c r="D90" s="80"/>
      <c r="E90" s="80"/>
      <c r="F90" s="80"/>
      <c r="G90" s="60"/>
      <c r="H90" s="60"/>
      <c r="I90" s="60"/>
      <c r="J90" s="60"/>
      <c r="K90" s="60"/>
      <c r="L90" s="60"/>
      <c r="M90" s="60"/>
      <c r="N90" s="60"/>
      <c r="O90" s="3"/>
    </row>
    <row r="91" spans="1:15" ht="10">
      <c r="A91" s="17" t="s">
        <v>2892</v>
      </c>
      <c r="B91" s="11" t="s">
        <v>0</v>
      </c>
      <c r="C91" s="11"/>
      <c r="D91" s="11"/>
      <c r="E91" s="11"/>
      <c r="F91" s="11"/>
      <c r="G91" s="11"/>
      <c r="H91" s="11"/>
      <c r="I91" s="11"/>
      <c r="J91" s="11"/>
      <c r="K91" s="11"/>
      <c r="L91" s="11"/>
      <c r="M91" s="11"/>
      <c r="N91" s="11"/>
      <c r="O91" s="3"/>
    </row>
    <row r="92" spans="1:15" ht="20">
      <c r="A92" s="17" t="s">
        <v>2893</v>
      </c>
      <c r="B92" s="11" t="s">
        <v>2894</v>
      </c>
      <c r="C92" s="11"/>
      <c r="D92" s="11"/>
      <c r="E92" s="11"/>
      <c r="F92" s="11"/>
      <c r="G92" s="11"/>
      <c r="H92" s="11"/>
      <c r="I92" s="11"/>
      <c r="J92" s="11"/>
      <c r="K92" s="11"/>
      <c r="L92" s="11"/>
      <c r="M92" s="11"/>
      <c r="N92" s="11"/>
      <c r="O92" s="3"/>
    </row>
    <row r="93" spans="1:15" ht="10">
      <c r="A93" s="17" t="s">
        <v>2895</v>
      </c>
      <c r="B93" s="11" t="s">
        <v>0</v>
      </c>
      <c r="C93" s="11"/>
      <c r="D93" s="11"/>
      <c r="E93" s="11"/>
      <c r="F93" s="11"/>
      <c r="G93" s="11"/>
      <c r="H93" s="11"/>
      <c r="I93" s="11"/>
      <c r="J93" s="11"/>
      <c r="K93" s="11"/>
      <c r="L93" s="11"/>
      <c r="M93" s="11"/>
      <c r="N93" s="11"/>
      <c r="O93" s="3"/>
    </row>
    <row r="94" spans="1:15" ht="10">
      <c r="A94" s="8" t="s">
        <v>2896</v>
      </c>
      <c r="B94" s="11" t="s">
        <v>2809</v>
      </c>
      <c r="C94" s="80"/>
      <c r="D94" s="80"/>
      <c r="E94" s="80"/>
      <c r="F94" s="80"/>
      <c r="G94" s="60"/>
      <c r="H94" s="60"/>
      <c r="I94" s="60"/>
      <c r="J94" s="60"/>
      <c r="K94" s="60"/>
      <c r="L94" s="60"/>
      <c r="M94" s="60"/>
      <c r="N94" s="60"/>
      <c r="O94" s="3"/>
    </row>
    <row r="95" spans="1:15" ht="10">
      <c r="A95" s="17" t="s">
        <v>2897</v>
      </c>
      <c r="B95" s="11" t="s">
        <v>0</v>
      </c>
      <c r="C95" s="11"/>
      <c r="D95" s="11"/>
      <c r="E95" s="11"/>
      <c r="F95" s="11"/>
      <c r="G95" s="11"/>
      <c r="H95" s="11"/>
      <c r="I95" s="11"/>
      <c r="J95" s="11"/>
      <c r="K95" s="11"/>
      <c r="L95" s="11"/>
      <c r="M95" s="11"/>
      <c r="N95" s="11"/>
      <c r="O95" s="3"/>
    </row>
    <row r="96" spans="1:15" ht="10">
      <c r="A96" s="17" t="s">
        <v>2898</v>
      </c>
      <c r="B96" s="11" t="s">
        <v>942</v>
      </c>
      <c r="C96" s="11"/>
      <c r="D96" s="11"/>
      <c r="E96" s="11"/>
      <c r="F96" s="11"/>
      <c r="G96" s="11"/>
      <c r="H96" s="11"/>
      <c r="I96" s="11"/>
      <c r="J96" s="11"/>
      <c r="K96" s="11"/>
      <c r="L96" s="11"/>
      <c r="M96" s="11"/>
      <c r="N96" s="11"/>
      <c r="O96" s="3"/>
    </row>
    <row r="97" spans="1:15" ht="10">
      <c r="A97" s="17" t="s">
        <v>2899</v>
      </c>
      <c r="B97" s="11" t="s">
        <v>0</v>
      </c>
      <c r="C97" s="11"/>
      <c r="D97" s="11"/>
      <c r="E97" s="11"/>
      <c r="F97" s="11"/>
      <c r="G97" s="11"/>
      <c r="H97" s="11"/>
      <c r="I97" s="11"/>
      <c r="J97" s="11"/>
      <c r="K97" s="11"/>
      <c r="L97" s="11"/>
      <c r="M97" s="11"/>
      <c r="N97" s="11"/>
      <c r="O97" s="3"/>
    </row>
    <row r="98" spans="1:15" ht="10">
      <c r="A98" s="8" t="s">
        <v>2900</v>
      </c>
      <c r="B98" s="11" t="s">
        <v>2809</v>
      </c>
      <c r="C98" s="80"/>
      <c r="D98" s="80"/>
      <c r="E98" s="80"/>
      <c r="F98" s="80"/>
      <c r="G98" s="60"/>
      <c r="H98" s="60"/>
      <c r="I98" s="60"/>
      <c r="J98" s="60"/>
      <c r="K98" s="60"/>
      <c r="L98" s="60"/>
      <c r="M98" s="60"/>
      <c r="N98" s="60"/>
      <c r="O98" s="3"/>
    </row>
    <row r="99" spans="1:15" ht="10">
      <c r="A99" s="17" t="s">
        <v>2901</v>
      </c>
      <c r="B99" s="11" t="s">
        <v>0</v>
      </c>
      <c r="C99" s="11"/>
      <c r="D99" s="11"/>
      <c r="E99" s="11"/>
      <c r="F99" s="11"/>
      <c r="G99" s="11"/>
      <c r="H99" s="11"/>
      <c r="I99" s="11"/>
      <c r="J99" s="11"/>
      <c r="K99" s="11"/>
      <c r="L99" s="11"/>
      <c r="M99" s="11"/>
      <c r="N99" s="11"/>
      <c r="O99" s="3"/>
    </row>
    <row r="100" spans="1:15" ht="21">
      <c r="A100" s="17" t="s">
        <v>2902</v>
      </c>
      <c r="B100" s="400" t="s">
        <v>2903</v>
      </c>
      <c r="C100" s="11"/>
      <c r="D100" s="11"/>
      <c r="E100" s="11"/>
      <c r="F100" s="11"/>
      <c r="G100" s="11"/>
      <c r="H100" s="11"/>
      <c r="I100" s="11"/>
      <c r="J100" s="11"/>
      <c r="K100" s="11"/>
      <c r="L100" s="11"/>
      <c r="M100" s="11"/>
      <c r="N100" s="11"/>
      <c r="O100" s="3"/>
    </row>
    <row r="101" spans="1:15" ht="10">
      <c r="A101" s="17" t="s">
        <v>2904</v>
      </c>
      <c r="B101" s="11" t="s">
        <v>0</v>
      </c>
      <c r="C101" s="11" t="s">
        <v>6021</v>
      </c>
      <c r="D101" s="11"/>
      <c r="E101" s="11"/>
      <c r="F101" s="11"/>
      <c r="G101" s="11"/>
      <c r="H101" s="11"/>
      <c r="I101" s="11"/>
      <c r="J101" s="11"/>
      <c r="K101" s="11"/>
      <c r="L101" s="11"/>
      <c r="M101" s="11"/>
      <c r="N101" s="11"/>
      <c r="O101" s="3"/>
    </row>
    <row r="102" spans="1:15" ht="10">
      <c r="A102" s="8" t="s">
        <v>2905</v>
      </c>
      <c r="B102" s="11" t="s">
        <v>5989</v>
      </c>
      <c r="C102" s="412"/>
      <c r="D102" s="412"/>
      <c r="E102" s="412"/>
      <c r="F102" s="412"/>
      <c r="G102" s="94"/>
      <c r="H102" s="94"/>
      <c r="I102" s="413"/>
      <c r="J102" s="94"/>
      <c r="K102" s="94"/>
      <c r="L102" s="94"/>
      <c r="M102" s="94"/>
      <c r="N102" s="94"/>
      <c r="O102" s="3"/>
    </row>
    <row r="103" spans="1:15" ht="10">
      <c r="A103" s="8"/>
      <c r="B103" s="11" t="s">
        <v>6044</v>
      </c>
      <c r="C103" s="80"/>
      <c r="D103" s="80"/>
      <c r="E103" s="80"/>
      <c r="F103" s="80"/>
      <c r="G103" s="60"/>
      <c r="H103" s="60"/>
      <c r="I103" s="401"/>
      <c r="J103" s="401"/>
      <c r="K103" s="60"/>
      <c r="L103" s="60"/>
      <c r="M103" s="60"/>
      <c r="N103" s="60"/>
      <c r="O103" s="3"/>
    </row>
    <row r="104" spans="1:15" ht="20">
      <c r="A104" s="8"/>
      <c r="B104" s="11" t="s">
        <v>6022</v>
      </c>
      <c r="C104" s="80"/>
      <c r="D104" s="80"/>
      <c r="E104" s="80"/>
      <c r="F104" s="80"/>
      <c r="G104" s="60"/>
      <c r="H104" s="60"/>
      <c r="I104" s="401"/>
      <c r="J104" s="411"/>
      <c r="K104" s="60"/>
      <c r="L104" s="60"/>
      <c r="M104" s="60"/>
      <c r="N104" s="60"/>
      <c r="O104" s="3"/>
    </row>
    <row r="105" spans="1:15" ht="20">
      <c r="A105" s="8"/>
      <c r="B105" s="11" t="s">
        <v>6024</v>
      </c>
      <c r="C105" s="80"/>
      <c r="D105" s="80"/>
      <c r="E105" s="80"/>
      <c r="F105" s="80"/>
      <c r="G105" s="60"/>
      <c r="H105" s="60"/>
      <c r="I105" s="401"/>
      <c r="J105" s="411"/>
      <c r="K105" s="60"/>
      <c r="L105" s="60"/>
      <c r="M105" s="60"/>
      <c r="N105" s="60"/>
      <c r="O105" s="3"/>
    </row>
    <row r="106" spans="1:15" ht="10">
      <c r="A106" s="8"/>
      <c r="B106" s="11"/>
      <c r="C106" s="412"/>
      <c r="D106" s="412"/>
      <c r="E106" s="412"/>
      <c r="F106" s="412"/>
      <c r="G106" s="60"/>
      <c r="H106" s="60"/>
      <c r="I106" s="401"/>
      <c r="J106" s="60"/>
      <c r="K106" s="60"/>
      <c r="L106" s="60"/>
      <c r="M106" s="60"/>
      <c r="N106" s="60"/>
      <c r="O106" s="3"/>
    </row>
    <row r="107" spans="1:15" ht="10">
      <c r="A107" s="8"/>
      <c r="B107" s="11"/>
      <c r="C107" s="412"/>
      <c r="D107" s="412"/>
      <c r="E107" s="412"/>
      <c r="F107" s="412"/>
      <c r="G107" s="60"/>
      <c r="H107" s="60"/>
      <c r="I107" s="401"/>
      <c r="J107" s="60"/>
      <c r="K107" s="60"/>
      <c r="L107" s="60"/>
      <c r="M107" s="60"/>
      <c r="N107" s="60"/>
      <c r="O107" s="3"/>
    </row>
    <row r="108" spans="1:15" ht="10">
      <c r="A108" s="17" t="s">
        <v>2906</v>
      </c>
      <c r="B108" s="11" t="s">
        <v>0</v>
      </c>
      <c r="C108" s="11"/>
      <c r="D108" s="11"/>
      <c r="E108" s="11"/>
      <c r="F108" s="11"/>
      <c r="G108" s="11"/>
      <c r="H108" s="11"/>
      <c r="I108" s="11"/>
      <c r="J108" s="11"/>
      <c r="K108" s="11"/>
      <c r="L108" s="11"/>
      <c r="M108" s="11"/>
      <c r="N108" s="11"/>
      <c r="O108" s="3"/>
    </row>
    <row r="109" spans="1:15" ht="31.5">
      <c r="A109" s="17" t="s">
        <v>2907</v>
      </c>
      <c r="B109" s="367" t="s">
        <v>2908</v>
      </c>
      <c r="C109" s="11"/>
      <c r="D109" s="11"/>
      <c r="E109" s="11"/>
      <c r="F109" s="11"/>
      <c r="G109" s="11"/>
      <c r="H109" s="11"/>
      <c r="I109" s="11"/>
      <c r="J109" s="11"/>
      <c r="K109" s="11"/>
      <c r="L109" s="11"/>
      <c r="M109" s="11"/>
      <c r="N109" s="11"/>
      <c r="O109" s="3"/>
    </row>
    <row r="110" spans="1:15" ht="10">
      <c r="A110" s="17" t="s">
        <v>2909</v>
      </c>
      <c r="B110" s="11" t="s">
        <v>0</v>
      </c>
      <c r="C110" s="11"/>
      <c r="D110" s="11"/>
      <c r="E110" s="11"/>
      <c r="F110" s="11"/>
      <c r="G110" s="11"/>
      <c r="H110" s="11"/>
      <c r="I110" s="11"/>
      <c r="J110" s="11"/>
      <c r="K110" s="11"/>
      <c r="L110" s="11"/>
      <c r="M110" s="11"/>
      <c r="N110" s="11"/>
      <c r="O110" s="3"/>
    </row>
    <row r="111" spans="1:15" ht="20">
      <c r="A111" s="8" t="s">
        <v>2910</v>
      </c>
      <c r="B111" s="11" t="s">
        <v>5991</v>
      </c>
      <c r="C111" s="412"/>
      <c r="D111" s="412"/>
      <c r="E111" s="412"/>
      <c r="F111" s="412"/>
      <c r="G111" s="60"/>
      <c r="H111" s="60"/>
      <c r="I111" s="401"/>
      <c r="J111" s="60"/>
      <c r="K111" s="60"/>
      <c r="L111" s="60"/>
      <c r="M111" s="60"/>
      <c r="N111" s="60"/>
      <c r="O111" s="3"/>
    </row>
    <row r="112" spans="1:15" ht="20">
      <c r="A112" s="8"/>
      <c r="B112" s="11" t="s">
        <v>6019</v>
      </c>
      <c r="C112" s="80"/>
      <c r="D112" s="80"/>
      <c r="E112" s="80"/>
      <c r="F112" s="80">
        <v>194297.7</v>
      </c>
      <c r="G112" s="60"/>
      <c r="H112" s="60"/>
      <c r="I112" s="401"/>
      <c r="J112" s="401"/>
      <c r="K112" s="60"/>
      <c r="L112" s="60"/>
      <c r="M112" s="60"/>
      <c r="N112" s="60"/>
      <c r="O112" s="3"/>
    </row>
    <row r="113" spans="1:15" ht="20">
      <c r="A113" s="8"/>
      <c r="B113" s="11" t="s">
        <v>6022</v>
      </c>
      <c r="C113" s="80"/>
      <c r="D113" s="80"/>
      <c r="E113" s="80"/>
      <c r="F113" s="80"/>
      <c r="G113" s="60"/>
      <c r="H113" s="60"/>
      <c r="I113" s="401"/>
      <c r="J113" s="411"/>
      <c r="K113" s="60"/>
      <c r="L113" s="60"/>
      <c r="M113" s="60"/>
      <c r="N113" s="60"/>
      <c r="O113" s="3"/>
    </row>
    <row r="114" spans="1:15" ht="20">
      <c r="A114" s="8"/>
      <c r="B114" s="11" t="s">
        <v>6024</v>
      </c>
      <c r="C114" s="80"/>
      <c r="D114" s="80"/>
      <c r="E114" s="80"/>
      <c r="F114" s="80"/>
      <c r="G114" s="60"/>
      <c r="H114" s="60"/>
      <c r="I114" s="401"/>
      <c r="J114" s="411"/>
      <c r="K114" s="60"/>
      <c r="L114" s="60"/>
      <c r="M114" s="60"/>
      <c r="N114" s="60"/>
      <c r="O114" s="3"/>
    </row>
    <row r="115" spans="1:15" ht="10">
      <c r="A115" s="8"/>
      <c r="B115" s="11"/>
      <c r="C115" s="412"/>
      <c r="D115" s="412"/>
      <c r="E115" s="412"/>
      <c r="F115" s="412"/>
      <c r="G115" s="60"/>
      <c r="H115" s="60"/>
      <c r="I115" s="401"/>
      <c r="J115" s="60"/>
      <c r="K115" s="60"/>
      <c r="L115" s="60"/>
      <c r="M115" s="60"/>
      <c r="N115" s="60"/>
      <c r="O115" s="3"/>
    </row>
    <row r="116" spans="1:15" ht="10">
      <c r="A116" s="17" t="s">
        <v>2912</v>
      </c>
      <c r="B116" s="11" t="s">
        <v>0</v>
      </c>
      <c r="C116" s="11"/>
      <c r="D116" s="11"/>
      <c r="E116" s="11"/>
      <c r="F116" s="11"/>
      <c r="G116" s="11"/>
      <c r="H116" s="11"/>
      <c r="I116" s="11"/>
      <c r="J116" s="11"/>
      <c r="K116" s="11"/>
      <c r="L116" s="11"/>
      <c r="M116" s="11"/>
      <c r="N116" s="11"/>
      <c r="O116" s="3"/>
    </row>
    <row r="117" spans="1:15" ht="10.5">
      <c r="A117" s="17" t="s">
        <v>2913</v>
      </c>
      <c r="B117" s="367" t="s">
        <v>2015</v>
      </c>
      <c r="C117" s="11"/>
      <c r="D117" s="11"/>
      <c r="E117" s="11"/>
      <c r="F117" s="11"/>
      <c r="G117" s="11"/>
      <c r="H117" s="11"/>
      <c r="I117" s="11"/>
      <c r="J117" s="11"/>
      <c r="K117" s="11"/>
      <c r="L117" s="11"/>
      <c r="M117" s="11"/>
      <c r="N117" s="11"/>
      <c r="O117" s="3"/>
    </row>
    <row r="118" spans="1:15" ht="10">
      <c r="A118" s="17" t="s">
        <v>2914</v>
      </c>
      <c r="B118" s="11" t="s">
        <v>0</v>
      </c>
      <c r="C118" s="11" t="s">
        <v>6020</v>
      </c>
      <c r="D118" s="11"/>
      <c r="E118" s="11"/>
      <c r="F118" s="11"/>
      <c r="G118" s="11"/>
      <c r="H118" s="11"/>
      <c r="I118" s="11"/>
      <c r="J118" s="11"/>
      <c r="K118" s="11"/>
      <c r="L118" s="11"/>
      <c r="M118" s="11"/>
      <c r="N118" s="11"/>
      <c r="O118" s="3"/>
    </row>
    <row r="119" spans="1:15" ht="20">
      <c r="A119" s="8" t="s">
        <v>2915</v>
      </c>
      <c r="B119" s="11" t="s">
        <v>6023</v>
      </c>
      <c r="C119" s="412"/>
      <c r="D119" s="412"/>
      <c r="E119" s="412"/>
      <c r="F119" s="412"/>
      <c r="G119" s="60"/>
      <c r="H119" s="60"/>
      <c r="I119" s="401"/>
      <c r="J119" s="60"/>
      <c r="K119" s="60"/>
      <c r="L119" s="60"/>
      <c r="M119" s="60"/>
      <c r="N119" s="60"/>
      <c r="O119" s="3"/>
    </row>
    <row r="120" spans="1:15" ht="20">
      <c r="A120" s="8"/>
      <c r="B120" s="11" t="s">
        <v>6019</v>
      </c>
      <c r="C120" s="80"/>
      <c r="D120" s="80"/>
      <c r="E120" s="80"/>
      <c r="F120" s="80">
        <v>77719.079999999987</v>
      </c>
      <c r="G120" s="60"/>
      <c r="H120" s="60"/>
      <c r="I120" s="401"/>
      <c r="J120" s="401"/>
      <c r="K120" s="60"/>
      <c r="L120" s="60"/>
      <c r="M120" s="60"/>
      <c r="N120" s="60"/>
      <c r="O120" s="3"/>
    </row>
    <row r="121" spans="1:15" ht="20">
      <c r="A121" s="8"/>
      <c r="B121" s="11" t="s">
        <v>6022</v>
      </c>
      <c r="C121" s="80"/>
      <c r="D121" s="80"/>
      <c r="E121" s="80"/>
      <c r="F121" s="80"/>
      <c r="G121" s="60"/>
      <c r="H121" s="60"/>
      <c r="I121" s="401"/>
      <c r="J121" s="411"/>
      <c r="K121" s="60"/>
      <c r="L121" s="60"/>
      <c r="M121" s="60"/>
      <c r="N121" s="60"/>
      <c r="O121" s="3"/>
    </row>
    <row r="122" spans="1:15" ht="20">
      <c r="A122" s="8"/>
      <c r="B122" s="11" t="s">
        <v>6024</v>
      </c>
      <c r="C122" s="80"/>
      <c r="D122" s="80"/>
      <c r="E122" s="80"/>
      <c r="F122" s="80"/>
      <c r="G122" s="60"/>
      <c r="H122" s="60"/>
      <c r="I122" s="401"/>
      <c r="J122" s="411"/>
      <c r="K122" s="60"/>
      <c r="L122" s="60"/>
      <c r="M122" s="60"/>
      <c r="N122" s="60"/>
      <c r="O122" s="3"/>
    </row>
    <row r="123" spans="1:15" ht="10">
      <c r="A123" s="8"/>
      <c r="B123" s="11"/>
      <c r="C123" s="412"/>
      <c r="D123" s="412"/>
      <c r="E123" s="412"/>
      <c r="F123" s="412"/>
      <c r="G123" s="94"/>
      <c r="H123" s="94"/>
      <c r="I123" s="413"/>
      <c r="J123" s="94"/>
      <c r="K123" s="94"/>
      <c r="L123" s="94"/>
      <c r="M123" s="60"/>
      <c r="N123" s="60"/>
      <c r="O123" s="3"/>
    </row>
    <row r="124" spans="1:15" ht="10">
      <c r="A124" s="8"/>
      <c r="B124" s="11"/>
      <c r="C124" s="412"/>
      <c r="D124" s="412"/>
      <c r="E124" s="412"/>
      <c r="F124" s="412"/>
      <c r="G124" s="94"/>
      <c r="H124" s="94"/>
      <c r="I124" s="413"/>
      <c r="J124" s="94"/>
      <c r="K124" s="94"/>
      <c r="L124" s="94"/>
      <c r="M124" s="60"/>
      <c r="N124" s="60"/>
      <c r="O124" s="3"/>
    </row>
    <row r="125" spans="1:15" ht="10">
      <c r="A125" s="17" t="s">
        <v>2916</v>
      </c>
      <c r="B125" s="11" t="s">
        <v>0</v>
      </c>
      <c r="C125" s="11"/>
      <c r="D125" s="11"/>
      <c r="E125" s="11"/>
      <c r="F125" s="11"/>
      <c r="G125" s="11"/>
      <c r="H125" s="11"/>
      <c r="I125" s="11"/>
      <c r="J125" s="11"/>
      <c r="K125" s="11"/>
      <c r="L125" s="11"/>
      <c r="M125" s="11"/>
      <c r="N125" s="11"/>
      <c r="O125" s="3"/>
    </row>
    <row r="126" spans="1:15" ht="10.5">
      <c r="A126" s="17" t="s">
        <v>2917</v>
      </c>
      <c r="B126" s="400" t="s">
        <v>944</v>
      </c>
      <c r="C126" s="11"/>
      <c r="D126" s="11"/>
      <c r="E126" s="11"/>
      <c r="F126" s="11"/>
      <c r="G126" s="11"/>
      <c r="H126" s="11"/>
      <c r="I126" s="11"/>
      <c r="J126" s="11"/>
      <c r="K126" s="11"/>
      <c r="L126" s="11"/>
      <c r="M126" s="11"/>
      <c r="N126" s="11"/>
      <c r="O126" s="3"/>
    </row>
    <row r="127" spans="1:15" ht="10">
      <c r="A127" s="17" t="s">
        <v>2918</v>
      </c>
      <c r="B127" s="11" t="s">
        <v>0</v>
      </c>
      <c r="C127" s="11"/>
      <c r="D127" s="11"/>
      <c r="E127" s="11"/>
      <c r="F127" s="11"/>
      <c r="G127" s="11"/>
      <c r="H127" s="11"/>
      <c r="I127" s="11"/>
      <c r="J127" s="11"/>
      <c r="K127" s="11"/>
      <c r="L127" s="11"/>
      <c r="M127" s="11"/>
      <c r="N127" s="11"/>
      <c r="O127" s="3"/>
    </row>
    <row r="128" spans="1:15" ht="10">
      <c r="A128" s="8" t="s">
        <v>2919</v>
      </c>
      <c r="B128" s="11" t="s">
        <v>2809</v>
      </c>
      <c r="C128" s="80"/>
      <c r="D128" s="80"/>
      <c r="E128" s="80"/>
      <c r="F128" s="80"/>
      <c r="G128" s="60"/>
      <c r="H128" s="60"/>
      <c r="I128" s="60"/>
      <c r="J128" s="60"/>
      <c r="K128" s="60"/>
      <c r="L128" s="60"/>
      <c r="M128" s="60"/>
      <c r="N128" s="60"/>
      <c r="O128" s="3"/>
    </row>
    <row r="129" spans="1:15" ht="10">
      <c r="A129" s="17" t="s">
        <v>2920</v>
      </c>
      <c r="B129" s="9" t="s">
        <v>0</v>
      </c>
      <c r="C129" s="11"/>
      <c r="D129" s="11"/>
      <c r="E129" s="11"/>
      <c r="F129" s="11"/>
      <c r="G129" s="11"/>
      <c r="H129" s="11"/>
      <c r="I129" s="11"/>
      <c r="J129" s="11"/>
      <c r="K129" s="11"/>
      <c r="L129" s="11"/>
      <c r="M129" s="11"/>
      <c r="N129" s="11"/>
      <c r="O129" s="3"/>
    </row>
    <row r="130" spans="1:15" ht="10.5">
      <c r="A130" s="17" t="s">
        <v>2921</v>
      </c>
      <c r="B130" s="400" t="s">
        <v>1761</v>
      </c>
      <c r="C130" s="11"/>
      <c r="D130" s="11"/>
      <c r="E130" s="11"/>
      <c r="F130" s="11"/>
      <c r="G130" s="11"/>
      <c r="H130" s="11"/>
      <c r="I130" s="11"/>
      <c r="J130" s="11"/>
      <c r="K130" s="11"/>
      <c r="L130" s="11"/>
      <c r="M130" s="11"/>
      <c r="N130" s="11"/>
      <c r="O130" s="3"/>
    </row>
    <row r="131" spans="1:15" ht="10">
      <c r="A131" s="17" t="s">
        <v>2922</v>
      </c>
      <c r="B131" s="11" t="s">
        <v>0</v>
      </c>
      <c r="C131" s="11"/>
      <c r="D131" s="11"/>
      <c r="E131" s="11"/>
      <c r="F131" s="11"/>
      <c r="G131" s="11"/>
      <c r="H131" s="11"/>
      <c r="I131" s="11"/>
      <c r="J131" s="11"/>
      <c r="K131" s="11"/>
      <c r="L131" s="11"/>
      <c r="M131" s="11"/>
      <c r="N131" s="11"/>
      <c r="O131" s="3"/>
    </row>
    <row r="132" spans="1:15" ht="20">
      <c r="A132" s="8" t="s">
        <v>2923</v>
      </c>
      <c r="B132" s="11" t="s">
        <v>6011</v>
      </c>
      <c r="C132" s="80"/>
      <c r="D132" s="80"/>
      <c r="E132" s="80"/>
      <c r="F132" s="80"/>
      <c r="G132" s="60"/>
      <c r="H132" s="60"/>
      <c r="I132" s="60"/>
      <c r="J132" s="60"/>
      <c r="K132" s="60"/>
      <c r="L132" s="60"/>
      <c r="M132" s="60"/>
      <c r="N132" s="60"/>
      <c r="O132" s="3"/>
    </row>
    <row r="133" spans="1:15" ht="20">
      <c r="A133" s="8"/>
      <c r="B133" s="11" t="s">
        <v>6012</v>
      </c>
      <c r="C133" s="80"/>
      <c r="D133" s="80"/>
      <c r="E133" s="80"/>
      <c r="F133" s="80"/>
      <c r="G133" s="60"/>
      <c r="H133" s="60"/>
      <c r="I133" s="60"/>
      <c r="J133" s="60"/>
      <c r="K133" s="60"/>
      <c r="L133" s="60"/>
      <c r="M133" s="60"/>
      <c r="N133" s="60"/>
      <c r="O133" s="3"/>
    </row>
    <row r="134" spans="1:15" ht="20">
      <c r="A134" s="8"/>
      <c r="B134" s="11" t="s">
        <v>6013</v>
      </c>
      <c r="C134" s="80"/>
      <c r="D134" s="80"/>
      <c r="E134" s="80"/>
      <c r="F134" s="80"/>
      <c r="G134" s="60"/>
      <c r="H134" s="60"/>
      <c r="I134" s="60"/>
      <c r="J134" s="60"/>
      <c r="K134" s="60"/>
      <c r="L134" s="60"/>
      <c r="M134" s="60"/>
      <c r="N134" s="60"/>
      <c r="O134" s="3"/>
    </row>
    <row r="135" spans="1:15" ht="20">
      <c r="A135" s="8"/>
      <c r="B135" s="11" t="s">
        <v>6014</v>
      </c>
      <c r="C135" s="80"/>
      <c r="D135" s="80"/>
      <c r="E135" s="80"/>
      <c r="F135" s="80"/>
      <c r="G135" s="60"/>
      <c r="H135" s="60"/>
      <c r="I135" s="60"/>
      <c r="J135" s="60"/>
      <c r="K135" s="60"/>
      <c r="L135" s="60"/>
      <c r="M135" s="60"/>
      <c r="N135" s="60"/>
      <c r="O135" s="3"/>
    </row>
    <row r="136" spans="1:15" ht="20">
      <c r="A136" s="8"/>
      <c r="B136" s="11" t="s">
        <v>6015</v>
      </c>
      <c r="C136" s="80"/>
      <c r="D136" s="80"/>
      <c r="E136" s="80"/>
      <c r="F136" s="80"/>
      <c r="G136" s="60"/>
      <c r="H136" s="60"/>
      <c r="I136" s="60"/>
      <c r="J136" s="60"/>
      <c r="K136" s="60"/>
      <c r="L136" s="60"/>
      <c r="M136" s="60"/>
      <c r="N136" s="60"/>
      <c r="O136" s="3"/>
    </row>
    <row r="137" spans="1:15" ht="20">
      <c r="A137" s="8"/>
      <c r="B137" s="11" t="s">
        <v>6016</v>
      </c>
      <c r="C137" s="80"/>
      <c r="D137" s="80"/>
      <c r="E137" s="80"/>
      <c r="F137" s="80"/>
      <c r="G137" s="60"/>
      <c r="H137" s="60"/>
      <c r="I137" s="60"/>
      <c r="J137" s="60"/>
      <c r="K137" s="60"/>
      <c r="L137" s="60"/>
      <c r="M137" s="60"/>
      <c r="N137" s="60"/>
      <c r="O137" s="3"/>
    </row>
    <row r="138" spans="1:15" ht="20">
      <c r="A138" s="8"/>
      <c r="B138" s="11" t="s">
        <v>6017</v>
      </c>
      <c r="C138" s="80"/>
      <c r="D138" s="80"/>
      <c r="E138" s="80"/>
      <c r="F138" s="80"/>
      <c r="G138" s="60"/>
      <c r="H138" s="60"/>
      <c r="I138" s="60"/>
      <c r="J138" s="60"/>
      <c r="K138" s="60"/>
      <c r="L138" s="60"/>
      <c r="M138" s="60"/>
      <c r="N138" s="60"/>
      <c r="O138" s="3"/>
    </row>
    <row r="139" spans="1:15" ht="20">
      <c r="A139" s="8"/>
      <c r="B139" s="11" t="s">
        <v>6018</v>
      </c>
      <c r="C139" s="80"/>
      <c r="D139" s="80"/>
      <c r="E139" s="80"/>
      <c r="F139" s="80"/>
      <c r="G139" s="60"/>
      <c r="H139" s="60"/>
      <c r="I139" s="60"/>
      <c r="J139" s="60"/>
      <c r="K139" s="60"/>
      <c r="L139" s="60"/>
      <c r="M139" s="60"/>
      <c r="N139" s="60"/>
      <c r="O139" s="3"/>
    </row>
    <row r="140" spans="1:15" ht="10">
      <c r="A140" s="8"/>
      <c r="B140" s="11"/>
      <c r="C140" s="80"/>
      <c r="D140" s="80"/>
      <c r="E140" s="80"/>
      <c r="F140" s="80"/>
      <c r="G140" s="60"/>
      <c r="H140" s="60"/>
      <c r="I140" s="60"/>
      <c r="J140" s="60"/>
      <c r="K140" s="60"/>
      <c r="L140" s="60"/>
      <c r="M140" s="60"/>
      <c r="N140" s="60"/>
      <c r="O140" s="3"/>
    </row>
    <row r="141" spans="1:15" ht="10">
      <c r="A141" s="17" t="s">
        <v>2924</v>
      </c>
      <c r="B141" s="11" t="s">
        <v>0</v>
      </c>
      <c r="C141" s="11"/>
      <c r="D141" s="11"/>
      <c r="E141" s="11"/>
      <c r="F141" s="11"/>
      <c r="G141" s="11"/>
      <c r="H141" s="11"/>
      <c r="I141" s="11"/>
      <c r="J141" s="11"/>
      <c r="K141" s="11"/>
      <c r="L141" s="11"/>
      <c r="M141" s="11"/>
      <c r="N141" s="11"/>
      <c r="O141" s="3"/>
    </row>
    <row r="142" spans="1:15" ht="10">
      <c r="A142" s="17" t="s">
        <v>2925</v>
      </c>
      <c r="B142" s="11" t="s">
        <v>2016</v>
      </c>
      <c r="C142" s="11"/>
      <c r="D142" s="11"/>
      <c r="E142" s="11"/>
      <c r="F142" s="11"/>
      <c r="G142" s="11"/>
      <c r="H142" s="11"/>
      <c r="I142" s="11"/>
      <c r="J142" s="11"/>
      <c r="K142" s="11"/>
      <c r="L142" s="11"/>
      <c r="M142" s="11"/>
      <c r="N142" s="11"/>
      <c r="O142" s="3"/>
    </row>
    <row r="143" spans="1:15" ht="10">
      <c r="A143" s="17" t="s">
        <v>2926</v>
      </c>
      <c r="B143" s="11" t="s">
        <v>0</v>
      </c>
      <c r="C143" s="11"/>
      <c r="D143" s="11"/>
      <c r="E143" s="11"/>
      <c r="F143" s="11"/>
      <c r="G143" s="11"/>
      <c r="H143" s="11"/>
      <c r="I143" s="11"/>
      <c r="J143" s="11"/>
      <c r="K143" s="11"/>
      <c r="L143" s="11"/>
      <c r="M143" s="11"/>
      <c r="N143" s="11"/>
      <c r="O143" s="3"/>
    </row>
    <row r="144" spans="1:15" ht="20">
      <c r="A144" s="8" t="s">
        <v>2927</v>
      </c>
      <c r="B144" s="11" t="s">
        <v>2928</v>
      </c>
      <c r="C144" s="80"/>
      <c r="D144" s="80"/>
      <c r="E144" s="80"/>
      <c r="F144" s="80"/>
      <c r="G144" s="60"/>
      <c r="H144" s="60"/>
      <c r="I144" s="60"/>
      <c r="J144" s="60"/>
      <c r="K144" s="60"/>
      <c r="L144" s="60"/>
      <c r="M144" s="60"/>
      <c r="N144" s="60"/>
      <c r="O144" s="3"/>
    </row>
    <row r="145" spans="1:15" ht="30">
      <c r="A145" s="8" t="s">
        <v>2929</v>
      </c>
      <c r="B145" s="11" t="s">
        <v>2930</v>
      </c>
      <c r="C145" s="80"/>
      <c r="D145" s="80"/>
      <c r="E145" s="80"/>
      <c r="F145" s="80"/>
      <c r="G145" s="60"/>
      <c r="H145" s="60"/>
      <c r="I145" s="60"/>
      <c r="J145" s="60"/>
      <c r="K145" s="60"/>
      <c r="L145" s="60"/>
      <c r="M145" s="60"/>
      <c r="N145" s="60"/>
      <c r="O145" s="3"/>
    </row>
    <row r="146" spans="1:15" ht="20">
      <c r="A146" s="8" t="s">
        <v>2931</v>
      </c>
      <c r="B146" s="11" t="s">
        <v>2932</v>
      </c>
      <c r="C146" s="80"/>
      <c r="D146" s="80"/>
      <c r="E146" s="80"/>
      <c r="F146" s="80"/>
      <c r="G146" s="60"/>
      <c r="H146" s="60"/>
      <c r="I146" s="60"/>
      <c r="J146" s="60"/>
      <c r="K146" s="60"/>
      <c r="L146" s="60"/>
      <c r="M146" s="60"/>
      <c r="N146" s="60"/>
      <c r="O146" s="3"/>
    </row>
    <row r="147" spans="1:15" ht="20">
      <c r="A147" s="8" t="s">
        <v>2933</v>
      </c>
      <c r="B147" s="11" t="s">
        <v>2934</v>
      </c>
      <c r="C147" s="80"/>
      <c r="D147" s="80"/>
      <c r="E147" s="80"/>
      <c r="F147" s="80"/>
      <c r="G147" s="60"/>
      <c r="H147" s="60"/>
      <c r="I147" s="60"/>
      <c r="J147" s="60"/>
      <c r="K147" s="60"/>
      <c r="L147" s="60"/>
      <c r="M147" s="60"/>
      <c r="N147" s="60"/>
      <c r="O147" s="3"/>
    </row>
    <row r="148" spans="1:15" ht="10">
      <c r="A148" s="17" t="s">
        <v>2935</v>
      </c>
      <c r="B148" s="11" t="s">
        <v>0</v>
      </c>
      <c r="C148" s="11"/>
      <c r="D148" s="11"/>
      <c r="E148" s="11"/>
      <c r="F148" s="11"/>
      <c r="G148" s="11"/>
      <c r="H148" s="11"/>
      <c r="I148" s="11"/>
      <c r="J148" s="11"/>
      <c r="K148" s="11"/>
      <c r="L148" s="11"/>
      <c r="M148" s="11"/>
      <c r="N148" s="11"/>
      <c r="O148" s="3"/>
    </row>
    <row r="149" spans="1:15" ht="10">
      <c r="A149" s="17" t="s">
        <v>2936</v>
      </c>
      <c r="B149" s="11" t="s">
        <v>2937</v>
      </c>
      <c r="C149" s="11"/>
      <c r="D149" s="11"/>
      <c r="E149" s="11"/>
      <c r="F149" s="11"/>
      <c r="G149" s="11"/>
      <c r="H149" s="11"/>
      <c r="I149" s="11"/>
      <c r="J149" s="11"/>
      <c r="K149" s="11"/>
      <c r="L149" s="11"/>
      <c r="M149" s="11"/>
      <c r="N149" s="11"/>
      <c r="O149" s="3"/>
    </row>
    <row r="150" spans="1:15" ht="10">
      <c r="A150" s="17" t="s">
        <v>2938</v>
      </c>
      <c r="B150" s="11" t="s">
        <v>0</v>
      </c>
      <c r="C150" s="11"/>
      <c r="D150" s="11"/>
      <c r="E150" s="11"/>
      <c r="F150" s="11"/>
      <c r="G150" s="11"/>
      <c r="H150" s="11"/>
      <c r="I150" s="11"/>
      <c r="J150" s="11"/>
      <c r="K150" s="11"/>
      <c r="L150" s="11"/>
      <c r="M150" s="11"/>
      <c r="N150" s="11"/>
      <c r="O150" s="3"/>
    </row>
    <row r="151" spans="1:15" ht="20">
      <c r="A151" s="8" t="s">
        <v>2939</v>
      </c>
      <c r="B151" s="11" t="s">
        <v>2940</v>
      </c>
      <c r="C151" s="80"/>
      <c r="D151" s="80"/>
      <c r="E151" s="80"/>
      <c r="F151" s="80"/>
      <c r="G151" s="60"/>
      <c r="H151" s="60"/>
      <c r="I151" s="60"/>
      <c r="J151" s="60"/>
      <c r="K151" s="60"/>
      <c r="L151" s="60"/>
      <c r="M151" s="60"/>
      <c r="N151" s="60"/>
      <c r="O151" s="3"/>
    </row>
    <row r="152" spans="1:15" ht="10">
      <c r="A152" s="17" t="s">
        <v>2941</v>
      </c>
      <c r="B152" s="11" t="s">
        <v>0</v>
      </c>
      <c r="C152" s="11"/>
      <c r="D152" s="11"/>
      <c r="E152" s="11"/>
      <c r="F152" s="11"/>
      <c r="G152" s="11"/>
      <c r="H152" s="11"/>
      <c r="I152" s="11"/>
      <c r="J152" s="11"/>
      <c r="K152" s="11"/>
      <c r="L152" s="11"/>
      <c r="M152" s="11"/>
      <c r="N152" s="11"/>
      <c r="O152" s="3"/>
    </row>
    <row r="153" spans="1:15" ht="30">
      <c r="A153" s="17" t="s">
        <v>2942</v>
      </c>
      <c r="B153" s="11" t="s">
        <v>2943</v>
      </c>
      <c r="C153" s="11"/>
      <c r="D153" s="11"/>
      <c r="E153" s="11"/>
      <c r="F153" s="11"/>
      <c r="G153" s="11"/>
      <c r="H153" s="11"/>
      <c r="I153" s="11"/>
      <c r="J153" s="11"/>
      <c r="K153" s="11"/>
      <c r="L153" s="11"/>
      <c r="M153" s="11"/>
      <c r="N153" s="11"/>
      <c r="O153" s="3"/>
    </row>
    <row r="154" spans="1:15" ht="10">
      <c r="A154" s="17" t="s">
        <v>2944</v>
      </c>
      <c r="B154" s="11" t="s">
        <v>0</v>
      </c>
      <c r="C154" s="11"/>
      <c r="D154" s="11"/>
      <c r="E154" s="11"/>
      <c r="F154" s="11"/>
      <c r="G154" s="11"/>
      <c r="H154" s="11"/>
      <c r="I154" s="11"/>
      <c r="J154" s="11"/>
      <c r="K154" s="11"/>
      <c r="L154" s="11"/>
      <c r="M154" s="11"/>
      <c r="N154" s="11"/>
      <c r="O154" s="3"/>
    </row>
    <row r="155" spans="1:15" ht="20">
      <c r="A155" s="17" t="s">
        <v>2945</v>
      </c>
      <c r="B155" s="11" t="s">
        <v>2946</v>
      </c>
      <c r="C155" s="11"/>
      <c r="D155" s="11"/>
      <c r="E155" s="11"/>
      <c r="F155" s="11"/>
      <c r="G155" s="11"/>
      <c r="H155" s="11"/>
      <c r="I155" s="11"/>
      <c r="J155" s="11"/>
      <c r="K155" s="11"/>
      <c r="L155" s="11"/>
      <c r="M155" s="11"/>
      <c r="N155" s="11"/>
      <c r="O155" s="3"/>
    </row>
    <row r="156" spans="1:15" ht="10">
      <c r="A156" s="17" t="s">
        <v>2947</v>
      </c>
      <c r="B156" s="11" t="s">
        <v>0</v>
      </c>
      <c r="C156" s="11"/>
      <c r="D156" s="11"/>
      <c r="E156" s="11"/>
      <c r="F156" s="11"/>
      <c r="G156" s="11"/>
      <c r="H156" s="11"/>
      <c r="I156" s="11"/>
      <c r="J156" s="11"/>
      <c r="K156" s="11"/>
      <c r="L156" s="11"/>
      <c r="M156" s="11"/>
      <c r="N156" s="11"/>
      <c r="O156" s="3"/>
    </row>
    <row r="157" spans="1:15" ht="10">
      <c r="A157" s="8" t="s">
        <v>2948</v>
      </c>
      <c r="B157" s="11" t="s">
        <v>2949</v>
      </c>
      <c r="C157" s="80"/>
      <c r="D157" s="80"/>
      <c r="E157" s="80"/>
      <c r="F157" s="80"/>
      <c r="G157" s="60"/>
      <c r="H157" s="60"/>
      <c r="I157" s="60"/>
      <c r="J157" s="60"/>
      <c r="K157" s="60"/>
      <c r="L157" s="60"/>
      <c r="M157" s="60"/>
      <c r="N157" s="60"/>
      <c r="O157" s="3"/>
    </row>
    <row r="158" spans="1:15" ht="10">
      <c r="A158" s="17" t="s">
        <v>2950</v>
      </c>
      <c r="B158" s="11" t="s">
        <v>0</v>
      </c>
      <c r="C158" s="11"/>
      <c r="D158" s="11"/>
      <c r="E158" s="11"/>
      <c r="F158" s="11"/>
      <c r="G158" s="11"/>
      <c r="H158" s="11"/>
      <c r="I158" s="11"/>
      <c r="J158" s="11"/>
      <c r="K158" s="11"/>
      <c r="L158" s="11"/>
      <c r="M158" s="11"/>
      <c r="N158" s="11"/>
      <c r="O158" s="3"/>
    </row>
    <row r="159" spans="1:15" ht="20">
      <c r="A159" s="17" t="s">
        <v>2951</v>
      </c>
      <c r="B159" s="11" t="s">
        <v>2952</v>
      </c>
      <c r="C159" s="11"/>
      <c r="D159" s="11"/>
      <c r="E159" s="11"/>
      <c r="F159" s="11"/>
      <c r="G159" s="11"/>
      <c r="H159" s="11"/>
      <c r="I159" s="11"/>
      <c r="J159" s="11"/>
      <c r="K159" s="11"/>
      <c r="L159" s="11"/>
      <c r="M159" s="11"/>
      <c r="N159" s="11"/>
      <c r="O159" s="3"/>
    </row>
    <row r="160" spans="1:15" ht="10">
      <c r="A160" s="17" t="s">
        <v>2953</v>
      </c>
      <c r="B160" s="11" t="s">
        <v>0</v>
      </c>
      <c r="C160" s="11"/>
      <c r="D160" s="11"/>
      <c r="E160" s="11"/>
      <c r="F160" s="11"/>
      <c r="G160" s="11"/>
      <c r="H160" s="11"/>
      <c r="I160" s="11"/>
      <c r="J160" s="11"/>
      <c r="K160" s="11"/>
      <c r="L160" s="11"/>
      <c r="M160" s="11"/>
      <c r="N160" s="11"/>
      <c r="O160" s="3"/>
    </row>
    <row r="161" spans="1:15" ht="10">
      <c r="A161" s="8" t="s">
        <v>2954</v>
      </c>
      <c r="B161" s="11" t="s">
        <v>2809</v>
      </c>
      <c r="C161" s="80"/>
      <c r="D161" s="80"/>
      <c r="E161" s="80"/>
      <c r="F161" s="80"/>
      <c r="G161" s="60"/>
      <c r="H161" s="60"/>
      <c r="I161" s="60"/>
      <c r="J161" s="60"/>
      <c r="K161" s="60"/>
      <c r="L161" s="60"/>
      <c r="M161" s="60"/>
      <c r="N161" s="60"/>
      <c r="O161" s="3"/>
    </row>
    <row r="162" spans="1:15" ht="10">
      <c r="A162" s="17" t="s">
        <v>2955</v>
      </c>
      <c r="B162" s="11" t="s">
        <v>0</v>
      </c>
      <c r="C162" s="11"/>
      <c r="D162" s="11"/>
      <c r="E162" s="11"/>
      <c r="F162" s="11"/>
      <c r="G162" s="11"/>
      <c r="H162" s="11"/>
      <c r="I162" s="11"/>
      <c r="J162" s="11"/>
      <c r="K162" s="11"/>
      <c r="L162" s="11"/>
      <c r="M162" s="11"/>
      <c r="N162" s="11"/>
      <c r="O162" s="3"/>
    </row>
    <row r="163" spans="1:15" ht="20">
      <c r="A163" s="17" t="s">
        <v>2956</v>
      </c>
      <c r="B163" s="11" t="s">
        <v>2957</v>
      </c>
      <c r="C163" s="11"/>
      <c r="D163" s="11"/>
      <c r="E163" s="11"/>
      <c r="F163" s="11"/>
      <c r="G163" s="11"/>
      <c r="H163" s="11"/>
      <c r="I163" s="11"/>
      <c r="J163" s="11"/>
      <c r="K163" s="11"/>
      <c r="L163" s="11"/>
      <c r="M163" s="11"/>
      <c r="N163" s="11"/>
      <c r="O163" s="3"/>
    </row>
    <row r="164" spans="1:15" ht="10">
      <c r="A164" s="17" t="s">
        <v>2958</v>
      </c>
      <c r="B164" s="11" t="s">
        <v>0</v>
      </c>
      <c r="C164" s="11"/>
      <c r="D164" s="11"/>
      <c r="E164" s="11"/>
      <c r="F164" s="11"/>
      <c r="G164" s="11"/>
      <c r="H164" s="11"/>
      <c r="I164" s="11"/>
      <c r="J164" s="11"/>
      <c r="K164" s="11"/>
      <c r="L164" s="11"/>
      <c r="M164" s="11"/>
      <c r="N164" s="11"/>
      <c r="O164" s="3"/>
    </row>
    <row r="165" spans="1:15" ht="10">
      <c r="A165" s="8" t="s">
        <v>2959</v>
      </c>
      <c r="B165" s="11" t="s">
        <v>2809</v>
      </c>
      <c r="C165" s="80"/>
      <c r="D165" s="80"/>
      <c r="E165" s="80"/>
      <c r="F165" s="80"/>
      <c r="G165" s="60"/>
      <c r="H165" s="60"/>
      <c r="I165" s="60"/>
      <c r="J165" s="60"/>
      <c r="K165" s="60"/>
      <c r="L165" s="60"/>
      <c r="M165" s="60"/>
      <c r="N165" s="60"/>
      <c r="O165" s="3"/>
    </row>
    <row r="166" spans="1:15" ht="10">
      <c r="A166" s="17" t="s">
        <v>2960</v>
      </c>
      <c r="B166" s="11" t="s">
        <v>0</v>
      </c>
      <c r="C166" s="11"/>
      <c r="D166" s="11"/>
      <c r="E166" s="11"/>
      <c r="F166" s="11"/>
      <c r="G166" s="11"/>
      <c r="H166" s="11"/>
      <c r="I166" s="11"/>
      <c r="J166" s="11"/>
      <c r="K166" s="11"/>
      <c r="L166" s="11"/>
      <c r="M166" s="11"/>
      <c r="N166" s="11"/>
      <c r="O166" s="3"/>
    </row>
    <row r="167" spans="1:15" ht="20">
      <c r="A167" s="17" t="s">
        <v>2961</v>
      </c>
      <c r="B167" s="11" t="s">
        <v>2962</v>
      </c>
      <c r="C167" s="11"/>
      <c r="D167" s="11"/>
      <c r="E167" s="11"/>
      <c r="F167" s="11"/>
      <c r="G167" s="11"/>
      <c r="H167" s="11"/>
      <c r="I167" s="11"/>
      <c r="J167" s="11"/>
      <c r="K167" s="11"/>
      <c r="L167" s="11"/>
      <c r="M167" s="11"/>
      <c r="N167" s="11"/>
      <c r="O167" s="3"/>
    </row>
    <row r="168" spans="1:15" ht="10">
      <c r="A168" s="17" t="s">
        <v>2963</v>
      </c>
      <c r="B168" s="11" t="s">
        <v>0</v>
      </c>
      <c r="C168" s="11"/>
      <c r="D168" s="11"/>
      <c r="E168" s="11"/>
      <c r="F168" s="11"/>
      <c r="G168" s="11"/>
      <c r="H168" s="11"/>
      <c r="I168" s="11"/>
      <c r="J168" s="11"/>
      <c r="K168" s="11"/>
      <c r="L168" s="11"/>
      <c r="M168" s="11"/>
      <c r="N168" s="11"/>
      <c r="O168" s="3"/>
    </row>
    <row r="169" spans="1:15" ht="10">
      <c r="A169" s="8" t="s">
        <v>2964</v>
      </c>
      <c r="B169" s="11" t="s">
        <v>2809</v>
      </c>
      <c r="C169" s="80"/>
      <c r="D169" s="80"/>
      <c r="E169" s="80"/>
      <c r="F169" s="80"/>
      <c r="G169" s="60"/>
      <c r="H169" s="60"/>
      <c r="I169" s="60"/>
      <c r="J169" s="60"/>
      <c r="K169" s="60"/>
      <c r="L169" s="60"/>
      <c r="M169" s="60"/>
      <c r="N169" s="60"/>
      <c r="O169" s="3"/>
    </row>
    <row r="170" spans="1:15" ht="10">
      <c r="A170" s="17" t="s">
        <v>2965</v>
      </c>
      <c r="B170" s="11" t="s">
        <v>0</v>
      </c>
      <c r="C170" s="11"/>
      <c r="D170" s="11"/>
      <c r="E170" s="11"/>
      <c r="F170" s="11"/>
      <c r="G170" s="11"/>
      <c r="H170" s="11"/>
      <c r="I170" s="11"/>
      <c r="J170" s="11"/>
      <c r="K170" s="11"/>
      <c r="L170" s="11"/>
      <c r="M170" s="11"/>
      <c r="N170" s="11"/>
      <c r="O170" s="3"/>
    </row>
    <row r="171" spans="1:15" ht="30">
      <c r="A171" s="17" t="s">
        <v>2966</v>
      </c>
      <c r="B171" s="11" t="s">
        <v>2836</v>
      </c>
      <c r="C171" s="11"/>
      <c r="D171" s="11"/>
      <c r="E171" s="11"/>
      <c r="F171" s="11"/>
      <c r="G171" s="11"/>
      <c r="H171" s="11"/>
      <c r="I171" s="11"/>
      <c r="J171" s="11"/>
      <c r="K171" s="11"/>
      <c r="L171" s="11"/>
      <c r="M171" s="11"/>
      <c r="N171" s="11"/>
      <c r="O171" s="3"/>
    </row>
    <row r="172" spans="1:15" ht="10">
      <c r="A172" s="17" t="s">
        <v>2967</v>
      </c>
      <c r="B172" s="11" t="s">
        <v>0</v>
      </c>
      <c r="C172" s="11"/>
      <c r="D172" s="11"/>
      <c r="E172" s="11"/>
      <c r="F172" s="11"/>
      <c r="G172" s="11"/>
      <c r="H172" s="11"/>
      <c r="I172" s="11"/>
      <c r="J172" s="11"/>
      <c r="K172" s="11"/>
      <c r="L172" s="11"/>
      <c r="M172" s="11"/>
      <c r="N172" s="11"/>
      <c r="O172" s="3"/>
    </row>
    <row r="173" spans="1:15" ht="10">
      <c r="A173" s="8" t="s">
        <v>2968</v>
      </c>
      <c r="B173" s="11" t="s">
        <v>2969</v>
      </c>
      <c r="C173" s="80"/>
      <c r="D173" s="80"/>
      <c r="E173" s="80"/>
      <c r="F173" s="80"/>
      <c r="G173" s="60"/>
      <c r="H173" s="60"/>
      <c r="I173" s="60"/>
      <c r="J173" s="60"/>
      <c r="K173" s="60"/>
      <c r="L173" s="60"/>
      <c r="M173" s="60"/>
      <c r="N173" s="60"/>
      <c r="O173" s="3"/>
    </row>
    <row r="174" spans="1:15" ht="10">
      <c r="A174" s="17" t="s">
        <v>2970</v>
      </c>
      <c r="B174" s="11" t="s">
        <v>0</v>
      </c>
      <c r="C174" s="11"/>
      <c r="D174" s="11"/>
      <c r="E174" s="11"/>
      <c r="F174" s="11"/>
      <c r="G174" s="11"/>
      <c r="H174" s="11"/>
      <c r="I174" s="11"/>
      <c r="J174" s="11"/>
      <c r="K174" s="11"/>
      <c r="L174" s="11"/>
      <c r="M174" s="11"/>
      <c r="N174" s="11"/>
      <c r="O174" s="3"/>
    </row>
    <row r="175" spans="1:15" ht="20">
      <c r="A175" s="17" t="s">
        <v>2971</v>
      </c>
      <c r="B175" s="11" t="s">
        <v>2972</v>
      </c>
      <c r="C175" s="11"/>
      <c r="D175" s="11"/>
      <c r="E175" s="11"/>
      <c r="F175" s="11"/>
      <c r="G175" s="11"/>
      <c r="H175" s="11"/>
      <c r="I175" s="11"/>
      <c r="J175" s="11"/>
      <c r="K175" s="11"/>
      <c r="L175" s="11"/>
      <c r="M175" s="11"/>
      <c r="N175" s="11"/>
      <c r="O175" s="3"/>
    </row>
    <row r="176" spans="1:15" ht="10">
      <c r="A176" s="17" t="s">
        <v>2973</v>
      </c>
      <c r="B176" s="11" t="s">
        <v>0</v>
      </c>
      <c r="C176" s="11"/>
      <c r="D176" s="11"/>
      <c r="E176" s="11"/>
      <c r="F176" s="11"/>
      <c r="G176" s="11"/>
      <c r="H176" s="11"/>
      <c r="I176" s="11"/>
      <c r="J176" s="11"/>
      <c r="K176" s="11"/>
      <c r="L176" s="11"/>
      <c r="M176" s="11"/>
      <c r="N176" s="11"/>
      <c r="O176" s="3"/>
    </row>
    <row r="177" spans="1:15" ht="10">
      <c r="A177" s="8" t="s">
        <v>2974</v>
      </c>
      <c r="B177" s="11" t="s">
        <v>2949</v>
      </c>
      <c r="C177" s="80"/>
      <c r="D177" s="80"/>
      <c r="E177" s="80"/>
      <c r="F177" s="80"/>
      <c r="G177" s="60"/>
      <c r="H177" s="60"/>
      <c r="I177" s="60"/>
      <c r="J177" s="60"/>
      <c r="K177" s="60"/>
      <c r="L177" s="60"/>
      <c r="M177" s="60"/>
      <c r="N177" s="60"/>
      <c r="O177" s="3"/>
    </row>
    <row r="178" spans="1:15" ht="10">
      <c r="A178" s="17" t="s">
        <v>2975</v>
      </c>
      <c r="B178" s="11" t="s">
        <v>0</v>
      </c>
      <c r="C178" s="11"/>
      <c r="D178" s="11"/>
      <c r="E178" s="11"/>
      <c r="F178" s="11"/>
      <c r="G178" s="11"/>
      <c r="H178" s="11"/>
      <c r="I178" s="11"/>
      <c r="J178" s="11"/>
      <c r="K178" s="11"/>
      <c r="L178" s="11"/>
      <c r="M178" s="11"/>
      <c r="N178" s="11"/>
      <c r="O178" s="3"/>
    </row>
    <row r="179" spans="1:15" ht="10">
      <c r="A179" s="17" t="s">
        <v>2976</v>
      </c>
      <c r="B179" s="11" t="s">
        <v>954</v>
      </c>
      <c r="C179" s="11"/>
      <c r="D179" s="11"/>
      <c r="E179" s="11"/>
      <c r="F179" s="11"/>
      <c r="G179" s="11"/>
      <c r="H179" s="11"/>
      <c r="I179" s="11"/>
      <c r="J179" s="11"/>
      <c r="K179" s="11"/>
      <c r="L179" s="11"/>
      <c r="M179" s="11"/>
      <c r="N179" s="11"/>
      <c r="O179" s="3"/>
    </row>
    <row r="180" spans="1:15" ht="10">
      <c r="A180" s="17" t="s">
        <v>2977</v>
      </c>
      <c r="B180" s="11" t="s">
        <v>0</v>
      </c>
      <c r="C180" s="11"/>
      <c r="D180" s="11"/>
      <c r="E180" s="11"/>
      <c r="F180" s="11"/>
      <c r="G180" s="11"/>
      <c r="H180" s="11"/>
      <c r="I180" s="11"/>
      <c r="J180" s="11"/>
      <c r="K180" s="11"/>
      <c r="L180" s="11"/>
      <c r="M180" s="11"/>
      <c r="N180" s="11"/>
      <c r="O180" s="3"/>
    </row>
    <row r="181" spans="1:15" ht="10">
      <c r="A181" s="8" t="s">
        <v>2978</v>
      </c>
      <c r="B181" s="11" t="s">
        <v>2979</v>
      </c>
      <c r="C181" s="80"/>
      <c r="D181" s="80"/>
      <c r="E181" s="80"/>
      <c r="F181" s="80"/>
      <c r="G181" s="60"/>
      <c r="H181" s="60"/>
      <c r="I181" s="60"/>
      <c r="J181" s="60"/>
      <c r="K181" s="60"/>
      <c r="L181" s="60"/>
      <c r="M181" s="60"/>
      <c r="N181" s="60"/>
      <c r="O181" s="3"/>
    </row>
    <row r="182" spans="1:15" ht="10">
      <c r="A182" s="17" t="s">
        <v>2980</v>
      </c>
      <c r="B182" s="11" t="s">
        <v>0</v>
      </c>
      <c r="C182" s="11"/>
      <c r="D182" s="11"/>
      <c r="E182" s="11"/>
      <c r="F182" s="11"/>
      <c r="G182" s="11"/>
      <c r="H182" s="11"/>
      <c r="I182" s="11"/>
      <c r="J182" s="11"/>
      <c r="K182" s="11"/>
      <c r="L182" s="11"/>
      <c r="M182" s="11"/>
      <c r="N182" s="11"/>
      <c r="O182" s="3"/>
    </row>
    <row r="183" spans="1:15" ht="20">
      <c r="A183" s="17" t="s">
        <v>2981</v>
      </c>
      <c r="B183" s="11" t="s">
        <v>2982</v>
      </c>
      <c r="C183" s="11"/>
      <c r="D183" s="11"/>
      <c r="E183" s="11"/>
      <c r="F183" s="11"/>
      <c r="G183" s="11"/>
      <c r="H183" s="11"/>
      <c r="I183" s="11"/>
      <c r="J183" s="11"/>
      <c r="K183" s="11"/>
      <c r="L183" s="11"/>
      <c r="M183" s="11"/>
      <c r="N183" s="11"/>
      <c r="O183" s="3"/>
    </row>
    <row r="184" spans="1:15" ht="10">
      <c r="A184" s="17" t="s">
        <v>2983</v>
      </c>
      <c r="B184" s="11" t="s">
        <v>0</v>
      </c>
      <c r="C184" s="11"/>
      <c r="D184" s="11"/>
      <c r="E184" s="11"/>
      <c r="F184" s="11"/>
      <c r="G184" s="11"/>
      <c r="H184" s="11"/>
      <c r="I184" s="11"/>
      <c r="J184" s="11"/>
      <c r="K184" s="11"/>
      <c r="L184" s="11"/>
      <c r="M184" s="11"/>
      <c r="N184" s="11"/>
      <c r="O184" s="3"/>
    </row>
    <row r="185" spans="1:15" ht="10">
      <c r="A185" s="8" t="s">
        <v>2984</v>
      </c>
      <c r="B185" s="11" t="s">
        <v>2809</v>
      </c>
      <c r="C185" s="80"/>
      <c r="D185" s="80"/>
      <c r="E185" s="80"/>
      <c r="F185" s="80"/>
      <c r="G185" s="60"/>
      <c r="H185" s="60"/>
      <c r="I185" s="60"/>
      <c r="J185" s="60"/>
      <c r="K185" s="60"/>
      <c r="L185" s="60"/>
      <c r="M185" s="60"/>
      <c r="N185" s="60"/>
      <c r="O185" s="3"/>
    </row>
    <row r="186" spans="1:15" ht="10">
      <c r="A186" s="17" t="s">
        <v>2985</v>
      </c>
      <c r="B186" s="11" t="s">
        <v>0</v>
      </c>
      <c r="C186" s="11"/>
      <c r="D186" s="11"/>
      <c r="E186" s="11"/>
      <c r="F186" s="11"/>
      <c r="G186" s="11"/>
      <c r="H186" s="11"/>
      <c r="I186" s="11"/>
      <c r="J186" s="11"/>
      <c r="K186" s="11"/>
      <c r="L186" s="11"/>
      <c r="M186" s="11"/>
      <c r="N186" s="11"/>
      <c r="O186" s="3"/>
    </row>
    <row r="187" spans="1:15" ht="20">
      <c r="A187" s="17" t="s">
        <v>2986</v>
      </c>
      <c r="B187" s="11" t="s">
        <v>2987</v>
      </c>
      <c r="C187" s="11"/>
      <c r="D187" s="11"/>
      <c r="E187" s="11"/>
      <c r="F187" s="11"/>
      <c r="G187" s="11"/>
      <c r="H187" s="11"/>
      <c r="I187" s="11"/>
      <c r="J187" s="11"/>
      <c r="K187" s="11"/>
      <c r="L187" s="11"/>
      <c r="M187" s="11"/>
      <c r="N187" s="11"/>
      <c r="O187" s="3"/>
    </row>
    <row r="188" spans="1:15" ht="10">
      <c r="A188" s="17" t="s">
        <v>2988</v>
      </c>
      <c r="B188" s="11" t="s">
        <v>0</v>
      </c>
      <c r="C188" s="11"/>
      <c r="D188" s="11"/>
      <c r="E188" s="11"/>
      <c r="F188" s="11"/>
      <c r="G188" s="11"/>
      <c r="H188" s="11"/>
      <c r="I188" s="11"/>
      <c r="J188" s="11"/>
      <c r="K188" s="11"/>
      <c r="L188" s="11"/>
      <c r="M188" s="11"/>
      <c r="N188" s="11"/>
      <c r="O188" s="3"/>
    </row>
    <row r="189" spans="1:15" ht="10">
      <c r="A189" s="8" t="s">
        <v>2989</v>
      </c>
      <c r="B189" s="11" t="s">
        <v>2809</v>
      </c>
      <c r="C189" s="80"/>
      <c r="D189" s="80"/>
      <c r="E189" s="80"/>
      <c r="F189" s="80"/>
      <c r="G189" s="60"/>
      <c r="H189" s="60"/>
      <c r="I189" s="60"/>
      <c r="J189" s="60"/>
      <c r="K189" s="60"/>
      <c r="L189" s="60"/>
      <c r="M189" s="60"/>
      <c r="N189" s="60"/>
      <c r="O189" s="3"/>
    </row>
    <row r="190" spans="1:15" ht="10">
      <c r="A190" s="17" t="s">
        <v>2990</v>
      </c>
      <c r="B190" s="11" t="s">
        <v>0</v>
      </c>
      <c r="C190" s="11"/>
      <c r="D190" s="11"/>
      <c r="E190" s="11"/>
      <c r="F190" s="11"/>
      <c r="G190" s="11"/>
      <c r="H190" s="11"/>
      <c r="I190" s="11"/>
      <c r="J190" s="11"/>
      <c r="K190" s="11"/>
      <c r="L190" s="11"/>
      <c r="M190" s="11"/>
      <c r="N190" s="11"/>
      <c r="O190" s="3"/>
    </row>
    <row r="191" spans="1:15" ht="20">
      <c r="A191" s="17" t="s">
        <v>2991</v>
      </c>
      <c r="B191" s="11" t="s">
        <v>2992</v>
      </c>
      <c r="C191" s="11"/>
      <c r="D191" s="11"/>
      <c r="E191" s="11"/>
      <c r="F191" s="11"/>
      <c r="G191" s="11"/>
      <c r="H191" s="11"/>
      <c r="I191" s="11"/>
      <c r="J191" s="11"/>
      <c r="K191" s="11"/>
      <c r="L191" s="11"/>
      <c r="M191" s="11"/>
      <c r="N191" s="11"/>
      <c r="O191" s="3"/>
    </row>
    <row r="192" spans="1:15" ht="10">
      <c r="A192" s="17" t="s">
        <v>2993</v>
      </c>
      <c r="B192" s="11" t="s">
        <v>0</v>
      </c>
      <c r="C192" s="11"/>
      <c r="D192" s="11"/>
      <c r="E192" s="11"/>
      <c r="F192" s="11"/>
      <c r="G192" s="11"/>
      <c r="H192" s="11"/>
      <c r="I192" s="11"/>
      <c r="J192" s="11"/>
      <c r="K192" s="11"/>
      <c r="L192" s="11"/>
      <c r="M192" s="11"/>
      <c r="N192" s="11"/>
      <c r="O192" s="3"/>
    </row>
    <row r="193" spans="1:15" ht="10">
      <c r="A193" s="8" t="s">
        <v>2994</v>
      </c>
      <c r="B193" s="11" t="s">
        <v>2809</v>
      </c>
      <c r="C193" s="80"/>
      <c r="D193" s="80"/>
      <c r="E193" s="80"/>
      <c r="F193" s="80"/>
      <c r="G193" s="60"/>
      <c r="H193" s="60"/>
      <c r="I193" s="60"/>
      <c r="J193" s="60"/>
      <c r="K193" s="60"/>
      <c r="L193" s="60"/>
      <c r="M193" s="60"/>
      <c r="N193" s="60"/>
      <c r="O193" s="3"/>
    </row>
    <row r="194" spans="1:15" ht="10">
      <c r="A194" s="17" t="s">
        <v>2995</v>
      </c>
      <c r="B194" s="11" t="s">
        <v>0</v>
      </c>
      <c r="C194" s="11"/>
      <c r="D194" s="11"/>
      <c r="E194" s="11"/>
      <c r="F194" s="11"/>
      <c r="G194" s="11"/>
      <c r="H194" s="11"/>
      <c r="I194" s="11"/>
      <c r="J194" s="11"/>
      <c r="K194" s="11"/>
      <c r="L194" s="11"/>
      <c r="M194" s="11"/>
      <c r="N194" s="11"/>
      <c r="O194" s="3"/>
    </row>
    <row r="195" spans="1:15" ht="20">
      <c r="A195" s="17" t="s">
        <v>2996</v>
      </c>
      <c r="B195" s="11" t="s">
        <v>2997</v>
      </c>
      <c r="C195" s="11"/>
      <c r="D195" s="11"/>
      <c r="E195" s="11"/>
      <c r="F195" s="11"/>
      <c r="G195" s="11"/>
      <c r="H195" s="11"/>
      <c r="I195" s="11"/>
      <c r="J195" s="11"/>
      <c r="K195" s="11"/>
      <c r="L195" s="11"/>
      <c r="M195" s="11"/>
      <c r="N195" s="11"/>
      <c r="O195" s="3"/>
    </row>
    <row r="196" spans="1:15" ht="10">
      <c r="A196" s="17" t="s">
        <v>2998</v>
      </c>
      <c r="B196" s="11" t="s">
        <v>0</v>
      </c>
      <c r="C196" s="11"/>
      <c r="D196" s="11"/>
      <c r="E196" s="11"/>
      <c r="F196" s="11"/>
      <c r="G196" s="11"/>
      <c r="H196" s="11"/>
      <c r="I196" s="11"/>
      <c r="J196" s="11"/>
      <c r="K196" s="11"/>
      <c r="L196" s="11"/>
      <c r="M196" s="11"/>
      <c r="N196" s="11"/>
      <c r="O196" s="3"/>
    </row>
    <row r="197" spans="1:15" ht="10">
      <c r="A197" s="8" t="s">
        <v>2999</v>
      </c>
      <c r="B197" s="11" t="s">
        <v>2809</v>
      </c>
      <c r="C197" s="80"/>
      <c r="D197" s="80"/>
      <c r="E197" s="80"/>
      <c r="F197" s="80"/>
      <c r="G197" s="60"/>
      <c r="H197" s="60"/>
      <c r="I197" s="60"/>
      <c r="J197" s="60"/>
      <c r="K197" s="60"/>
      <c r="L197" s="60"/>
      <c r="M197" s="60"/>
      <c r="N197" s="60"/>
      <c r="O197" s="3"/>
    </row>
    <row r="198" spans="1:15" ht="10">
      <c r="A198" s="17" t="s">
        <v>3000</v>
      </c>
      <c r="B198" s="11" t="s">
        <v>0</v>
      </c>
      <c r="C198" s="11"/>
      <c r="D198" s="11"/>
      <c r="E198" s="11"/>
      <c r="F198" s="11"/>
      <c r="G198" s="11"/>
      <c r="H198" s="11"/>
      <c r="I198" s="11"/>
      <c r="J198" s="11"/>
      <c r="K198" s="11"/>
      <c r="L198" s="11"/>
      <c r="M198" s="11"/>
      <c r="N198" s="11"/>
      <c r="O198" s="3"/>
    </row>
    <row r="199" spans="1:15" ht="10">
      <c r="A199" s="17" t="s">
        <v>3001</v>
      </c>
      <c r="B199" s="11" t="s">
        <v>942</v>
      </c>
      <c r="C199" s="11"/>
      <c r="D199" s="11"/>
      <c r="E199" s="11"/>
      <c r="F199" s="11"/>
      <c r="G199" s="11"/>
      <c r="H199" s="11"/>
      <c r="I199" s="11"/>
      <c r="J199" s="11"/>
      <c r="K199" s="11"/>
      <c r="L199" s="11"/>
      <c r="M199" s="11"/>
      <c r="N199" s="11"/>
      <c r="O199" s="3"/>
    </row>
    <row r="200" spans="1:15" ht="10">
      <c r="A200" s="17" t="s">
        <v>3002</v>
      </c>
      <c r="B200" s="11" t="s">
        <v>0</v>
      </c>
      <c r="C200" s="11"/>
      <c r="D200" s="11"/>
      <c r="E200" s="11"/>
      <c r="F200" s="11"/>
      <c r="G200" s="11"/>
      <c r="H200" s="11"/>
      <c r="I200" s="11"/>
      <c r="J200" s="11"/>
      <c r="K200" s="11"/>
      <c r="L200" s="11"/>
      <c r="M200" s="11"/>
      <c r="N200" s="11"/>
      <c r="O200" s="3"/>
    </row>
    <row r="201" spans="1:15" ht="10">
      <c r="A201" s="8" t="s">
        <v>3003</v>
      </c>
      <c r="B201" s="11" t="s">
        <v>2809</v>
      </c>
      <c r="C201" s="80"/>
      <c r="D201" s="80"/>
      <c r="E201" s="80"/>
      <c r="F201" s="80"/>
      <c r="G201" s="60"/>
      <c r="H201" s="60"/>
      <c r="I201" s="60"/>
      <c r="J201" s="60"/>
      <c r="K201" s="60"/>
      <c r="L201" s="60"/>
      <c r="M201" s="60"/>
      <c r="N201" s="60"/>
      <c r="O201" s="3"/>
    </row>
    <row r="202" spans="1:15" ht="10">
      <c r="A202" s="17" t="s">
        <v>3004</v>
      </c>
      <c r="B202" s="11" t="s">
        <v>0</v>
      </c>
      <c r="C202" s="11"/>
      <c r="D202" s="11"/>
      <c r="E202" s="11"/>
      <c r="F202" s="11"/>
      <c r="G202" s="11"/>
      <c r="H202" s="11"/>
      <c r="I202" s="11"/>
      <c r="J202" s="11"/>
      <c r="K202" s="11"/>
      <c r="L202" s="11"/>
      <c r="M202" s="11"/>
      <c r="N202" s="11"/>
      <c r="O202" s="3"/>
    </row>
    <row r="203" spans="1:15" ht="20">
      <c r="A203" s="17" t="s">
        <v>3005</v>
      </c>
      <c r="B203" s="11" t="s">
        <v>2903</v>
      </c>
      <c r="C203" s="11"/>
      <c r="D203" s="11"/>
      <c r="E203" s="11"/>
      <c r="F203" s="11"/>
      <c r="G203" s="11"/>
      <c r="H203" s="11"/>
      <c r="I203" s="11"/>
      <c r="J203" s="11"/>
      <c r="K203" s="11"/>
      <c r="L203" s="11"/>
      <c r="M203" s="11"/>
      <c r="N203" s="11"/>
      <c r="O203" s="3"/>
    </row>
    <row r="204" spans="1:15" ht="10">
      <c r="A204" s="17" t="s">
        <v>3006</v>
      </c>
      <c r="B204" s="11" t="s">
        <v>0</v>
      </c>
      <c r="C204" s="11"/>
      <c r="D204" s="11"/>
      <c r="E204" s="11"/>
      <c r="F204" s="11"/>
      <c r="G204" s="11"/>
      <c r="H204" s="11"/>
      <c r="I204" s="11"/>
      <c r="J204" s="11"/>
      <c r="K204" s="11"/>
      <c r="L204" s="11"/>
      <c r="M204" s="11"/>
      <c r="N204" s="11"/>
      <c r="O204" s="3"/>
    </row>
    <row r="205" spans="1:15" ht="10">
      <c r="A205" s="8" t="s">
        <v>3007</v>
      </c>
      <c r="B205" s="11" t="s">
        <v>2809</v>
      </c>
      <c r="C205" s="80"/>
      <c r="D205" s="80"/>
      <c r="E205" s="80"/>
      <c r="F205" s="80"/>
      <c r="G205" s="60"/>
      <c r="H205" s="60"/>
      <c r="I205" s="60"/>
      <c r="J205" s="60"/>
      <c r="K205" s="60"/>
      <c r="L205" s="60"/>
      <c r="M205" s="60"/>
      <c r="N205" s="60"/>
      <c r="O205" s="3"/>
    </row>
    <row r="206" spans="1:15" ht="10">
      <c r="A206" s="17" t="s">
        <v>3008</v>
      </c>
      <c r="B206" s="11" t="s">
        <v>0</v>
      </c>
      <c r="C206" s="11"/>
      <c r="D206" s="11"/>
      <c r="E206" s="11"/>
      <c r="F206" s="11"/>
      <c r="G206" s="11"/>
      <c r="H206" s="11"/>
      <c r="I206" s="11"/>
      <c r="J206" s="11"/>
      <c r="K206" s="11"/>
      <c r="L206" s="11"/>
      <c r="M206" s="11"/>
      <c r="N206" s="11"/>
      <c r="O206" s="3"/>
    </row>
    <row r="207" spans="1:15" ht="30">
      <c r="A207" s="17" t="s">
        <v>3009</v>
      </c>
      <c r="B207" s="11" t="s">
        <v>2908</v>
      </c>
      <c r="C207" s="11"/>
      <c r="D207" s="11"/>
      <c r="E207" s="11"/>
      <c r="F207" s="11"/>
      <c r="G207" s="11"/>
      <c r="H207" s="11"/>
      <c r="I207" s="11"/>
      <c r="J207" s="11"/>
      <c r="K207" s="11"/>
      <c r="L207" s="11"/>
      <c r="M207" s="11"/>
      <c r="N207" s="11"/>
      <c r="O207" s="3"/>
    </row>
    <row r="208" spans="1:15" ht="10">
      <c r="A208" s="17" t="s">
        <v>3010</v>
      </c>
      <c r="B208" s="11" t="s">
        <v>0</v>
      </c>
      <c r="C208" s="11"/>
      <c r="D208" s="11"/>
      <c r="E208" s="11"/>
      <c r="F208" s="11"/>
      <c r="G208" s="11"/>
      <c r="H208" s="11"/>
      <c r="I208" s="11"/>
      <c r="J208" s="11"/>
      <c r="K208" s="11"/>
      <c r="L208" s="11"/>
      <c r="M208" s="11"/>
      <c r="N208" s="11"/>
      <c r="O208" s="3"/>
    </row>
    <row r="209" spans="1:15" ht="10">
      <c r="A209" s="8" t="s">
        <v>3011</v>
      </c>
      <c r="B209" s="11" t="s">
        <v>2911</v>
      </c>
      <c r="C209" s="80"/>
      <c r="D209" s="80"/>
      <c r="E209" s="80"/>
      <c r="F209" s="80"/>
      <c r="G209" s="60"/>
      <c r="H209" s="60"/>
      <c r="I209" s="60"/>
      <c r="J209" s="60"/>
      <c r="K209" s="60"/>
      <c r="L209" s="60"/>
      <c r="M209" s="60"/>
      <c r="N209" s="60"/>
      <c r="O209" s="3"/>
    </row>
    <row r="210" spans="1:15" ht="10">
      <c r="A210" s="17" t="s">
        <v>3012</v>
      </c>
      <c r="B210" s="11" t="s">
        <v>0</v>
      </c>
      <c r="C210" s="11"/>
      <c r="D210" s="11"/>
      <c r="E210" s="11"/>
      <c r="F210" s="11"/>
      <c r="G210" s="11"/>
      <c r="H210" s="11"/>
      <c r="I210" s="11"/>
      <c r="J210" s="11"/>
      <c r="K210" s="11"/>
      <c r="L210" s="11"/>
      <c r="M210" s="11"/>
      <c r="N210" s="11"/>
      <c r="O210" s="3"/>
    </row>
    <row r="211" spans="1:15" ht="10">
      <c r="A211" s="17" t="s">
        <v>3013</v>
      </c>
      <c r="B211" s="11" t="s">
        <v>2015</v>
      </c>
      <c r="C211" s="11"/>
      <c r="D211" s="11"/>
      <c r="E211" s="11"/>
      <c r="F211" s="11"/>
      <c r="G211" s="11"/>
      <c r="H211" s="11"/>
      <c r="I211" s="11"/>
      <c r="J211" s="11"/>
      <c r="K211" s="11"/>
      <c r="L211" s="11"/>
      <c r="M211" s="11"/>
      <c r="N211" s="11"/>
      <c r="O211" s="3"/>
    </row>
    <row r="212" spans="1:15" ht="10">
      <c r="A212" s="17" t="s">
        <v>3014</v>
      </c>
      <c r="B212" s="11" t="s">
        <v>0</v>
      </c>
      <c r="C212" s="11"/>
      <c r="D212" s="11"/>
      <c r="E212" s="11"/>
      <c r="F212" s="11"/>
      <c r="G212" s="11"/>
      <c r="H212" s="11"/>
      <c r="I212" s="11"/>
      <c r="J212" s="11"/>
      <c r="K212" s="11"/>
      <c r="L212" s="11"/>
      <c r="M212" s="11"/>
      <c r="N212" s="11"/>
      <c r="O212" s="3"/>
    </row>
    <row r="213" spans="1:15" ht="10">
      <c r="A213" s="8" t="s">
        <v>3015</v>
      </c>
      <c r="B213" s="11" t="s">
        <v>2911</v>
      </c>
      <c r="C213" s="80"/>
      <c r="D213" s="80"/>
      <c r="E213" s="80"/>
      <c r="F213" s="80"/>
      <c r="G213" s="60"/>
      <c r="H213" s="60"/>
      <c r="I213" s="60"/>
      <c r="J213" s="60"/>
      <c r="K213" s="60"/>
      <c r="L213" s="60"/>
      <c r="M213" s="60"/>
      <c r="N213" s="60"/>
      <c r="O213" s="3"/>
    </row>
    <row r="214" spans="1:15" ht="10">
      <c r="A214" s="17" t="s">
        <v>3016</v>
      </c>
      <c r="B214" s="11" t="s">
        <v>0</v>
      </c>
      <c r="C214" s="11"/>
      <c r="D214" s="11"/>
      <c r="E214" s="11"/>
      <c r="F214" s="11"/>
      <c r="G214" s="11"/>
      <c r="H214" s="11"/>
      <c r="I214" s="11"/>
      <c r="J214" s="11"/>
      <c r="K214" s="11"/>
      <c r="L214" s="11"/>
      <c r="M214" s="11"/>
      <c r="N214" s="11"/>
      <c r="O214" s="3"/>
    </row>
    <row r="215" spans="1:15" ht="10">
      <c r="A215" s="17" t="s">
        <v>3017</v>
      </c>
      <c r="B215" s="11" t="s">
        <v>944</v>
      </c>
      <c r="C215" s="11"/>
      <c r="D215" s="11"/>
      <c r="E215" s="11"/>
      <c r="F215" s="11"/>
      <c r="G215" s="11"/>
      <c r="H215" s="11"/>
      <c r="I215" s="11"/>
      <c r="J215" s="11"/>
      <c r="K215" s="11"/>
      <c r="L215" s="11"/>
      <c r="M215" s="11"/>
      <c r="N215" s="11"/>
      <c r="O215" s="3"/>
    </row>
    <row r="216" spans="1:15" ht="10">
      <c r="A216" s="17" t="s">
        <v>3018</v>
      </c>
      <c r="B216" s="11" t="s">
        <v>0</v>
      </c>
      <c r="C216" s="11"/>
      <c r="D216" s="11"/>
      <c r="E216" s="11"/>
      <c r="F216" s="11"/>
      <c r="G216" s="11"/>
      <c r="H216" s="11"/>
      <c r="I216" s="11"/>
      <c r="J216" s="11"/>
      <c r="K216" s="11"/>
      <c r="L216" s="11"/>
      <c r="M216" s="11"/>
      <c r="N216" s="11"/>
      <c r="O216" s="3"/>
    </row>
    <row r="217" spans="1:15" ht="10">
      <c r="A217" s="8" t="s">
        <v>3019</v>
      </c>
      <c r="B217" s="11" t="s">
        <v>2809</v>
      </c>
      <c r="C217" s="80"/>
      <c r="D217" s="80"/>
      <c r="E217" s="80"/>
      <c r="F217" s="80"/>
      <c r="G217" s="60"/>
      <c r="H217" s="60"/>
      <c r="I217" s="60"/>
      <c r="J217" s="60"/>
      <c r="K217" s="60"/>
      <c r="L217" s="60"/>
      <c r="M217" s="60"/>
      <c r="N217" s="60"/>
      <c r="O217" s="3"/>
    </row>
    <row r="218" spans="1:15" ht="10">
      <c r="A218" s="17" t="s">
        <v>3020</v>
      </c>
      <c r="B218" s="11" t="s">
        <v>0</v>
      </c>
      <c r="C218" s="11"/>
      <c r="D218" s="11"/>
      <c r="E218" s="11"/>
      <c r="F218" s="11"/>
      <c r="G218" s="11"/>
      <c r="H218" s="11"/>
      <c r="I218" s="11"/>
      <c r="J218" s="11"/>
      <c r="K218" s="11"/>
      <c r="L218" s="11"/>
      <c r="M218" s="11"/>
      <c r="N218" s="11"/>
      <c r="O218" s="3"/>
    </row>
    <row r="219" spans="1:15" ht="10">
      <c r="A219" s="17" t="s">
        <v>3021</v>
      </c>
      <c r="B219" s="11" t="s">
        <v>3022</v>
      </c>
      <c r="C219" s="11"/>
      <c r="D219" s="11"/>
      <c r="E219" s="11"/>
      <c r="F219" s="11"/>
      <c r="G219" s="11"/>
      <c r="H219" s="11"/>
      <c r="I219" s="11"/>
      <c r="J219" s="11"/>
      <c r="K219" s="11"/>
      <c r="L219" s="11"/>
      <c r="M219" s="11"/>
      <c r="N219" s="11"/>
      <c r="O219" s="3"/>
    </row>
    <row r="220" spans="1:15" ht="10">
      <c r="A220" s="17" t="s">
        <v>3023</v>
      </c>
      <c r="B220" s="11" t="s">
        <v>0</v>
      </c>
      <c r="C220" s="11"/>
      <c r="D220" s="11"/>
      <c r="E220" s="11"/>
      <c r="F220" s="11"/>
      <c r="G220" s="11"/>
      <c r="H220" s="11"/>
      <c r="I220" s="11"/>
      <c r="J220" s="11"/>
      <c r="K220" s="11"/>
      <c r="L220" s="11"/>
      <c r="M220" s="11"/>
      <c r="N220" s="11"/>
      <c r="O220" s="3"/>
    </row>
    <row r="221" spans="1:15" ht="10">
      <c r="A221" s="8" t="s">
        <v>3024</v>
      </c>
      <c r="B221" s="11" t="s">
        <v>3025</v>
      </c>
      <c r="C221" s="80"/>
      <c r="D221" s="80"/>
      <c r="E221" s="80"/>
      <c r="F221" s="80"/>
      <c r="G221" s="60"/>
      <c r="H221" s="60"/>
      <c r="I221" s="60"/>
      <c r="J221" s="60"/>
      <c r="K221" s="60"/>
      <c r="L221" s="60"/>
      <c r="M221" s="60"/>
      <c r="N221" s="60"/>
      <c r="O221" s="3"/>
    </row>
    <row r="222" spans="1:15" ht="10">
      <c r="A222" s="17" t="s">
        <v>3026</v>
      </c>
      <c r="B222" s="11" t="s">
        <v>0</v>
      </c>
      <c r="C222" s="11"/>
      <c r="D222" s="11"/>
      <c r="E222" s="11"/>
      <c r="F222" s="11"/>
      <c r="G222" s="11"/>
      <c r="H222" s="11"/>
      <c r="I222" s="11"/>
      <c r="J222" s="11"/>
      <c r="K222" s="11"/>
      <c r="L222" s="11"/>
      <c r="M222" s="11"/>
      <c r="N222" s="11"/>
      <c r="O222" s="3"/>
    </row>
    <row r="223" spans="1:15" ht="10">
      <c r="A223" s="17" t="s">
        <v>3027</v>
      </c>
      <c r="B223" s="11" t="s">
        <v>2937</v>
      </c>
      <c r="C223" s="11"/>
      <c r="D223" s="11"/>
      <c r="E223" s="11"/>
      <c r="F223" s="11"/>
      <c r="G223" s="11"/>
      <c r="H223" s="11"/>
      <c r="I223" s="11"/>
      <c r="J223" s="11"/>
      <c r="K223" s="11"/>
      <c r="L223" s="11"/>
      <c r="M223" s="11"/>
      <c r="N223" s="11"/>
      <c r="O223" s="3"/>
    </row>
    <row r="224" spans="1:15" ht="10">
      <c r="A224" s="17" t="s">
        <v>3028</v>
      </c>
      <c r="B224" s="11" t="s">
        <v>0</v>
      </c>
      <c r="C224" s="11"/>
      <c r="D224" s="11"/>
      <c r="E224" s="11"/>
      <c r="F224" s="11"/>
      <c r="G224" s="11"/>
      <c r="H224" s="11"/>
      <c r="I224" s="11"/>
      <c r="J224" s="11"/>
      <c r="K224" s="11"/>
      <c r="L224" s="11"/>
      <c r="M224" s="11"/>
      <c r="N224" s="11"/>
      <c r="O224" s="3"/>
    </row>
    <row r="225" spans="1:15" ht="20">
      <c r="A225" s="8" t="s">
        <v>3029</v>
      </c>
      <c r="B225" s="11" t="s">
        <v>2940</v>
      </c>
      <c r="C225" s="80"/>
      <c r="D225" s="80"/>
      <c r="E225" s="80"/>
      <c r="F225" s="80"/>
      <c r="G225" s="60"/>
      <c r="H225" s="60"/>
      <c r="I225" s="60"/>
      <c r="J225" s="60"/>
      <c r="K225" s="60"/>
      <c r="L225" s="60"/>
      <c r="M225" s="60"/>
      <c r="N225" s="60"/>
      <c r="O225" s="3"/>
    </row>
    <row r="226" spans="1:15" ht="10">
      <c r="A226" s="17" t="s">
        <v>3030</v>
      </c>
      <c r="B226" s="11" t="s">
        <v>0</v>
      </c>
      <c r="C226" s="11"/>
      <c r="D226" s="11"/>
      <c r="E226" s="11"/>
      <c r="F226" s="11"/>
      <c r="G226" s="11"/>
      <c r="H226" s="11"/>
      <c r="I226" s="11"/>
      <c r="J226" s="11"/>
      <c r="K226" s="11"/>
      <c r="L226" s="11"/>
      <c r="M226" s="11"/>
      <c r="N226" s="11"/>
      <c r="O226" s="3"/>
    </row>
    <row r="227" spans="1:15" ht="10">
      <c r="A227" s="8" t="s">
        <v>3031</v>
      </c>
      <c r="B227" s="11" t="s">
        <v>1103</v>
      </c>
      <c r="C227" s="81">
        <f>C9+C10+C15+C19+C30+C34+C38+C42+C46+C50+C54+C58+C59+C63+C67+C68+C72+C78+C82+C86+C90+C94+C98+C102+C111+C119+C128+C132+C144+C145+C146+C147+C151+C157+C161+C165+C169+C173+C177+C181+C185+C189+C193+C197+C201+C205+C209+C213+C217+C221+C225+C20+C21+C22+C23+C24+C25+C26+C133+C134+C135+C136+C137+C138+C139+C120+C121+C122+C112+C113+C114+C103+C104+C105</f>
        <v>0</v>
      </c>
      <c r="D227" s="81">
        <f>D9+D10+D15+D19+D30+D34+D38+D42+D46+D50+D54+D58+D59+D63+D67+D68+D72+D78+D82+D86+D90+D94+D98+D102+D111+D119+D128+D132+D144+D145+D146+D147+D151+D157+D161+D165+D169+D173+D177+D181+D185+D189+D193+D197+D201+D205+D209+D213+D217+D221+D225</f>
        <v>0</v>
      </c>
      <c r="E227" s="81">
        <f>E9+E10+E15+E19+E30+E34+E38+E42+E46+E50+E54+E58+E59+E63+E67+E68+E72+E78+E82+E86+E90+E94+E98+E102+E111+E119+E128+E132+E144+E145+E146+E147+E151+E157+E161+E165+E169+E173+E177+E181+E185+E189+E193+E197+E201+E205+E209+E213+E217+E221+E225+E20+E21+E22+E23+E24+E25+E26+E133+E134+E135+E136+E137+E138+E139+E120+E121+E122+E112+E113+E114+E103+E104+E105</f>
        <v>0</v>
      </c>
      <c r="F227" s="81">
        <f>F9+F10+F15+F19+F30+F34+F38+F42+F46+F50+F54+F58+F59+F63+F67+F68+F72+F78+F82+F86+F90+F94+F98+F102+F111+F119+F128+F132+F144+F145+F146+F147+F151+F157+F161+F165+F169+F173+F177+F181+F185+F189+F193+F197+F201+F205+F209+F213+F217+F221+F225</f>
        <v>0</v>
      </c>
      <c r="G227" s="11"/>
      <c r="H227" s="11"/>
      <c r="I227" s="11"/>
      <c r="J227" s="11"/>
      <c r="K227" s="11"/>
      <c r="L227" s="11"/>
      <c r="M227" s="11"/>
      <c r="N227" s="11"/>
      <c r="O227" s="3"/>
    </row>
    <row r="228" spans="1:15" ht="8.15" customHeight="1">
      <c r="A228" s="135" t="s">
        <v>0</v>
      </c>
      <c r="B228" s="3" t="s">
        <v>0</v>
      </c>
      <c r="C228" s="3"/>
      <c r="D228" s="3"/>
      <c r="E228" s="3"/>
      <c r="F228" s="3"/>
      <c r="G228" s="3"/>
      <c r="H228" s="3"/>
      <c r="I228" s="3"/>
      <c r="J228" s="3"/>
      <c r="K228" s="3"/>
      <c r="L228" s="3"/>
      <c r="M228" s="3"/>
      <c r="N228" s="3"/>
      <c r="O228" s="3"/>
    </row>
    <row r="231" spans="1:15" ht="15" customHeight="1">
      <c r="C231" s="408">
        <f>'ANEXO 1'!C170</f>
        <v>0</v>
      </c>
    </row>
    <row r="232" spans="1:15" ht="15" customHeight="1">
      <c r="C232" s="408">
        <f>C227-C231</f>
        <v>0</v>
      </c>
    </row>
    <row r="233" spans="1:15" ht="15" customHeight="1">
      <c r="C233" s="344"/>
      <c r="D233" s="406" t="s">
        <v>5971</v>
      </c>
      <c r="E233" s="406" t="s">
        <v>6000</v>
      </c>
      <c r="F233" s="406" t="s">
        <v>5992</v>
      </c>
      <c r="G233" s="406" t="s">
        <v>5996</v>
      </c>
      <c r="H233" s="406" t="s">
        <v>5999</v>
      </c>
      <c r="I233" s="406" t="s">
        <v>5998</v>
      </c>
      <c r="J233" s="406"/>
      <c r="K233" s="406"/>
    </row>
    <row r="234" spans="1:15" ht="15" customHeight="1">
      <c r="D234" s="443" t="s">
        <v>5925</v>
      </c>
      <c r="E234" s="443" t="s">
        <v>5952</v>
      </c>
      <c r="F234" s="444"/>
      <c r="G234" s="182"/>
      <c r="H234" s="182">
        <f>F234-G234</f>
        <v>0</v>
      </c>
      <c r="K234" s="182"/>
    </row>
    <row r="235" spans="1:15" ht="15" customHeight="1">
      <c r="D235" s="443" t="s">
        <v>5926</v>
      </c>
      <c r="E235" s="443" t="s">
        <v>5773</v>
      </c>
      <c r="F235" s="445"/>
      <c r="G235" s="182"/>
      <c r="H235" s="182">
        <f>F235-G235</f>
        <v>0</v>
      </c>
      <c r="K235" s="182"/>
    </row>
    <row r="236" spans="1:15" ht="15" customHeight="1">
      <c r="D236" s="446" t="s">
        <v>5927</v>
      </c>
      <c r="E236" s="446" t="s">
        <v>5953</v>
      </c>
      <c r="F236" s="445"/>
      <c r="G236" s="182"/>
      <c r="H236" s="182">
        <f>F236-G236</f>
        <v>0</v>
      </c>
      <c r="K236" s="182"/>
    </row>
    <row r="237" spans="1:15" ht="15" customHeight="1">
      <c r="D237" s="446" t="s">
        <v>5928</v>
      </c>
      <c r="E237" s="446" t="s">
        <v>5954</v>
      </c>
      <c r="F237" s="445"/>
      <c r="G237" s="182"/>
      <c r="H237" s="182">
        <f>F237-G237</f>
        <v>0</v>
      </c>
      <c r="K237" s="182"/>
    </row>
    <row r="238" spans="1:15" ht="15" customHeight="1">
      <c r="D238" s="446" t="s">
        <v>5929</v>
      </c>
      <c r="E238" s="446" t="s">
        <v>5955</v>
      </c>
      <c r="F238" s="445"/>
      <c r="G238" s="182"/>
      <c r="H238" s="182">
        <f>F238-G238</f>
        <v>0</v>
      </c>
      <c r="K238" s="182"/>
    </row>
    <row r="239" spans="1:15" ht="15" customHeight="1">
      <c r="D239" s="443" t="s">
        <v>5930</v>
      </c>
      <c r="E239" s="443" t="s">
        <v>5956</v>
      </c>
      <c r="F239" s="444"/>
      <c r="G239" s="182"/>
      <c r="H239" s="182">
        <f t="shared" ref="H239:H247" si="0">F239-G239</f>
        <v>0</v>
      </c>
      <c r="K239" s="182"/>
    </row>
    <row r="240" spans="1:15" ht="15" customHeight="1">
      <c r="D240" s="443" t="s">
        <v>5931</v>
      </c>
      <c r="E240" s="443" t="s">
        <v>6028</v>
      </c>
      <c r="F240" s="444"/>
      <c r="G240" s="182"/>
      <c r="H240" s="182">
        <f>F240+F241-G240</f>
        <v>0</v>
      </c>
      <c r="K240" s="182"/>
    </row>
    <row r="241" spans="4:11" ht="15" customHeight="1">
      <c r="D241" s="443" t="s">
        <v>5932</v>
      </c>
      <c r="E241" s="443" t="s">
        <v>5957</v>
      </c>
      <c r="F241" s="444"/>
      <c r="H241" s="182"/>
    </row>
    <row r="242" spans="4:11" ht="15" customHeight="1">
      <c r="D242" s="443" t="s">
        <v>5933</v>
      </c>
      <c r="E242" s="443" t="s">
        <v>5958</v>
      </c>
      <c r="F242" s="444"/>
      <c r="G242" s="182"/>
      <c r="H242" s="182">
        <f>F242-G242</f>
        <v>0</v>
      </c>
      <c r="K242" s="182"/>
    </row>
    <row r="243" spans="4:11" ht="15" customHeight="1">
      <c r="D243" s="443" t="s">
        <v>5934</v>
      </c>
      <c r="E243" s="443" t="s">
        <v>5959</v>
      </c>
      <c r="F243" s="444"/>
      <c r="G243" s="182"/>
      <c r="H243" s="182">
        <f t="shared" si="0"/>
        <v>0</v>
      </c>
      <c r="K243" s="182"/>
    </row>
    <row r="244" spans="4:11" ht="15" customHeight="1">
      <c r="D244" s="443" t="s">
        <v>5935</v>
      </c>
      <c r="E244" s="443" t="s">
        <v>5960</v>
      </c>
      <c r="F244" s="446"/>
      <c r="H244" s="182">
        <f t="shared" si="0"/>
        <v>0</v>
      </c>
    </row>
    <row r="245" spans="4:11" ht="15" customHeight="1">
      <c r="D245" s="443" t="s">
        <v>5993</v>
      </c>
      <c r="E245" s="443" t="s">
        <v>5994</v>
      </c>
      <c r="F245" s="445"/>
      <c r="G245" s="182"/>
      <c r="H245" s="182">
        <f t="shared" si="0"/>
        <v>0</v>
      </c>
    </row>
    <row r="246" spans="4:11" ht="15" customHeight="1">
      <c r="D246" s="443" t="s">
        <v>5936</v>
      </c>
      <c r="E246" s="443" t="s">
        <v>5961</v>
      </c>
      <c r="F246" s="443"/>
      <c r="G246" s="182"/>
      <c r="H246" s="182">
        <f t="shared" si="0"/>
        <v>0</v>
      </c>
      <c r="K246" s="182"/>
    </row>
    <row r="247" spans="4:11" ht="15" customHeight="1">
      <c r="D247" s="443" t="s">
        <v>5937</v>
      </c>
      <c r="E247" s="443" t="s">
        <v>5972</v>
      </c>
      <c r="F247" s="444"/>
      <c r="G247" s="182"/>
      <c r="H247" s="182">
        <f t="shared" si="0"/>
        <v>0</v>
      </c>
      <c r="K247" s="182"/>
    </row>
    <row r="248" spans="4:11" ht="15" customHeight="1" thickBot="1">
      <c r="D248" s="403"/>
      <c r="E248" s="403"/>
      <c r="F248" s="405"/>
      <c r="G248" s="405"/>
      <c r="H248" s="405"/>
      <c r="I248" s="405"/>
    </row>
    <row r="249" spans="4:11" ht="15" customHeight="1" thickTop="1">
      <c r="E249" s="78" t="s">
        <v>5995</v>
      </c>
      <c r="F249" s="354">
        <f>SUM(F234:F248)</f>
        <v>0</v>
      </c>
      <c r="G249" s="182">
        <f>SUM(G234:G248)</f>
        <v>0</v>
      </c>
      <c r="H249" s="404">
        <f>SUM(H234:H248)</f>
        <v>0</v>
      </c>
      <c r="I249" s="407"/>
      <c r="K249" s="182"/>
    </row>
    <row r="252" spans="4:11" ht="15" customHeight="1">
      <c r="H252" s="370"/>
    </row>
  </sheetData>
  <sheetProtection formatCells="0" formatColumns="0"/>
  <pageMargins left="0.39370078740157483" right="0.39370078740157483" top="0.39370078740157483" bottom="0.39370078740157483" header="0.31496062992125984" footer="0.31496062992125984"/>
  <pageSetup scale="75" orientation="landscape" r:id="rId1"/>
  <headerFooter>
    <oddFooter>&amp;R&amp;8&amp;P/&amp;N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27"/>
  <sheetViews>
    <sheetView showGridLines="0" workbookViewId="0">
      <pane xSplit="2" ySplit="2" topLeftCell="C3" activePane="bottomRight" state="frozen"/>
      <selection activeCell="C3" sqref="C3"/>
      <selection pane="topRight" activeCell="C3" sqref="C3"/>
      <selection pane="bottomLeft" activeCell="C3" sqref="C3"/>
      <selection pane="bottomRight" activeCell="C37" sqref="C37"/>
    </sheetView>
  </sheetViews>
  <sheetFormatPr baseColWidth="10" defaultColWidth="11.453125" defaultRowHeight="15" customHeight="1"/>
  <cols>
    <col min="1" max="1" width="14.6328125" style="78" customWidth="1"/>
    <col min="2" max="2" width="33.54296875" style="78" customWidth="1"/>
    <col min="3" max="3" width="21.90625" style="78" customWidth="1"/>
    <col min="4" max="4" width="25.36328125" style="78" customWidth="1"/>
    <col min="5" max="5" width="22.6328125" style="78" customWidth="1"/>
    <col min="6" max="6" width="1.6328125" style="78" customWidth="1"/>
    <col min="7" max="16384" width="11.453125" style="78"/>
  </cols>
  <sheetData>
    <row r="1" spans="1:6" ht="20">
      <c r="A1" s="3" t="s">
        <v>0</v>
      </c>
      <c r="B1" s="2" t="s">
        <v>3034</v>
      </c>
      <c r="C1" s="3"/>
      <c r="D1" s="3"/>
      <c r="E1" s="3" t="s">
        <v>0</v>
      </c>
      <c r="F1" s="3" t="s">
        <v>0</v>
      </c>
    </row>
    <row r="2" spans="1:6" ht="30">
      <c r="A2" s="20" t="s">
        <v>1</v>
      </c>
      <c r="B2" s="20" t="s">
        <v>2</v>
      </c>
      <c r="C2" s="21" t="s">
        <v>3035</v>
      </c>
      <c r="D2" s="21" t="s">
        <v>3036</v>
      </c>
      <c r="E2" s="21" t="s">
        <v>3037</v>
      </c>
      <c r="F2" s="3" t="s">
        <v>0</v>
      </c>
    </row>
    <row r="3" spans="1:6" ht="10">
      <c r="A3" s="14" t="s">
        <v>3038</v>
      </c>
      <c r="B3" s="16" t="s">
        <v>0</v>
      </c>
      <c r="C3" s="22"/>
      <c r="D3" s="22"/>
      <c r="E3" s="22"/>
      <c r="F3" s="3"/>
    </row>
    <row r="4" spans="1:6" ht="10">
      <c r="A4" s="14" t="s">
        <v>3039</v>
      </c>
      <c r="B4" s="18" t="s">
        <v>683</v>
      </c>
      <c r="C4" s="22"/>
      <c r="D4" s="22"/>
      <c r="E4" s="22"/>
      <c r="F4" s="3"/>
    </row>
    <row r="5" spans="1:6" ht="50">
      <c r="A5" s="14" t="s">
        <v>3040</v>
      </c>
      <c r="B5" s="11" t="s">
        <v>3041</v>
      </c>
      <c r="C5" s="23"/>
      <c r="D5" s="22"/>
      <c r="E5" s="22"/>
      <c r="F5" s="3"/>
    </row>
    <row r="6" spans="1:6" ht="10">
      <c r="A6" s="17" t="s">
        <v>3042</v>
      </c>
      <c r="B6" s="7" t="s">
        <v>0</v>
      </c>
      <c r="C6" s="22"/>
      <c r="D6" s="22"/>
      <c r="E6" s="22"/>
      <c r="F6" s="3"/>
    </row>
    <row r="7" spans="1:6" ht="10">
      <c r="A7" s="19" t="s">
        <v>3043</v>
      </c>
      <c r="B7" s="9" t="s">
        <v>3044</v>
      </c>
      <c r="C7" s="79"/>
      <c r="D7" s="10"/>
      <c r="E7" s="79">
        <f>ROUND(C7*D7/100,0)</f>
        <v>0</v>
      </c>
      <c r="F7" s="3"/>
    </row>
    <row r="8" spans="1:6" ht="10">
      <c r="A8" s="17" t="s">
        <v>3038</v>
      </c>
      <c r="B8" s="9" t="s">
        <v>0</v>
      </c>
      <c r="C8" s="11"/>
      <c r="D8" s="11"/>
      <c r="E8" s="11"/>
      <c r="F8" s="3"/>
    </row>
    <row r="9" spans="1:6" ht="10">
      <c r="A9" s="19" t="s">
        <v>3045</v>
      </c>
      <c r="B9" s="9" t="s">
        <v>3046</v>
      </c>
      <c r="C9" s="79"/>
      <c r="D9" s="10"/>
      <c r="E9" s="79">
        <f>ROUND(C9*D9/100,0)</f>
        <v>0</v>
      </c>
      <c r="F9" s="3"/>
    </row>
    <row r="10" spans="1:6" ht="10">
      <c r="A10" s="17" t="s">
        <v>3047</v>
      </c>
      <c r="B10" s="9" t="s">
        <v>0</v>
      </c>
      <c r="C10" s="11"/>
      <c r="D10" s="11"/>
      <c r="E10" s="11"/>
      <c r="F10" s="3"/>
    </row>
    <row r="11" spans="1:6" ht="10">
      <c r="A11" s="19" t="s">
        <v>3048</v>
      </c>
      <c r="B11" s="9" t="s">
        <v>3049</v>
      </c>
      <c r="C11" s="79"/>
      <c r="D11" s="10"/>
      <c r="E11" s="79">
        <f>ROUND(C11*D11/100,0)</f>
        <v>0</v>
      </c>
      <c r="F11" s="3"/>
    </row>
    <row r="12" spans="1:6" ht="10">
      <c r="A12" s="17" t="s">
        <v>3050</v>
      </c>
      <c r="B12" s="9" t="s">
        <v>0</v>
      </c>
      <c r="C12" s="11"/>
      <c r="D12" s="11"/>
      <c r="E12" s="11"/>
      <c r="F12" s="3"/>
    </row>
    <row r="13" spans="1:6" ht="10">
      <c r="A13" s="19" t="s">
        <v>3051</v>
      </c>
      <c r="B13" s="9" t="s">
        <v>3052</v>
      </c>
      <c r="C13" s="79"/>
      <c r="D13" s="10"/>
      <c r="E13" s="79">
        <f>ROUND(C13*D13/100,0)</f>
        <v>0</v>
      </c>
      <c r="F13" s="3"/>
    </row>
    <row r="14" spans="1:6" ht="10">
      <c r="A14" s="17" t="s">
        <v>3053</v>
      </c>
      <c r="B14" s="9" t="s">
        <v>0</v>
      </c>
      <c r="C14" s="11"/>
      <c r="D14" s="11"/>
      <c r="E14" s="11"/>
      <c r="F14" s="3"/>
    </row>
    <row r="15" spans="1:6" ht="10">
      <c r="A15" s="19" t="s">
        <v>3054</v>
      </c>
      <c r="B15" s="9" t="s">
        <v>3055</v>
      </c>
      <c r="C15" s="79"/>
      <c r="D15" s="10"/>
      <c r="E15" s="79">
        <f>ROUND(C15*D15/100,0)</f>
        <v>0</v>
      </c>
      <c r="F15" s="3"/>
    </row>
    <row r="16" spans="1:6" ht="10">
      <c r="A16" s="17" t="s">
        <v>3056</v>
      </c>
      <c r="B16" s="9" t="s">
        <v>0</v>
      </c>
      <c r="C16" s="11"/>
      <c r="D16" s="11"/>
      <c r="E16" s="11"/>
      <c r="F16" s="3"/>
    </row>
    <row r="17" spans="1:6" ht="10">
      <c r="A17" s="19" t="s">
        <v>3057</v>
      </c>
      <c r="B17" s="9" t="s">
        <v>3058</v>
      </c>
      <c r="C17" s="79"/>
      <c r="D17" s="10"/>
      <c r="E17" s="79">
        <f>ROUND(C17*D17/100,0)</f>
        <v>0</v>
      </c>
      <c r="F17" s="3"/>
    </row>
    <row r="18" spans="1:6" ht="10">
      <c r="A18" s="17" t="s">
        <v>3059</v>
      </c>
      <c r="B18" s="9" t="s">
        <v>0</v>
      </c>
      <c r="C18" s="11"/>
      <c r="D18" s="11"/>
      <c r="E18" s="11"/>
      <c r="F18" s="3"/>
    </row>
    <row r="19" spans="1:6" ht="10">
      <c r="A19" s="19" t="s">
        <v>3060</v>
      </c>
      <c r="B19" s="9" t="s">
        <v>680</v>
      </c>
      <c r="C19" s="79"/>
      <c r="D19" s="10"/>
      <c r="E19" s="79">
        <f>ROUND(C19*D19/100,0)</f>
        <v>0</v>
      </c>
      <c r="F19" s="3"/>
    </row>
    <row r="20" spans="1:6" ht="10">
      <c r="A20" s="17" t="s">
        <v>3061</v>
      </c>
      <c r="B20" s="9" t="s">
        <v>0</v>
      </c>
      <c r="C20" s="11"/>
      <c r="D20" s="11"/>
      <c r="E20" s="11"/>
      <c r="F20" s="3"/>
    </row>
    <row r="21" spans="1:6" ht="10">
      <c r="A21" s="19" t="s">
        <v>3062</v>
      </c>
      <c r="B21" s="9" t="s">
        <v>679</v>
      </c>
      <c r="C21" s="79"/>
      <c r="D21" s="10"/>
      <c r="E21" s="119">
        <f>ROUND(C21*D21/100,0)</f>
        <v>0</v>
      </c>
      <c r="F21" s="3"/>
    </row>
    <row r="22" spans="1:6" ht="10">
      <c r="A22" s="17" t="s">
        <v>3063</v>
      </c>
      <c r="B22" s="9" t="s">
        <v>0</v>
      </c>
      <c r="C22" s="11"/>
      <c r="D22" s="11"/>
      <c r="E22" s="11"/>
      <c r="F22" s="3"/>
    </row>
    <row r="23" spans="1:6" ht="10">
      <c r="A23" s="19" t="s">
        <v>3064</v>
      </c>
      <c r="B23" s="9" t="s">
        <v>1103</v>
      </c>
      <c r="C23" s="13"/>
      <c r="D23" s="13"/>
      <c r="E23" s="81">
        <f>TRUNC(SUM(E7:E22),0)</f>
        <v>0</v>
      </c>
      <c r="F23" s="3"/>
    </row>
    <row r="24" spans="1:6" ht="8.15" customHeight="1">
      <c r="A24" s="3" t="s">
        <v>0</v>
      </c>
      <c r="B24" s="3" t="s">
        <v>0</v>
      </c>
      <c r="C24" s="3"/>
      <c r="D24" s="3"/>
      <c r="E24" s="3"/>
      <c r="F24" s="3"/>
    </row>
    <row r="25" spans="1:6" ht="10"/>
    <row r="26" spans="1:6" ht="10"/>
    <row r="27" spans="1:6" ht="10"/>
  </sheetData>
  <sheetProtection password="C9D6" sheet="1" objects="1" scenarios="1" formatCells="0" formatColumns="0"/>
  <printOptions horizontalCentered="1"/>
  <pageMargins left="0.39370078740157483" right="0.39370078740157483" top="0.39370078740157483" bottom="0.39370078740157483" header="0.31496062992125984" footer="0.31496062992125984"/>
  <pageSetup orientation="landscape" r:id="rId1"/>
  <headerFooter>
    <oddFooter>&amp;R&amp;8&amp;P/&amp;N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AO113"/>
  <sheetViews>
    <sheetView showGridLines="0" workbookViewId="0">
      <pane xSplit="2" ySplit="2" topLeftCell="C40" activePane="bottomRight" state="frozen"/>
      <selection activeCell="C3" sqref="C3"/>
      <selection pane="topRight" activeCell="C3" sqref="C3"/>
      <selection pane="bottomLeft" activeCell="C3" sqref="C3"/>
      <selection pane="bottomRight" activeCell="C50" sqref="C50"/>
    </sheetView>
  </sheetViews>
  <sheetFormatPr baseColWidth="10" defaultColWidth="11.453125" defaultRowHeight="15" customHeight="1"/>
  <cols>
    <col min="1" max="1" width="14.6328125" style="78" customWidth="1"/>
    <col min="2" max="2" width="35.6328125" style="78" customWidth="1"/>
    <col min="3" max="40" width="14.6328125" style="78" customWidth="1"/>
    <col min="41" max="41" width="1.6328125" style="78" customWidth="1"/>
    <col min="42" max="16384" width="11.453125" style="78"/>
  </cols>
  <sheetData>
    <row r="1" spans="1:41" ht="10">
      <c r="A1" s="3"/>
      <c r="B1" s="3" t="s">
        <v>3070</v>
      </c>
      <c r="C1" s="3"/>
      <c r="D1" s="3"/>
      <c r="E1" s="3" t="s">
        <v>0</v>
      </c>
      <c r="F1" s="3" t="s">
        <v>0</v>
      </c>
      <c r="G1" s="3" t="s">
        <v>0</v>
      </c>
      <c r="H1" s="3" t="s">
        <v>0</v>
      </c>
      <c r="I1" s="3" t="s">
        <v>0</v>
      </c>
      <c r="J1" s="3" t="s">
        <v>0</v>
      </c>
      <c r="K1" s="3" t="s">
        <v>0</v>
      </c>
      <c r="L1" s="3" t="s">
        <v>0</v>
      </c>
      <c r="M1" s="3" t="s">
        <v>0</v>
      </c>
      <c r="N1" s="3" t="s">
        <v>0</v>
      </c>
      <c r="O1" s="3" t="s">
        <v>0</v>
      </c>
      <c r="P1" s="3" t="s">
        <v>0</v>
      </c>
      <c r="Q1" s="3" t="s">
        <v>0</v>
      </c>
      <c r="R1" s="3" t="s">
        <v>0</v>
      </c>
      <c r="S1" s="3" t="s">
        <v>0</v>
      </c>
      <c r="T1" s="3" t="s">
        <v>0</v>
      </c>
      <c r="U1" s="3" t="s">
        <v>0</v>
      </c>
      <c r="V1" s="3" t="s">
        <v>0</v>
      </c>
      <c r="W1" s="3" t="s">
        <v>0</v>
      </c>
      <c r="X1" s="3" t="s">
        <v>0</v>
      </c>
      <c r="Y1" s="3" t="s">
        <v>0</v>
      </c>
      <c r="Z1" s="3" t="s">
        <v>0</v>
      </c>
      <c r="AA1" s="3" t="s">
        <v>0</v>
      </c>
      <c r="AB1" s="3" t="s">
        <v>0</v>
      </c>
      <c r="AC1" s="3" t="s">
        <v>0</v>
      </c>
      <c r="AD1" s="3" t="s">
        <v>0</v>
      </c>
      <c r="AE1" s="3" t="s">
        <v>0</v>
      </c>
      <c r="AF1" s="3" t="s">
        <v>0</v>
      </c>
      <c r="AG1" s="3" t="s">
        <v>0</v>
      </c>
      <c r="AH1" s="3" t="s">
        <v>0</v>
      </c>
      <c r="AI1" s="3" t="s">
        <v>0</v>
      </c>
      <c r="AJ1" s="3" t="s">
        <v>0</v>
      </c>
      <c r="AK1" s="3" t="s">
        <v>0</v>
      </c>
      <c r="AL1" s="3" t="s">
        <v>0</v>
      </c>
      <c r="AM1" s="3" t="s">
        <v>0</v>
      </c>
      <c r="AN1" s="3" t="s">
        <v>0</v>
      </c>
      <c r="AO1" s="3" t="s">
        <v>0</v>
      </c>
    </row>
    <row r="2" spans="1:41" ht="10">
      <c r="A2" s="15" t="s">
        <v>1</v>
      </c>
      <c r="B2" s="15" t="s">
        <v>2</v>
      </c>
      <c r="C2" s="15" t="s">
        <v>679</v>
      </c>
      <c r="D2" s="15" t="s">
        <v>680</v>
      </c>
      <c r="E2" s="15" t="s">
        <v>3058</v>
      </c>
      <c r="F2" s="15" t="s">
        <v>3055</v>
      </c>
      <c r="G2" s="15" t="s">
        <v>3052</v>
      </c>
      <c r="H2" s="15" t="s">
        <v>3049</v>
      </c>
      <c r="I2" s="15" t="s">
        <v>3046</v>
      </c>
      <c r="J2" s="15" t="s">
        <v>3044</v>
      </c>
      <c r="K2" s="15" t="s">
        <v>3065</v>
      </c>
      <c r="L2" s="15" t="s">
        <v>3066</v>
      </c>
      <c r="M2" s="15" t="s">
        <v>3067</v>
      </c>
      <c r="N2" s="15" t="s">
        <v>3071</v>
      </c>
      <c r="O2" s="15" t="s">
        <v>3072</v>
      </c>
      <c r="P2" s="15" t="s">
        <v>3073</v>
      </c>
      <c r="Q2" s="15" t="s">
        <v>3074</v>
      </c>
      <c r="R2" s="15" t="s">
        <v>3075</v>
      </c>
      <c r="S2" s="15" t="s">
        <v>3076</v>
      </c>
      <c r="T2" s="15" t="s">
        <v>3077</v>
      </c>
      <c r="U2" s="15" t="s">
        <v>3078</v>
      </c>
      <c r="V2" s="15" t="s">
        <v>3079</v>
      </c>
      <c r="W2" s="15" t="s">
        <v>3080</v>
      </c>
      <c r="X2" s="15" t="s">
        <v>3081</v>
      </c>
      <c r="Y2" s="15" t="s">
        <v>3082</v>
      </c>
      <c r="Z2" s="15" t="s">
        <v>3083</v>
      </c>
      <c r="AA2" s="15" t="s">
        <v>3084</v>
      </c>
      <c r="AB2" s="15" t="s">
        <v>3085</v>
      </c>
      <c r="AC2" s="15" t="s">
        <v>3086</v>
      </c>
      <c r="AD2" s="15" t="s">
        <v>3087</v>
      </c>
      <c r="AE2" s="15" t="s">
        <v>3088</v>
      </c>
      <c r="AF2" s="15" t="s">
        <v>3089</v>
      </c>
      <c r="AG2" s="15" t="s">
        <v>3090</v>
      </c>
      <c r="AH2" s="15" t="s">
        <v>3091</v>
      </c>
      <c r="AI2" s="15" t="s">
        <v>3092</v>
      </c>
      <c r="AJ2" s="15" t="s">
        <v>3093</v>
      </c>
      <c r="AK2" s="15" t="s">
        <v>3094</v>
      </c>
      <c r="AL2" s="15" t="s">
        <v>3095</v>
      </c>
      <c r="AM2" s="15" t="s">
        <v>3096</v>
      </c>
      <c r="AN2" s="15" t="s">
        <v>3097</v>
      </c>
      <c r="AO2" s="3" t="s">
        <v>0</v>
      </c>
    </row>
    <row r="3" spans="1:41" ht="10">
      <c r="A3" s="14" t="s">
        <v>3098</v>
      </c>
      <c r="B3" s="16" t="s">
        <v>0</v>
      </c>
      <c r="C3" s="27"/>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3"/>
    </row>
    <row r="4" spans="1:41" ht="10">
      <c r="A4" s="14" t="s">
        <v>3099</v>
      </c>
      <c r="B4" s="18" t="s">
        <v>683</v>
      </c>
      <c r="C4" s="29"/>
      <c r="D4" s="29"/>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3"/>
    </row>
    <row r="5" spans="1:41" ht="10">
      <c r="A5" s="14" t="s">
        <v>3100</v>
      </c>
      <c r="B5" s="11" t="s">
        <v>0</v>
      </c>
      <c r="C5" s="22"/>
      <c r="D5" s="22"/>
      <c r="E5" s="22"/>
      <c r="F5" s="22"/>
      <c r="G5" s="22"/>
      <c r="H5" s="22"/>
      <c r="I5" s="22"/>
      <c r="J5" s="22"/>
      <c r="K5" s="22"/>
      <c r="L5" s="22"/>
      <c r="M5" s="22"/>
      <c r="N5" s="22"/>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3"/>
    </row>
    <row r="6" spans="1:41" ht="10">
      <c r="A6" s="8" t="s">
        <v>3101</v>
      </c>
      <c r="B6" s="11" t="s">
        <v>3102</v>
      </c>
      <c r="C6" s="79">
        <f t="shared" ref="C6:AM6" si="0">TRUNC(D50,0)</f>
        <v>0</v>
      </c>
      <c r="D6" s="79">
        <f t="shared" si="0"/>
        <v>0</v>
      </c>
      <c r="E6" s="79">
        <f t="shared" si="0"/>
        <v>0</v>
      </c>
      <c r="F6" s="79">
        <f t="shared" si="0"/>
        <v>0</v>
      </c>
      <c r="G6" s="79">
        <f t="shared" si="0"/>
        <v>0</v>
      </c>
      <c r="H6" s="79">
        <f t="shared" si="0"/>
        <v>0</v>
      </c>
      <c r="I6" s="79">
        <f t="shared" si="0"/>
        <v>0</v>
      </c>
      <c r="J6" s="79">
        <f t="shared" si="0"/>
        <v>0</v>
      </c>
      <c r="K6" s="79">
        <f t="shared" si="0"/>
        <v>0</v>
      </c>
      <c r="L6" s="79">
        <f t="shared" si="0"/>
        <v>0</v>
      </c>
      <c r="M6" s="79">
        <f t="shared" si="0"/>
        <v>0</v>
      </c>
      <c r="N6" s="79">
        <f t="shared" si="0"/>
        <v>0</v>
      </c>
      <c r="O6" s="79">
        <f t="shared" si="0"/>
        <v>0</v>
      </c>
      <c r="P6" s="79">
        <f t="shared" si="0"/>
        <v>0</v>
      </c>
      <c r="Q6" s="79">
        <f t="shared" si="0"/>
        <v>0</v>
      </c>
      <c r="R6" s="79">
        <f t="shared" si="0"/>
        <v>0</v>
      </c>
      <c r="S6" s="79">
        <f t="shared" si="0"/>
        <v>0</v>
      </c>
      <c r="T6" s="79">
        <f t="shared" si="0"/>
        <v>0</v>
      </c>
      <c r="U6" s="79">
        <f t="shared" si="0"/>
        <v>0</v>
      </c>
      <c r="V6" s="79">
        <f t="shared" si="0"/>
        <v>0</v>
      </c>
      <c r="W6" s="79">
        <f t="shared" si="0"/>
        <v>0</v>
      </c>
      <c r="X6" s="79">
        <f t="shared" si="0"/>
        <v>0</v>
      </c>
      <c r="Y6" s="79">
        <f t="shared" si="0"/>
        <v>0</v>
      </c>
      <c r="Z6" s="79">
        <f t="shared" si="0"/>
        <v>0</v>
      </c>
      <c r="AA6" s="79">
        <f t="shared" si="0"/>
        <v>0</v>
      </c>
      <c r="AB6" s="79">
        <f t="shared" si="0"/>
        <v>0</v>
      </c>
      <c r="AC6" s="79">
        <f t="shared" si="0"/>
        <v>0</v>
      </c>
      <c r="AD6" s="79">
        <f t="shared" si="0"/>
        <v>0</v>
      </c>
      <c r="AE6" s="79">
        <f t="shared" si="0"/>
        <v>0</v>
      </c>
      <c r="AF6" s="79">
        <f t="shared" si="0"/>
        <v>0</v>
      </c>
      <c r="AG6" s="79">
        <f t="shared" si="0"/>
        <v>0</v>
      </c>
      <c r="AH6" s="79">
        <f t="shared" si="0"/>
        <v>0</v>
      </c>
      <c r="AI6" s="79">
        <f t="shared" si="0"/>
        <v>0</v>
      </c>
      <c r="AJ6" s="79">
        <f t="shared" si="0"/>
        <v>0</v>
      </c>
      <c r="AK6" s="79">
        <f t="shared" si="0"/>
        <v>0</v>
      </c>
      <c r="AL6" s="79">
        <f t="shared" si="0"/>
        <v>0</v>
      </c>
      <c r="AM6" s="79">
        <f t="shared" si="0"/>
        <v>0</v>
      </c>
      <c r="AN6" s="79"/>
      <c r="AO6" s="3"/>
    </row>
    <row r="7" spans="1:41" ht="10">
      <c r="A7" s="17" t="s">
        <v>3098</v>
      </c>
      <c r="B7" s="11" t="s">
        <v>0</v>
      </c>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3"/>
    </row>
    <row r="8" spans="1:41" ht="10">
      <c r="A8" s="17" t="s">
        <v>3099</v>
      </c>
      <c r="B8" s="11" t="s">
        <v>2168</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3"/>
    </row>
    <row r="9" spans="1:41" ht="20">
      <c r="A9" s="8" t="s">
        <v>3103</v>
      </c>
      <c r="B9" s="11" t="s">
        <v>3104</v>
      </c>
      <c r="C9" s="87"/>
      <c r="D9" s="335"/>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3"/>
    </row>
    <row r="10" spans="1:41" ht="10">
      <c r="A10" s="17" t="s">
        <v>3105</v>
      </c>
      <c r="B10" s="11" t="s">
        <v>3106</v>
      </c>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3"/>
    </row>
    <row r="11" spans="1:41" ht="20">
      <c r="A11" s="8" t="s">
        <v>3107</v>
      </c>
      <c r="B11" s="11" t="s">
        <v>3108</v>
      </c>
      <c r="C11" s="79">
        <f t="shared" ref="C11:AM11" si="1">TRUNC((C6*C9),0)</f>
        <v>0</v>
      </c>
      <c r="D11" s="79">
        <f t="shared" si="1"/>
        <v>0</v>
      </c>
      <c r="E11" s="79">
        <f t="shared" si="1"/>
        <v>0</v>
      </c>
      <c r="F11" s="79">
        <f t="shared" si="1"/>
        <v>0</v>
      </c>
      <c r="G11" s="79">
        <f t="shared" si="1"/>
        <v>0</v>
      </c>
      <c r="H11" s="79">
        <f t="shared" si="1"/>
        <v>0</v>
      </c>
      <c r="I11" s="79">
        <f t="shared" si="1"/>
        <v>0</v>
      </c>
      <c r="J11" s="79">
        <f t="shared" si="1"/>
        <v>0</v>
      </c>
      <c r="K11" s="79">
        <f t="shared" si="1"/>
        <v>0</v>
      </c>
      <c r="L11" s="79">
        <f t="shared" si="1"/>
        <v>0</v>
      </c>
      <c r="M11" s="79">
        <f t="shared" si="1"/>
        <v>0</v>
      </c>
      <c r="N11" s="79">
        <f t="shared" si="1"/>
        <v>0</v>
      </c>
      <c r="O11" s="79">
        <f t="shared" si="1"/>
        <v>0</v>
      </c>
      <c r="P11" s="79">
        <f t="shared" si="1"/>
        <v>0</v>
      </c>
      <c r="Q11" s="79">
        <f t="shared" si="1"/>
        <v>0</v>
      </c>
      <c r="R11" s="79">
        <f t="shared" si="1"/>
        <v>0</v>
      </c>
      <c r="S11" s="79">
        <f t="shared" si="1"/>
        <v>0</v>
      </c>
      <c r="T11" s="79">
        <f t="shared" si="1"/>
        <v>0</v>
      </c>
      <c r="U11" s="79">
        <f t="shared" si="1"/>
        <v>0</v>
      </c>
      <c r="V11" s="79">
        <f t="shared" si="1"/>
        <v>0</v>
      </c>
      <c r="W11" s="79">
        <f t="shared" si="1"/>
        <v>0</v>
      </c>
      <c r="X11" s="79">
        <f t="shared" si="1"/>
        <v>0</v>
      </c>
      <c r="Y11" s="79">
        <f t="shared" si="1"/>
        <v>0</v>
      </c>
      <c r="Z11" s="79">
        <f t="shared" si="1"/>
        <v>0</v>
      </c>
      <c r="AA11" s="79">
        <f t="shared" si="1"/>
        <v>0</v>
      </c>
      <c r="AB11" s="79">
        <f t="shared" si="1"/>
        <v>0</v>
      </c>
      <c r="AC11" s="79">
        <f t="shared" si="1"/>
        <v>0</v>
      </c>
      <c r="AD11" s="79">
        <f t="shared" si="1"/>
        <v>0</v>
      </c>
      <c r="AE11" s="79">
        <f t="shared" si="1"/>
        <v>0</v>
      </c>
      <c r="AF11" s="79">
        <f t="shared" si="1"/>
        <v>0</v>
      </c>
      <c r="AG11" s="79">
        <f t="shared" si="1"/>
        <v>0</v>
      </c>
      <c r="AH11" s="79">
        <f t="shared" si="1"/>
        <v>0</v>
      </c>
      <c r="AI11" s="79">
        <f t="shared" si="1"/>
        <v>0</v>
      </c>
      <c r="AJ11" s="79">
        <f t="shared" si="1"/>
        <v>0</v>
      </c>
      <c r="AK11" s="79">
        <f t="shared" si="1"/>
        <v>0</v>
      </c>
      <c r="AL11" s="79">
        <f t="shared" si="1"/>
        <v>0</v>
      </c>
      <c r="AM11" s="79">
        <f t="shared" si="1"/>
        <v>0</v>
      </c>
      <c r="AN11" s="79"/>
      <c r="AO11" s="3"/>
    </row>
    <row r="12" spans="1:41" ht="10">
      <c r="A12" s="17" t="s">
        <v>3109</v>
      </c>
      <c r="B12" s="11" t="s">
        <v>1527</v>
      </c>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3"/>
    </row>
    <row r="13" spans="1:41" ht="10">
      <c r="A13" s="8" t="s">
        <v>3110</v>
      </c>
      <c r="B13" s="11" t="s">
        <v>1269</v>
      </c>
      <c r="C13" s="79"/>
      <c r="D13" s="79"/>
      <c r="E13" s="79"/>
      <c r="F13" s="79"/>
      <c r="G13" s="79"/>
      <c r="H13" s="79"/>
      <c r="I13" s="79"/>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c r="AN13" s="79"/>
      <c r="AO13" s="3"/>
    </row>
    <row r="14" spans="1:41" ht="10">
      <c r="A14" s="17" t="s">
        <v>3111</v>
      </c>
      <c r="B14" s="11" t="s">
        <v>3106</v>
      </c>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3"/>
    </row>
    <row r="15" spans="1:41" ht="20">
      <c r="A15" s="8" t="s">
        <v>3112</v>
      </c>
      <c r="B15" s="11" t="s">
        <v>3113</v>
      </c>
      <c r="C15" s="91">
        <f t="shared" ref="C15:AM15" si="2">TRUNC((C11+C13),0)</f>
        <v>0</v>
      </c>
      <c r="D15" s="91">
        <f t="shared" si="2"/>
        <v>0</v>
      </c>
      <c r="E15" s="91">
        <f t="shared" si="2"/>
        <v>0</v>
      </c>
      <c r="F15" s="91">
        <f t="shared" si="2"/>
        <v>0</v>
      </c>
      <c r="G15" s="91">
        <f t="shared" si="2"/>
        <v>0</v>
      </c>
      <c r="H15" s="91">
        <f t="shared" si="2"/>
        <v>0</v>
      </c>
      <c r="I15" s="91">
        <f t="shared" si="2"/>
        <v>0</v>
      </c>
      <c r="J15" s="91">
        <f t="shared" si="2"/>
        <v>0</v>
      </c>
      <c r="K15" s="91">
        <f t="shared" si="2"/>
        <v>0</v>
      </c>
      <c r="L15" s="91">
        <f t="shared" si="2"/>
        <v>0</v>
      </c>
      <c r="M15" s="91">
        <f t="shared" si="2"/>
        <v>0</v>
      </c>
      <c r="N15" s="91">
        <f t="shared" si="2"/>
        <v>0</v>
      </c>
      <c r="O15" s="91">
        <f t="shared" si="2"/>
        <v>0</v>
      </c>
      <c r="P15" s="91">
        <f t="shared" si="2"/>
        <v>0</v>
      </c>
      <c r="Q15" s="91">
        <f t="shared" si="2"/>
        <v>0</v>
      </c>
      <c r="R15" s="91">
        <f t="shared" si="2"/>
        <v>0</v>
      </c>
      <c r="S15" s="91">
        <f t="shared" si="2"/>
        <v>0</v>
      </c>
      <c r="T15" s="91">
        <f t="shared" si="2"/>
        <v>0</v>
      </c>
      <c r="U15" s="91">
        <f t="shared" si="2"/>
        <v>0</v>
      </c>
      <c r="V15" s="91">
        <f t="shared" si="2"/>
        <v>0</v>
      </c>
      <c r="W15" s="91">
        <f t="shared" si="2"/>
        <v>0</v>
      </c>
      <c r="X15" s="91">
        <f t="shared" si="2"/>
        <v>0</v>
      </c>
      <c r="Y15" s="91">
        <f t="shared" si="2"/>
        <v>0</v>
      </c>
      <c r="Z15" s="91">
        <f t="shared" si="2"/>
        <v>0</v>
      </c>
      <c r="AA15" s="91">
        <f t="shared" si="2"/>
        <v>0</v>
      </c>
      <c r="AB15" s="91">
        <f t="shared" si="2"/>
        <v>0</v>
      </c>
      <c r="AC15" s="91">
        <f t="shared" si="2"/>
        <v>0</v>
      </c>
      <c r="AD15" s="91">
        <f t="shared" si="2"/>
        <v>0</v>
      </c>
      <c r="AE15" s="91">
        <f t="shared" si="2"/>
        <v>0</v>
      </c>
      <c r="AF15" s="91">
        <f t="shared" si="2"/>
        <v>0</v>
      </c>
      <c r="AG15" s="91">
        <f t="shared" si="2"/>
        <v>0</v>
      </c>
      <c r="AH15" s="91">
        <f t="shared" si="2"/>
        <v>0</v>
      </c>
      <c r="AI15" s="91">
        <f t="shared" si="2"/>
        <v>0</v>
      </c>
      <c r="AJ15" s="91">
        <f t="shared" si="2"/>
        <v>0</v>
      </c>
      <c r="AK15" s="91">
        <f t="shared" si="2"/>
        <v>0</v>
      </c>
      <c r="AL15" s="91">
        <f t="shared" si="2"/>
        <v>0</v>
      </c>
      <c r="AM15" s="91">
        <f t="shared" si="2"/>
        <v>0</v>
      </c>
      <c r="AN15" s="91"/>
      <c r="AO15" s="3"/>
    </row>
    <row r="16" spans="1:41" ht="10">
      <c r="A16" s="17" t="s">
        <v>3114</v>
      </c>
      <c r="B16" s="11" t="s">
        <v>0</v>
      </c>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3"/>
    </row>
    <row r="17" spans="1:41" ht="10">
      <c r="A17" s="17" t="s">
        <v>3115</v>
      </c>
      <c r="B17" s="11" t="s">
        <v>2168</v>
      </c>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3"/>
    </row>
    <row r="18" spans="1:41" ht="10">
      <c r="A18" s="8" t="s">
        <v>3116</v>
      </c>
      <c r="B18" s="11" t="s">
        <v>3117</v>
      </c>
      <c r="C18" s="87"/>
      <c r="D18" s="335"/>
      <c r="E18" s="87"/>
      <c r="F18" s="87"/>
      <c r="G18" s="87"/>
      <c r="H18" s="87"/>
      <c r="I18" s="87"/>
      <c r="J18" s="87"/>
      <c r="K18" s="87"/>
      <c r="L18" s="87"/>
      <c r="M18" s="87"/>
      <c r="N18" s="87"/>
      <c r="O18" s="87"/>
      <c r="P18" s="87"/>
      <c r="Q18" s="87"/>
      <c r="R18" s="87"/>
      <c r="S18" s="87"/>
      <c r="T18" s="87"/>
      <c r="U18" s="87"/>
      <c r="V18" s="87"/>
      <c r="W18" s="87"/>
      <c r="X18" s="87"/>
      <c r="Y18" s="87"/>
      <c r="Z18" s="87"/>
      <c r="AA18" s="87"/>
      <c r="AB18" s="87"/>
      <c r="AC18" s="87"/>
      <c r="AD18" s="87"/>
      <c r="AE18" s="87"/>
      <c r="AF18" s="87"/>
      <c r="AG18" s="87"/>
      <c r="AH18" s="87"/>
      <c r="AI18" s="87"/>
      <c r="AJ18" s="87"/>
      <c r="AK18" s="87"/>
      <c r="AL18" s="87"/>
      <c r="AM18" s="87"/>
      <c r="AN18" s="87"/>
      <c r="AO18" s="3"/>
    </row>
    <row r="19" spans="1:41" ht="10">
      <c r="A19" s="17" t="s">
        <v>3118</v>
      </c>
      <c r="B19" s="11" t="s">
        <v>3106</v>
      </c>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3"/>
    </row>
    <row r="20" spans="1:41" ht="20">
      <c r="A20" s="8" t="s">
        <v>3119</v>
      </c>
      <c r="B20" s="11" t="s">
        <v>3120</v>
      </c>
      <c r="C20" s="79">
        <f t="shared" ref="C20:AM20" si="3">TRUNC((C15*C18),0)</f>
        <v>0</v>
      </c>
      <c r="D20" s="79">
        <f t="shared" si="3"/>
        <v>0</v>
      </c>
      <c r="E20" s="79">
        <f t="shared" si="3"/>
        <v>0</v>
      </c>
      <c r="F20" s="79">
        <f t="shared" si="3"/>
        <v>0</v>
      </c>
      <c r="G20" s="79">
        <f t="shared" si="3"/>
        <v>0</v>
      </c>
      <c r="H20" s="79">
        <f t="shared" si="3"/>
        <v>0</v>
      </c>
      <c r="I20" s="79">
        <f t="shared" si="3"/>
        <v>0</v>
      </c>
      <c r="J20" s="79">
        <f t="shared" si="3"/>
        <v>0</v>
      </c>
      <c r="K20" s="79">
        <f t="shared" si="3"/>
        <v>0</v>
      </c>
      <c r="L20" s="79">
        <f t="shared" si="3"/>
        <v>0</v>
      </c>
      <c r="M20" s="79">
        <f t="shared" si="3"/>
        <v>0</v>
      </c>
      <c r="N20" s="79">
        <f t="shared" si="3"/>
        <v>0</v>
      </c>
      <c r="O20" s="79">
        <f t="shared" si="3"/>
        <v>0</v>
      </c>
      <c r="P20" s="79">
        <f t="shared" si="3"/>
        <v>0</v>
      </c>
      <c r="Q20" s="79">
        <f t="shared" si="3"/>
        <v>0</v>
      </c>
      <c r="R20" s="79">
        <f t="shared" si="3"/>
        <v>0</v>
      </c>
      <c r="S20" s="79">
        <f t="shared" si="3"/>
        <v>0</v>
      </c>
      <c r="T20" s="79">
        <f t="shared" si="3"/>
        <v>0</v>
      </c>
      <c r="U20" s="79">
        <f t="shared" si="3"/>
        <v>0</v>
      </c>
      <c r="V20" s="79">
        <f t="shared" si="3"/>
        <v>0</v>
      </c>
      <c r="W20" s="79">
        <f t="shared" si="3"/>
        <v>0</v>
      </c>
      <c r="X20" s="79">
        <f t="shared" si="3"/>
        <v>0</v>
      </c>
      <c r="Y20" s="79">
        <f t="shared" si="3"/>
        <v>0</v>
      </c>
      <c r="Z20" s="79">
        <f t="shared" si="3"/>
        <v>0</v>
      </c>
      <c r="AA20" s="79">
        <f t="shared" si="3"/>
        <v>0</v>
      </c>
      <c r="AB20" s="79">
        <f t="shared" si="3"/>
        <v>0</v>
      </c>
      <c r="AC20" s="79">
        <f t="shared" si="3"/>
        <v>0</v>
      </c>
      <c r="AD20" s="79">
        <f t="shared" si="3"/>
        <v>0</v>
      </c>
      <c r="AE20" s="79">
        <f t="shared" si="3"/>
        <v>0</v>
      </c>
      <c r="AF20" s="79">
        <f t="shared" si="3"/>
        <v>0</v>
      </c>
      <c r="AG20" s="79">
        <f t="shared" si="3"/>
        <v>0</v>
      </c>
      <c r="AH20" s="79">
        <f t="shared" si="3"/>
        <v>0</v>
      </c>
      <c r="AI20" s="79">
        <f t="shared" si="3"/>
        <v>0</v>
      </c>
      <c r="AJ20" s="79">
        <f t="shared" si="3"/>
        <v>0</v>
      </c>
      <c r="AK20" s="79">
        <f t="shared" si="3"/>
        <v>0</v>
      </c>
      <c r="AL20" s="79">
        <f t="shared" si="3"/>
        <v>0</v>
      </c>
      <c r="AM20" s="79">
        <f t="shared" si="3"/>
        <v>0</v>
      </c>
      <c r="AN20" s="79"/>
      <c r="AO20" s="3"/>
    </row>
    <row r="21" spans="1:41" ht="10">
      <c r="A21" s="17" t="s">
        <v>3121</v>
      </c>
      <c r="B21" s="11" t="s">
        <v>1527</v>
      </c>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3"/>
    </row>
    <row r="22" spans="1:41" ht="10">
      <c r="A22" s="8" t="s">
        <v>3122</v>
      </c>
      <c r="B22" s="11" t="s">
        <v>3123</v>
      </c>
      <c r="C22" s="79"/>
      <c r="D22" s="79"/>
      <c r="E22" s="79"/>
      <c r="F22" s="79"/>
      <c r="G22" s="79"/>
      <c r="H22" s="79"/>
      <c r="I22" s="79"/>
      <c r="J22" s="79"/>
      <c r="K22" s="79"/>
      <c r="L22" s="79"/>
      <c r="M22" s="79"/>
      <c r="N22" s="79"/>
      <c r="O22" s="79"/>
      <c r="P22" s="79"/>
      <c r="Q22" s="79"/>
      <c r="R22" s="79"/>
      <c r="S22" s="79"/>
      <c r="T22" s="79"/>
      <c r="U22" s="79"/>
      <c r="V22" s="79"/>
      <c r="W22" s="79"/>
      <c r="X22" s="79"/>
      <c r="Y22" s="79"/>
      <c r="Z22" s="79"/>
      <c r="AA22" s="79"/>
      <c r="AB22" s="79"/>
      <c r="AC22" s="79"/>
      <c r="AD22" s="79"/>
      <c r="AE22" s="79"/>
      <c r="AF22" s="79"/>
      <c r="AG22" s="79"/>
      <c r="AH22" s="79"/>
      <c r="AI22" s="79"/>
      <c r="AJ22" s="79"/>
      <c r="AK22" s="79"/>
      <c r="AL22" s="79"/>
      <c r="AM22" s="79"/>
      <c r="AN22" s="79"/>
      <c r="AO22" s="3"/>
    </row>
    <row r="23" spans="1:41" ht="10">
      <c r="A23" s="17" t="s">
        <v>3124</v>
      </c>
      <c r="B23" s="11" t="s">
        <v>3106</v>
      </c>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3"/>
    </row>
    <row r="24" spans="1:41" ht="20">
      <c r="A24" s="8" t="s">
        <v>3125</v>
      </c>
      <c r="B24" s="11" t="s">
        <v>3126</v>
      </c>
      <c r="C24" s="91">
        <f t="shared" ref="C24:AM24" si="4">TRUNC((C20+C22),0)</f>
        <v>0</v>
      </c>
      <c r="D24" s="91">
        <f t="shared" si="4"/>
        <v>0</v>
      </c>
      <c r="E24" s="91">
        <f t="shared" si="4"/>
        <v>0</v>
      </c>
      <c r="F24" s="91">
        <f t="shared" si="4"/>
        <v>0</v>
      </c>
      <c r="G24" s="91">
        <f t="shared" si="4"/>
        <v>0</v>
      </c>
      <c r="H24" s="91">
        <f t="shared" si="4"/>
        <v>0</v>
      </c>
      <c r="I24" s="91">
        <f t="shared" si="4"/>
        <v>0</v>
      </c>
      <c r="J24" s="91">
        <f t="shared" si="4"/>
        <v>0</v>
      </c>
      <c r="K24" s="91">
        <f t="shared" si="4"/>
        <v>0</v>
      </c>
      <c r="L24" s="91">
        <f t="shared" si="4"/>
        <v>0</v>
      </c>
      <c r="M24" s="91">
        <f t="shared" si="4"/>
        <v>0</v>
      </c>
      <c r="N24" s="91">
        <f t="shared" si="4"/>
        <v>0</v>
      </c>
      <c r="O24" s="91">
        <f t="shared" si="4"/>
        <v>0</v>
      </c>
      <c r="P24" s="91">
        <f t="shared" si="4"/>
        <v>0</v>
      </c>
      <c r="Q24" s="91">
        <f t="shared" si="4"/>
        <v>0</v>
      </c>
      <c r="R24" s="91">
        <f t="shared" si="4"/>
        <v>0</v>
      </c>
      <c r="S24" s="91">
        <f t="shared" si="4"/>
        <v>0</v>
      </c>
      <c r="T24" s="91">
        <f t="shared" si="4"/>
        <v>0</v>
      </c>
      <c r="U24" s="91">
        <f t="shared" si="4"/>
        <v>0</v>
      </c>
      <c r="V24" s="91">
        <f t="shared" si="4"/>
        <v>0</v>
      </c>
      <c r="W24" s="91">
        <f t="shared" si="4"/>
        <v>0</v>
      </c>
      <c r="X24" s="91">
        <f t="shared" si="4"/>
        <v>0</v>
      </c>
      <c r="Y24" s="91">
        <f t="shared" si="4"/>
        <v>0</v>
      </c>
      <c r="Z24" s="91">
        <f t="shared" si="4"/>
        <v>0</v>
      </c>
      <c r="AA24" s="91">
        <f t="shared" si="4"/>
        <v>0</v>
      </c>
      <c r="AB24" s="91">
        <f t="shared" si="4"/>
        <v>0</v>
      </c>
      <c r="AC24" s="91">
        <f t="shared" si="4"/>
        <v>0</v>
      </c>
      <c r="AD24" s="91">
        <f t="shared" si="4"/>
        <v>0</v>
      </c>
      <c r="AE24" s="91">
        <f t="shared" si="4"/>
        <v>0</v>
      </c>
      <c r="AF24" s="91">
        <f t="shared" si="4"/>
        <v>0</v>
      </c>
      <c r="AG24" s="91">
        <f t="shared" si="4"/>
        <v>0</v>
      </c>
      <c r="AH24" s="91">
        <f t="shared" si="4"/>
        <v>0</v>
      </c>
      <c r="AI24" s="91">
        <f t="shared" si="4"/>
        <v>0</v>
      </c>
      <c r="AJ24" s="91">
        <f t="shared" si="4"/>
        <v>0</v>
      </c>
      <c r="AK24" s="91">
        <f t="shared" si="4"/>
        <v>0</v>
      </c>
      <c r="AL24" s="91">
        <f t="shared" si="4"/>
        <v>0</v>
      </c>
      <c r="AM24" s="91">
        <f t="shared" si="4"/>
        <v>0</v>
      </c>
      <c r="AN24" s="91"/>
      <c r="AO24" s="3"/>
    </row>
    <row r="25" spans="1:41" ht="10">
      <c r="A25" s="17" t="s">
        <v>3127</v>
      </c>
      <c r="B25" s="11" t="s">
        <v>0</v>
      </c>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3"/>
    </row>
    <row r="26" spans="1:41" ht="10">
      <c r="A26" s="17" t="s">
        <v>3128</v>
      </c>
      <c r="B26" s="11" t="s">
        <v>2168</v>
      </c>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3"/>
    </row>
    <row r="27" spans="1:41" ht="10">
      <c r="A27" s="8" t="s">
        <v>3129</v>
      </c>
      <c r="B27" s="11" t="s">
        <v>3117</v>
      </c>
      <c r="C27" s="87"/>
      <c r="D27" s="335"/>
      <c r="E27" s="87"/>
      <c r="F27" s="87"/>
      <c r="G27" s="87"/>
      <c r="H27" s="87"/>
      <c r="I27" s="87"/>
      <c r="J27" s="87"/>
      <c r="K27" s="87"/>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7"/>
      <c r="AO27" s="3"/>
    </row>
    <row r="28" spans="1:41" ht="10">
      <c r="A28" s="17" t="s">
        <v>3130</v>
      </c>
      <c r="B28" s="11" t="s">
        <v>3106</v>
      </c>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3"/>
    </row>
    <row r="29" spans="1:41" ht="20">
      <c r="A29" s="8" t="s">
        <v>3131</v>
      </c>
      <c r="B29" s="11" t="s">
        <v>3132</v>
      </c>
      <c r="C29" s="79">
        <f t="shared" ref="C29:AM29" si="5">TRUNC((C24*C27),0)</f>
        <v>0</v>
      </c>
      <c r="D29" s="79">
        <f t="shared" si="5"/>
        <v>0</v>
      </c>
      <c r="E29" s="79">
        <f t="shared" si="5"/>
        <v>0</v>
      </c>
      <c r="F29" s="79">
        <f t="shared" si="5"/>
        <v>0</v>
      </c>
      <c r="G29" s="79">
        <f t="shared" si="5"/>
        <v>0</v>
      </c>
      <c r="H29" s="79">
        <f t="shared" si="5"/>
        <v>0</v>
      </c>
      <c r="I29" s="79">
        <f t="shared" si="5"/>
        <v>0</v>
      </c>
      <c r="J29" s="79">
        <f t="shared" si="5"/>
        <v>0</v>
      </c>
      <c r="K29" s="79">
        <f t="shared" si="5"/>
        <v>0</v>
      </c>
      <c r="L29" s="79">
        <f t="shared" si="5"/>
        <v>0</v>
      </c>
      <c r="M29" s="79">
        <f t="shared" si="5"/>
        <v>0</v>
      </c>
      <c r="N29" s="79">
        <f t="shared" si="5"/>
        <v>0</v>
      </c>
      <c r="O29" s="79">
        <f t="shared" si="5"/>
        <v>0</v>
      </c>
      <c r="P29" s="79">
        <f t="shared" si="5"/>
        <v>0</v>
      </c>
      <c r="Q29" s="79">
        <f t="shared" si="5"/>
        <v>0</v>
      </c>
      <c r="R29" s="79">
        <f t="shared" si="5"/>
        <v>0</v>
      </c>
      <c r="S29" s="79">
        <f t="shared" si="5"/>
        <v>0</v>
      </c>
      <c r="T29" s="79">
        <f t="shared" si="5"/>
        <v>0</v>
      </c>
      <c r="U29" s="79">
        <f t="shared" si="5"/>
        <v>0</v>
      </c>
      <c r="V29" s="79">
        <f t="shared" si="5"/>
        <v>0</v>
      </c>
      <c r="W29" s="79">
        <f t="shared" si="5"/>
        <v>0</v>
      </c>
      <c r="X29" s="79">
        <f t="shared" si="5"/>
        <v>0</v>
      </c>
      <c r="Y29" s="79">
        <f t="shared" si="5"/>
        <v>0</v>
      </c>
      <c r="Z29" s="79">
        <f t="shared" si="5"/>
        <v>0</v>
      </c>
      <c r="AA29" s="79">
        <f t="shared" si="5"/>
        <v>0</v>
      </c>
      <c r="AB29" s="79">
        <f t="shared" si="5"/>
        <v>0</v>
      </c>
      <c r="AC29" s="79">
        <f t="shared" si="5"/>
        <v>0</v>
      </c>
      <c r="AD29" s="79">
        <f t="shared" si="5"/>
        <v>0</v>
      </c>
      <c r="AE29" s="79">
        <f t="shared" si="5"/>
        <v>0</v>
      </c>
      <c r="AF29" s="79">
        <f t="shared" si="5"/>
        <v>0</v>
      </c>
      <c r="AG29" s="79">
        <f t="shared" si="5"/>
        <v>0</v>
      </c>
      <c r="AH29" s="79">
        <f t="shared" si="5"/>
        <v>0</v>
      </c>
      <c r="AI29" s="79">
        <f t="shared" si="5"/>
        <v>0</v>
      </c>
      <c r="AJ29" s="79">
        <f t="shared" si="5"/>
        <v>0</v>
      </c>
      <c r="AK29" s="79">
        <f t="shared" si="5"/>
        <v>0</v>
      </c>
      <c r="AL29" s="79">
        <f t="shared" si="5"/>
        <v>0</v>
      </c>
      <c r="AM29" s="79">
        <f t="shared" si="5"/>
        <v>0</v>
      </c>
      <c r="AN29" s="79"/>
      <c r="AO29" s="3"/>
    </row>
    <row r="30" spans="1:41" ht="10">
      <c r="A30" s="17" t="s">
        <v>3133</v>
      </c>
      <c r="B30" s="11" t="s">
        <v>1082</v>
      </c>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3"/>
    </row>
    <row r="31" spans="1:41" ht="20">
      <c r="A31" s="8" t="s">
        <v>3134</v>
      </c>
      <c r="B31" s="11" t="s">
        <v>3135</v>
      </c>
      <c r="C31" s="79"/>
      <c r="D31" s="79"/>
      <c r="E31" s="79"/>
      <c r="F31" s="79"/>
      <c r="G31" s="79"/>
      <c r="H31" s="79"/>
      <c r="I31" s="79"/>
      <c r="J31" s="79"/>
      <c r="K31" s="79"/>
      <c r="L31" s="79"/>
      <c r="M31" s="79"/>
      <c r="N31" s="79"/>
      <c r="O31" s="79"/>
      <c r="P31" s="79"/>
      <c r="Q31" s="79"/>
      <c r="R31" s="79"/>
      <c r="S31" s="79"/>
      <c r="T31" s="79"/>
      <c r="U31" s="79"/>
      <c r="V31" s="79"/>
      <c r="W31" s="79"/>
      <c r="X31" s="79"/>
      <c r="Y31" s="79"/>
      <c r="Z31" s="79"/>
      <c r="AA31" s="79"/>
      <c r="AB31" s="79"/>
      <c r="AC31" s="79"/>
      <c r="AD31" s="79"/>
      <c r="AE31" s="79"/>
      <c r="AF31" s="79"/>
      <c r="AG31" s="79"/>
      <c r="AH31" s="79"/>
      <c r="AI31" s="79"/>
      <c r="AJ31" s="79"/>
      <c r="AK31" s="79"/>
      <c r="AL31" s="79"/>
      <c r="AM31" s="79"/>
      <c r="AN31" s="79"/>
      <c r="AO31" s="3"/>
    </row>
    <row r="32" spans="1:41" ht="10">
      <c r="A32" s="17" t="s">
        <v>3136</v>
      </c>
      <c r="B32" s="11" t="s">
        <v>3106</v>
      </c>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3"/>
    </row>
    <row r="33" spans="1:41" ht="20">
      <c r="A33" s="8" t="s">
        <v>3137</v>
      </c>
      <c r="B33" s="11" t="s">
        <v>3138</v>
      </c>
      <c r="C33" s="91">
        <f t="shared" ref="C33:AM33" si="6">TRUNC((C29-C31),0)</f>
        <v>0</v>
      </c>
      <c r="D33" s="91">
        <f t="shared" si="6"/>
        <v>0</v>
      </c>
      <c r="E33" s="91">
        <f t="shared" si="6"/>
        <v>0</v>
      </c>
      <c r="F33" s="91">
        <f t="shared" si="6"/>
        <v>0</v>
      </c>
      <c r="G33" s="91">
        <f t="shared" si="6"/>
        <v>0</v>
      </c>
      <c r="H33" s="91">
        <f t="shared" si="6"/>
        <v>0</v>
      </c>
      <c r="I33" s="91">
        <f t="shared" si="6"/>
        <v>0</v>
      </c>
      <c r="J33" s="91">
        <f t="shared" si="6"/>
        <v>0</v>
      </c>
      <c r="K33" s="91">
        <f t="shared" si="6"/>
        <v>0</v>
      </c>
      <c r="L33" s="91">
        <f t="shared" si="6"/>
        <v>0</v>
      </c>
      <c r="M33" s="91">
        <f t="shared" si="6"/>
        <v>0</v>
      </c>
      <c r="N33" s="91">
        <f t="shared" si="6"/>
        <v>0</v>
      </c>
      <c r="O33" s="91">
        <f t="shared" si="6"/>
        <v>0</v>
      </c>
      <c r="P33" s="91">
        <f t="shared" si="6"/>
        <v>0</v>
      </c>
      <c r="Q33" s="91">
        <f t="shared" si="6"/>
        <v>0</v>
      </c>
      <c r="R33" s="91">
        <f t="shared" si="6"/>
        <v>0</v>
      </c>
      <c r="S33" s="91">
        <f t="shared" si="6"/>
        <v>0</v>
      </c>
      <c r="T33" s="91">
        <f t="shared" si="6"/>
        <v>0</v>
      </c>
      <c r="U33" s="91">
        <f t="shared" si="6"/>
        <v>0</v>
      </c>
      <c r="V33" s="91">
        <f t="shared" si="6"/>
        <v>0</v>
      </c>
      <c r="W33" s="91">
        <f t="shared" si="6"/>
        <v>0</v>
      </c>
      <c r="X33" s="91">
        <f t="shared" si="6"/>
        <v>0</v>
      </c>
      <c r="Y33" s="91">
        <f t="shared" si="6"/>
        <v>0</v>
      </c>
      <c r="Z33" s="91">
        <f t="shared" si="6"/>
        <v>0</v>
      </c>
      <c r="AA33" s="91">
        <f t="shared" si="6"/>
        <v>0</v>
      </c>
      <c r="AB33" s="91">
        <f t="shared" si="6"/>
        <v>0</v>
      </c>
      <c r="AC33" s="91">
        <f t="shared" si="6"/>
        <v>0</v>
      </c>
      <c r="AD33" s="91">
        <f t="shared" si="6"/>
        <v>0</v>
      </c>
      <c r="AE33" s="91">
        <f t="shared" si="6"/>
        <v>0</v>
      </c>
      <c r="AF33" s="91">
        <f t="shared" si="6"/>
        <v>0</v>
      </c>
      <c r="AG33" s="91">
        <f t="shared" si="6"/>
        <v>0</v>
      </c>
      <c r="AH33" s="91">
        <f t="shared" si="6"/>
        <v>0</v>
      </c>
      <c r="AI33" s="91">
        <f t="shared" si="6"/>
        <v>0</v>
      </c>
      <c r="AJ33" s="91">
        <f t="shared" si="6"/>
        <v>0</v>
      </c>
      <c r="AK33" s="91">
        <f t="shared" si="6"/>
        <v>0</v>
      </c>
      <c r="AL33" s="91">
        <f t="shared" si="6"/>
        <v>0</v>
      </c>
      <c r="AM33" s="91">
        <f t="shared" si="6"/>
        <v>0</v>
      </c>
      <c r="AN33" s="91"/>
      <c r="AO33" s="3"/>
    </row>
    <row r="34" spans="1:41" ht="10">
      <c r="A34" s="17" t="s">
        <v>3139</v>
      </c>
      <c r="B34" s="11" t="s">
        <v>0</v>
      </c>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3"/>
    </row>
    <row r="35" spans="1:41" ht="10">
      <c r="A35" s="17" t="s">
        <v>3140</v>
      </c>
      <c r="B35" s="11" t="s">
        <v>2168</v>
      </c>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3"/>
    </row>
    <row r="36" spans="1:41" ht="20">
      <c r="A36" s="8" t="s">
        <v>3141</v>
      </c>
      <c r="B36" s="11" t="s">
        <v>3142</v>
      </c>
      <c r="C36" s="87"/>
      <c r="D36" s="335"/>
      <c r="E36" s="87"/>
      <c r="F36" s="87"/>
      <c r="G36" s="87"/>
      <c r="H36" s="87"/>
      <c r="I36" s="87"/>
      <c r="J36" s="87"/>
      <c r="K36" s="87"/>
      <c r="L36" s="87"/>
      <c r="M36" s="87"/>
      <c r="N36" s="87"/>
      <c r="O36" s="87"/>
      <c r="P36" s="87"/>
      <c r="Q36" s="87"/>
      <c r="R36" s="87"/>
      <c r="S36" s="87"/>
      <c r="T36" s="87"/>
      <c r="U36" s="87"/>
      <c r="V36" s="87"/>
      <c r="W36" s="87"/>
      <c r="X36" s="87"/>
      <c r="Y36" s="87"/>
      <c r="Z36" s="87"/>
      <c r="AA36" s="87"/>
      <c r="AB36" s="87"/>
      <c r="AC36" s="87"/>
      <c r="AD36" s="87"/>
      <c r="AE36" s="87"/>
      <c r="AF36" s="87"/>
      <c r="AG36" s="87"/>
      <c r="AH36" s="87"/>
      <c r="AI36" s="87"/>
      <c r="AJ36" s="87"/>
      <c r="AK36" s="87"/>
      <c r="AL36" s="87"/>
      <c r="AM36" s="87"/>
      <c r="AN36" s="87"/>
      <c r="AO36" s="3"/>
    </row>
    <row r="37" spans="1:41" ht="10">
      <c r="A37" s="17" t="s">
        <v>3143</v>
      </c>
      <c r="B37" s="11" t="s">
        <v>3106</v>
      </c>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3"/>
    </row>
    <row r="38" spans="1:41" ht="20">
      <c r="A38" s="8" t="s">
        <v>3144</v>
      </c>
      <c r="B38" s="11" t="s">
        <v>3145</v>
      </c>
      <c r="C38" s="79">
        <f t="shared" ref="C38:AM38" si="7">TRUNC((C33*C36),0)</f>
        <v>0</v>
      </c>
      <c r="D38" s="79">
        <f t="shared" si="7"/>
        <v>0</v>
      </c>
      <c r="E38" s="79">
        <f t="shared" si="7"/>
        <v>0</v>
      </c>
      <c r="F38" s="79">
        <f t="shared" si="7"/>
        <v>0</v>
      </c>
      <c r="G38" s="79">
        <f t="shared" si="7"/>
        <v>0</v>
      </c>
      <c r="H38" s="79">
        <f t="shared" si="7"/>
        <v>0</v>
      </c>
      <c r="I38" s="79">
        <f t="shared" si="7"/>
        <v>0</v>
      </c>
      <c r="J38" s="79">
        <f t="shared" si="7"/>
        <v>0</v>
      </c>
      <c r="K38" s="79">
        <f t="shared" si="7"/>
        <v>0</v>
      </c>
      <c r="L38" s="79">
        <f t="shared" si="7"/>
        <v>0</v>
      </c>
      <c r="M38" s="79">
        <f t="shared" si="7"/>
        <v>0</v>
      </c>
      <c r="N38" s="79">
        <f t="shared" si="7"/>
        <v>0</v>
      </c>
      <c r="O38" s="79">
        <f t="shared" si="7"/>
        <v>0</v>
      </c>
      <c r="P38" s="79">
        <f t="shared" si="7"/>
        <v>0</v>
      </c>
      <c r="Q38" s="79">
        <f t="shared" si="7"/>
        <v>0</v>
      </c>
      <c r="R38" s="79">
        <f t="shared" si="7"/>
        <v>0</v>
      </c>
      <c r="S38" s="79">
        <f t="shared" si="7"/>
        <v>0</v>
      </c>
      <c r="T38" s="79">
        <f t="shared" si="7"/>
        <v>0</v>
      </c>
      <c r="U38" s="79">
        <f t="shared" si="7"/>
        <v>0</v>
      </c>
      <c r="V38" s="79">
        <f t="shared" si="7"/>
        <v>0</v>
      </c>
      <c r="W38" s="79">
        <f t="shared" si="7"/>
        <v>0</v>
      </c>
      <c r="X38" s="79">
        <f t="shared" si="7"/>
        <v>0</v>
      </c>
      <c r="Y38" s="79">
        <f t="shared" si="7"/>
        <v>0</v>
      </c>
      <c r="Z38" s="79">
        <f t="shared" si="7"/>
        <v>0</v>
      </c>
      <c r="AA38" s="79">
        <f t="shared" si="7"/>
        <v>0</v>
      </c>
      <c r="AB38" s="79">
        <f t="shared" si="7"/>
        <v>0</v>
      </c>
      <c r="AC38" s="79">
        <f t="shared" si="7"/>
        <v>0</v>
      </c>
      <c r="AD38" s="79">
        <f t="shared" si="7"/>
        <v>0</v>
      </c>
      <c r="AE38" s="79">
        <f t="shared" si="7"/>
        <v>0</v>
      </c>
      <c r="AF38" s="79">
        <f t="shared" si="7"/>
        <v>0</v>
      </c>
      <c r="AG38" s="79">
        <f t="shared" si="7"/>
        <v>0</v>
      </c>
      <c r="AH38" s="79">
        <f t="shared" si="7"/>
        <v>0</v>
      </c>
      <c r="AI38" s="79">
        <f t="shared" si="7"/>
        <v>0</v>
      </c>
      <c r="AJ38" s="79">
        <f t="shared" si="7"/>
        <v>0</v>
      </c>
      <c r="AK38" s="79">
        <f t="shared" si="7"/>
        <v>0</v>
      </c>
      <c r="AL38" s="79">
        <f t="shared" si="7"/>
        <v>0</v>
      </c>
      <c r="AM38" s="79">
        <f t="shared" si="7"/>
        <v>0</v>
      </c>
      <c r="AN38" s="79"/>
      <c r="AO38" s="3"/>
    </row>
    <row r="39" spans="1:41" ht="10">
      <c r="A39" s="17" t="s">
        <v>3146</v>
      </c>
      <c r="B39" s="11" t="s">
        <v>0</v>
      </c>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3"/>
    </row>
    <row r="40" spans="1:41" ht="10">
      <c r="A40" s="17" t="s">
        <v>3147</v>
      </c>
      <c r="B40" s="11" t="s">
        <v>0</v>
      </c>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3"/>
    </row>
    <row r="41" spans="1:41" ht="30">
      <c r="A41" s="8" t="s">
        <v>3148</v>
      </c>
      <c r="B41" s="11" t="s">
        <v>3149</v>
      </c>
      <c r="C41" s="79"/>
      <c r="D41" s="79"/>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3"/>
    </row>
    <row r="42" spans="1:41" ht="40">
      <c r="A42" s="8" t="s">
        <v>3150</v>
      </c>
      <c r="B42" s="11" t="s">
        <v>3151</v>
      </c>
      <c r="C42" s="79" t="e">
        <f t="shared" ref="C42:M42" si="8">TRUNC((C108),0)</f>
        <v>#REF!</v>
      </c>
      <c r="D42" s="79">
        <f t="shared" si="8"/>
        <v>0</v>
      </c>
      <c r="E42" s="79">
        <f t="shared" si="8"/>
        <v>0</v>
      </c>
      <c r="F42" s="79">
        <f t="shared" si="8"/>
        <v>0</v>
      </c>
      <c r="G42" s="79">
        <f t="shared" si="8"/>
        <v>0</v>
      </c>
      <c r="H42" s="79">
        <f t="shared" si="8"/>
        <v>0</v>
      </c>
      <c r="I42" s="79">
        <f t="shared" si="8"/>
        <v>0</v>
      </c>
      <c r="J42" s="79">
        <f t="shared" si="8"/>
        <v>0</v>
      </c>
      <c r="K42" s="79">
        <f t="shared" si="8"/>
        <v>0</v>
      </c>
      <c r="L42" s="79">
        <f t="shared" si="8"/>
        <v>0</v>
      </c>
      <c r="M42" s="79">
        <f t="shared" si="8"/>
        <v>0</v>
      </c>
      <c r="N42" s="79"/>
      <c r="O42" s="79"/>
      <c r="P42" s="79"/>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3"/>
    </row>
    <row r="43" spans="1:41" ht="10">
      <c r="A43" s="17" t="s">
        <v>3152</v>
      </c>
      <c r="B43" s="11" t="s">
        <v>2168</v>
      </c>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3"/>
    </row>
    <row r="44" spans="1:41" ht="10">
      <c r="A44" s="8" t="s">
        <v>3153</v>
      </c>
      <c r="B44" s="11" t="s">
        <v>3117</v>
      </c>
      <c r="C44" s="87"/>
      <c r="D44" s="87"/>
      <c r="E44" s="87"/>
      <c r="F44" s="87"/>
      <c r="G44" s="87"/>
      <c r="H44" s="87"/>
      <c r="I44" s="87"/>
      <c r="J44" s="87"/>
      <c r="K44" s="87"/>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3"/>
    </row>
    <row r="45" spans="1:41" ht="53.25" customHeight="1">
      <c r="A45" s="8" t="s">
        <v>3154</v>
      </c>
      <c r="B45" s="11" t="s">
        <v>3155</v>
      </c>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3"/>
    </row>
    <row r="46" spans="1:41" ht="10">
      <c r="A46" s="17" t="s">
        <v>3156</v>
      </c>
      <c r="B46" s="11" t="s">
        <v>0</v>
      </c>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3"/>
    </row>
    <row r="47" spans="1:41" ht="10">
      <c r="A47" s="17" t="s">
        <v>3157</v>
      </c>
      <c r="B47" s="11" t="s">
        <v>1527</v>
      </c>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3"/>
    </row>
    <row r="48" spans="1:41" ht="10">
      <c r="A48" s="8" t="s">
        <v>3158</v>
      </c>
      <c r="B48" s="11" t="s">
        <v>3159</v>
      </c>
      <c r="C48" s="79" t="e">
        <f t="shared" ref="C48:J48" si="9">TRUNC(IF(C112&gt;0,C112, 0),0)</f>
        <v>#REF!</v>
      </c>
      <c r="D48" s="79">
        <f t="shared" si="9"/>
        <v>0</v>
      </c>
      <c r="E48" s="79">
        <f t="shared" si="9"/>
        <v>0</v>
      </c>
      <c r="F48" s="79">
        <f t="shared" si="9"/>
        <v>0</v>
      </c>
      <c r="G48" s="79">
        <f t="shared" si="9"/>
        <v>0</v>
      </c>
      <c r="H48" s="79">
        <f t="shared" si="9"/>
        <v>0</v>
      </c>
      <c r="I48" s="79">
        <f t="shared" si="9"/>
        <v>0</v>
      </c>
      <c r="J48" s="79">
        <f t="shared" si="9"/>
        <v>0</v>
      </c>
      <c r="K48" s="79">
        <f>TRUNC(IF(K97&gt;0,K97, 0),0)</f>
        <v>0</v>
      </c>
      <c r="L48" s="79">
        <f>TRUNC(IF(L97&gt;0,L97, 0),0)</f>
        <v>0</v>
      </c>
      <c r="M48" s="79">
        <f>TRUNC(IF(M97&gt;0,M97, 0),0)</f>
        <v>0</v>
      </c>
      <c r="N48" s="79">
        <f>TRUNC((N83),0)</f>
        <v>0</v>
      </c>
      <c r="O48" s="79">
        <f>TRUNC((O83),0)</f>
        <v>0</v>
      </c>
      <c r="P48" s="79">
        <f>TRUNC((P83),0)</f>
        <v>0</v>
      </c>
      <c r="Q48" s="79">
        <f t="shared" ref="Q48:Z48" si="10">TRUNC((Q72),0)</f>
        <v>0</v>
      </c>
      <c r="R48" s="79">
        <f t="shared" si="10"/>
        <v>0</v>
      </c>
      <c r="S48" s="79">
        <f t="shared" si="10"/>
        <v>0</v>
      </c>
      <c r="T48" s="79">
        <f t="shared" si="10"/>
        <v>0</v>
      </c>
      <c r="U48" s="79">
        <f t="shared" si="10"/>
        <v>0</v>
      </c>
      <c r="V48" s="79">
        <f t="shared" si="10"/>
        <v>0</v>
      </c>
      <c r="W48" s="79">
        <f t="shared" si="10"/>
        <v>0</v>
      </c>
      <c r="X48" s="79">
        <f t="shared" si="10"/>
        <v>0</v>
      </c>
      <c r="Y48" s="79">
        <f t="shared" si="10"/>
        <v>0</v>
      </c>
      <c r="Z48" s="79">
        <f t="shared" si="10"/>
        <v>0</v>
      </c>
      <c r="AA48" s="79">
        <f t="shared" ref="AA48:AN48" si="11">TRUNC((AA61),0)</f>
        <v>0</v>
      </c>
      <c r="AB48" s="79">
        <f t="shared" si="11"/>
        <v>0</v>
      </c>
      <c r="AC48" s="79">
        <f t="shared" si="11"/>
        <v>0</v>
      </c>
      <c r="AD48" s="79">
        <f t="shared" si="11"/>
        <v>0</v>
      </c>
      <c r="AE48" s="79">
        <f t="shared" si="11"/>
        <v>0</v>
      </c>
      <c r="AF48" s="79">
        <f t="shared" si="11"/>
        <v>0</v>
      </c>
      <c r="AG48" s="79">
        <f t="shared" si="11"/>
        <v>0</v>
      </c>
      <c r="AH48" s="79">
        <f t="shared" si="11"/>
        <v>0</v>
      </c>
      <c r="AI48" s="79">
        <f t="shared" si="11"/>
        <v>0</v>
      </c>
      <c r="AJ48" s="79">
        <f t="shared" si="11"/>
        <v>0</v>
      </c>
      <c r="AK48" s="79">
        <f t="shared" si="11"/>
        <v>0</v>
      </c>
      <c r="AL48" s="79">
        <f t="shared" si="11"/>
        <v>0</v>
      </c>
      <c r="AM48" s="79">
        <f t="shared" si="11"/>
        <v>0</v>
      </c>
      <c r="AN48" s="79">
        <f t="shared" si="11"/>
        <v>0</v>
      </c>
      <c r="AO48" s="3"/>
    </row>
    <row r="49" spans="1:41" ht="10">
      <c r="A49" s="17" t="s">
        <v>3160</v>
      </c>
      <c r="B49" s="11" t="s">
        <v>0</v>
      </c>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3"/>
    </row>
    <row r="50" spans="1:41" ht="10">
      <c r="A50" s="8" t="s">
        <v>3161</v>
      </c>
      <c r="B50" s="11" t="s">
        <v>3162</v>
      </c>
      <c r="C50" s="119" t="e">
        <f t="shared" ref="C50:AN50" si="12">TRUNC(C38-C42+C48,0)</f>
        <v>#REF!</v>
      </c>
      <c r="D50" s="119">
        <f t="shared" si="12"/>
        <v>0</v>
      </c>
      <c r="E50" s="79">
        <f t="shared" si="12"/>
        <v>0</v>
      </c>
      <c r="F50" s="79">
        <f t="shared" si="12"/>
        <v>0</v>
      </c>
      <c r="G50" s="79">
        <f t="shared" si="12"/>
        <v>0</v>
      </c>
      <c r="H50" s="79">
        <f t="shared" si="12"/>
        <v>0</v>
      </c>
      <c r="I50" s="79">
        <f t="shared" si="12"/>
        <v>0</v>
      </c>
      <c r="J50" s="79">
        <f t="shared" si="12"/>
        <v>0</v>
      </c>
      <c r="K50" s="79">
        <f t="shared" si="12"/>
        <v>0</v>
      </c>
      <c r="L50" s="79">
        <f t="shared" si="12"/>
        <v>0</v>
      </c>
      <c r="M50" s="79">
        <f t="shared" si="12"/>
        <v>0</v>
      </c>
      <c r="N50" s="79">
        <f t="shared" si="12"/>
        <v>0</v>
      </c>
      <c r="O50" s="79">
        <f t="shared" si="12"/>
        <v>0</v>
      </c>
      <c r="P50" s="79">
        <f t="shared" si="12"/>
        <v>0</v>
      </c>
      <c r="Q50" s="79">
        <f t="shared" si="12"/>
        <v>0</v>
      </c>
      <c r="R50" s="79">
        <f t="shared" si="12"/>
        <v>0</v>
      </c>
      <c r="S50" s="79">
        <f t="shared" si="12"/>
        <v>0</v>
      </c>
      <c r="T50" s="79">
        <f t="shared" si="12"/>
        <v>0</v>
      </c>
      <c r="U50" s="79">
        <f t="shared" si="12"/>
        <v>0</v>
      </c>
      <c r="V50" s="79">
        <f t="shared" si="12"/>
        <v>0</v>
      </c>
      <c r="W50" s="79">
        <f t="shared" si="12"/>
        <v>0</v>
      </c>
      <c r="X50" s="79">
        <f t="shared" si="12"/>
        <v>0</v>
      </c>
      <c r="Y50" s="79">
        <f t="shared" si="12"/>
        <v>0</v>
      </c>
      <c r="Z50" s="79">
        <f t="shared" si="12"/>
        <v>0</v>
      </c>
      <c r="AA50" s="79">
        <f t="shared" si="12"/>
        <v>0</v>
      </c>
      <c r="AB50" s="79">
        <f t="shared" si="12"/>
        <v>0</v>
      </c>
      <c r="AC50" s="79">
        <f t="shared" si="12"/>
        <v>0</v>
      </c>
      <c r="AD50" s="79">
        <f t="shared" si="12"/>
        <v>0</v>
      </c>
      <c r="AE50" s="79">
        <f t="shared" si="12"/>
        <v>0</v>
      </c>
      <c r="AF50" s="79">
        <f t="shared" si="12"/>
        <v>0</v>
      </c>
      <c r="AG50" s="79">
        <f t="shared" si="12"/>
        <v>0</v>
      </c>
      <c r="AH50" s="79">
        <f t="shared" si="12"/>
        <v>0</v>
      </c>
      <c r="AI50" s="79">
        <f t="shared" si="12"/>
        <v>0</v>
      </c>
      <c r="AJ50" s="79">
        <f t="shared" si="12"/>
        <v>0</v>
      </c>
      <c r="AK50" s="79">
        <f t="shared" si="12"/>
        <v>0</v>
      </c>
      <c r="AL50" s="79">
        <f t="shared" si="12"/>
        <v>0</v>
      </c>
      <c r="AM50" s="79">
        <f t="shared" si="12"/>
        <v>0</v>
      </c>
      <c r="AN50" s="79">
        <f t="shared" si="12"/>
        <v>0</v>
      </c>
      <c r="AO50" s="3"/>
    </row>
    <row r="51" spans="1:41" ht="10">
      <c r="A51" s="17" t="s">
        <v>3163</v>
      </c>
      <c r="B51" s="11" t="s">
        <v>0</v>
      </c>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3"/>
    </row>
    <row r="52" spans="1:41" ht="10">
      <c r="A52" s="17" t="s">
        <v>3164</v>
      </c>
      <c r="B52" s="11" t="s">
        <v>3165</v>
      </c>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3"/>
    </row>
    <row r="53" spans="1:41" ht="10">
      <c r="A53" s="17" t="s">
        <v>3166</v>
      </c>
      <c r="B53" s="11" t="s">
        <v>0</v>
      </c>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3"/>
    </row>
    <row r="54" spans="1:41" ht="20">
      <c r="A54" s="8" t="s">
        <v>3167</v>
      </c>
      <c r="B54" s="11" t="s">
        <v>3168</v>
      </c>
      <c r="C54" s="79"/>
      <c r="D54" s="79"/>
      <c r="E54" s="79"/>
      <c r="F54" s="79"/>
      <c r="G54" s="79"/>
      <c r="H54" s="79"/>
      <c r="I54" s="79"/>
      <c r="J54" s="79"/>
      <c r="K54" s="79"/>
      <c r="L54" s="79"/>
      <c r="M54" s="79"/>
      <c r="N54" s="79"/>
      <c r="O54" s="79"/>
      <c r="P54" s="79"/>
      <c r="Q54" s="79"/>
      <c r="R54" s="79"/>
      <c r="S54" s="79"/>
      <c r="T54" s="79"/>
      <c r="U54" s="79"/>
      <c r="V54" s="79"/>
      <c r="W54" s="79"/>
      <c r="X54" s="79"/>
      <c r="Y54" s="79"/>
      <c r="Z54" s="79"/>
      <c r="AA54" s="79"/>
      <c r="AB54" s="79"/>
      <c r="AC54" s="79"/>
      <c r="AD54" s="79"/>
      <c r="AE54" s="79"/>
      <c r="AF54" s="79"/>
      <c r="AG54" s="79"/>
      <c r="AH54" s="79"/>
      <c r="AI54" s="79"/>
      <c r="AJ54" s="79"/>
      <c r="AK54" s="79"/>
      <c r="AL54" s="79"/>
      <c r="AM54" s="79"/>
      <c r="AN54" s="79"/>
      <c r="AO54" s="3"/>
    </row>
    <row r="55" spans="1:41" ht="10">
      <c r="A55" s="17" t="s">
        <v>3169</v>
      </c>
      <c r="B55" s="11" t="s">
        <v>1082</v>
      </c>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3"/>
    </row>
    <row r="56" spans="1:41" ht="10">
      <c r="A56" s="8" t="s">
        <v>3170</v>
      </c>
      <c r="B56" s="11" t="s">
        <v>3171</v>
      </c>
      <c r="C56" s="79"/>
      <c r="D56" s="79"/>
      <c r="E56" s="79"/>
      <c r="F56" s="79"/>
      <c r="G56" s="79"/>
      <c r="H56" s="79"/>
      <c r="I56" s="79"/>
      <c r="J56" s="79"/>
      <c r="K56" s="79"/>
      <c r="L56" s="79"/>
      <c r="M56" s="79"/>
      <c r="N56" s="79"/>
      <c r="O56" s="79"/>
      <c r="P56" s="79"/>
      <c r="Q56" s="79"/>
      <c r="R56" s="79"/>
      <c r="S56" s="79"/>
      <c r="T56" s="79"/>
      <c r="U56" s="79"/>
      <c r="V56" s="79"/>
      <c r="W56" s="79"/>
      <c r="X56" s="79"/>
      <c r="Y56" s="79"/>
      <c r="Z56" s="79"/>
      <c r="AA56" s="79"/>
      <c r="AB56" s="79"/>
      <c r="AC56" s="79"/>
      <c r="AD56" s="79"/>
      <c r="AE56" s="79"/>
      <c r="AF56" s="79"/>
      <c r="AG56" s="79"/>
      <c r="AH56" s="79"/>
      <c r="AI56" s="79"/>
      <c r="AJ56" s="79"/>
      <c r="AK56" s="79"/>
      <c r="AL56" s="79"/>
      <c r="AM56" s="79"/>
      <c r="AN56" s="79"/>
      <c r="AO56" s="3"/>
    </row>
    <row r="57" spans="1:41" ht="10">
      <c r="A57" s="8" t="s">
        <v>3172</v>
      </c>
      <c r="B57" s="11" t="s">
        <v>3173</v>
      </c>
      <c r="C57" s="79"/>
      <c r="D57" s="79"/>
      <c r="E57" s="79"/>
      <c r="F57" s="79"/>
      <c r="G57" s="79"/>
      <c r="H57" s="79"/>
      <c r="I57" s="79"/>
      <c r="J57" s="79"/>
      <c r="K57" s="79"/>
      <c r="L57" s="79"/>
      <c r="M57" s="79"/>
      <c r="N57" s="79"/>
      <c r="O57" s="79"/>
      <c r="P57" s="79"/>
      <c r="Q57" s="79"/>
      <c r="R57" s="79"/>
      <c r="S57" s="79"/>
      <c r="T57" s="79"/>
      <c r="U57" s="79"/>
      <c r="V57" s="79"/>
      <c r="W57" s="79"/>
      <c r="X57" s="79"/>
      <c r="Y57" s="79"/>
      <c r="Z57" s="79"/>
      <c r="AA57" s="79"/>
      <c r="AB57" s="79"/>
      <c r="AC57" s="79"/>
      <c r="AD57" s="79"/>
      <c r="AE57" s="79"/>
      <c r="AF57" s="79"/>
      <c r="AG57" s="79"/>
      <c r="AH57" s="79"/>
      <c r="AI57" s="79"/>
      <c r="AJ57" s="79"/>
      <c r="AK57" s="79"/>
      <c r="AL57" s="79"/>
      <c r="AM57" s="79"/>
      <c r="AN57" s="79"/>
      <c r="AO57" s="3"/>
    </row>
    <row r="58" spans="1:41" ht="10">
      <c r="A58" s="8" t="s">
        <v>3174</v>
      </c>
      <c r="B58" s="11" t="s">
        <v>3175</v>
      </c>
      <c r="C58" s="79"/>
      <c r="D58" s="79"/>
      <c r="E58" s="79"/>
      <c r="F58" s="79"/>
      <c r="G58" s="79"/>
      <c r="H58" s="79"/>
      <c r="I58" s="79"/>
      <c r="J58" s="79"/>
      <c r="K58" s="79"/>
      <c r="L58" s="79"/>
      <c r="M58" s="79"/>
      <c r="N58" s="79"/>
      <c r="O58" s="79"/>
      <c r="P58" s="79"/>
      <c r="Q58" s="79"/>
      <c r="R58" s="79"/>
      <c r="S58" s="79"/>
      <c r="T58" s="79"/>
      <c r="U58" s="79"/>
      <c r="V58" s="79"/>
      <c r="W58" s="79"/>
      <c r="X58" s="79"/>
      <c r="Y58" s="79"/>
      <c r="Z58" s="79"/>
      <c r="AA58" s="79">
        <f t="shared" ref="AA58:AN58" si="13">TRUNC((+AA54-AA56-AA57),0)</f>
        <v>0</v>
      </c>
      <c r="AB58" s="79">
        <f t="shared" si="13"/>
        <v>0</v>
      </c>
      <c r="AC58" s="79">
        <f t="shared" si="13"/>
        <v>0</v>
      </c>
      <c r="AD58" s="79">
        <f t="shared" si="13"/>
        <v>0</v>
      </c>
      <c r="AE58" s="79">
        <f t="shared" si="13"/>
        <v>0</v>
      </c>
      <c r="AF58" s="79">
        <f t="shared" si="13"/>
        <v>0</v>
      </c>
      <c r="AG58" s="79">
        <f t="shared" si="13"/>
        <v>0</v>
      </c>
      <c r="AH58" s="79">
        <f t="shared" si="13"/>
        <v>0</v>
      </c>
      <c r="AI58" s="79">
        <f t="shared" si="13"/>
        <v>0</v>
      </c>
      <c r="AJ58" s="79">
        <f t="shared" si="13"/>
        <v>0</v>
      </c>
      <c r="AK58" s="79">
        <f t="shared" si="13"/>
        <v>0</v>
      </c>
      <c r="AL58" s="79">
        <f t="shared" si="13"/>
        <v>0</v>
      </c>
      <c r="AM58" s="79">
        <f t="shared" si="13"/>
        <v>0</v>
      </c>
      <c r="AN58" s="79">
        <f t="shared" si="13"/>
        <v>0</v>
      </c>
      <c r="AO58" s="3"/>
    </row>
    <row r="59" spans="1:41" ht="30">
      <c r="A59" s="8" t="s">
        <v>3176</v>
      </c>
      <c r="B59" s="11" t="s">
        <v>3177</v>
      </c>
      <c r="C59" s="79"/>
      <c r="D59" s="79"/>
      <c r="E59" s="79"/>
      <c r="F59" s="79"/>
      <c r="G59" s="79"/>
      <c r="H59" s="79"/>
      <c r="I59" s="79"/>
      <c r="J59" s="79"/>
      <c r="K59" s="79"/>
      <c r="L59" s="79"/>
      <c r="M59" s="79"/>
      <c r="N59" s="79"/>
      <c r="O59" s="79"/>
      <c r="P59" s="79"/>
      <c r="Q59" s="79"/>
      <c r="R59" s="79"/>
      <c r="S59" s="79"/>
      <c r="T59" s="79"/>
      <c r="U59" s="79"/>
      <c r="V59" s="79"/>
      <c r="W59" s="79"/>
      <c r="X59" s="79"/>
      <c r="Y59" s="79"/>
      <c r="Z59" s="79"/>
      <c r="AA59" s="79"/>
      <c r="AB59" s="79"/>
      <c r="AC59" s="79"/>
      <c r="AD59" s="79"/>
      <c r="AE59" s="79"/>
      <c r="AF59" s="79"/>
      <c r="AG59" s="79"/>
      <c r="AH59" s="79"/>
      <c r="AI59" s="79"/>
      <c r="AJ59" s="79"/>
      <c r="AK59" s="79"/>
      <c r="AL59" s="79"/>
      <c r="AM59" s="79"/>
      <c r="AN59" s="79"/>
      <c r="AO59" s="3"/>
    </row>
    <row r="60" spans="1:41" ht="10">
      <c r="A60" s="17" t="s">
        <v>3178</v>
      </c>
      <c r="B60" s="11" t="s">
        <v>3106</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3"/>
    </row>
    <row r="61" spans="1:41" ht="10">
      <c r="A61" s="8" t="s">
        <v>3179</v>
      </c>
      <c r="B61" s="11" t="s">
        <v>3159</v>
      </c>
      <c r="C61" s="79"/>
      <c r="D61" s="79"/>
      <c r="E61" s="79"/>
      <c r="F61" s="79"/>
      <c r="G61" s="79"/>
      <c r="H61" s="79"/>
      <c r="I61" s="79"/>
      <c r="J61" s="79"/>
      <c r="K61" s="79"/>
      <c r="L61" s="79"/>
      <c r="M61" s="79"/>
      <c r="N61" s="79"/>
      <c r="O61" s="79"/>
      <c r="P61" s="79"/>
      <c r="Q61" s="79"/>
      <c r="R61" s="79"/>
      <c r="S61" s="79"/>
      <c r="T61" s="79"/>
      <c r="U61" s="79"/>
      <c r="V61" s="79"/>
      <c r="W61" s="79"/>
      <c r="X61" s="79"/>
      <c r="Y61" s="79"/>
      <c r="Z61" s="79"/>
      <c r="AA61" s="79">
        <f t="shared" ref="AA61:AN61" si="14">TRUNC(IF((+AA58-AA59)&gt;0,(+AA58-AA59),0),0)</f>
        <v>0</v>
      </c>
      <c r="AB61" s="79">
        <f t="shared" si="14"/>
        <v>0</v>
      </c>
      <c r="AC61" s="79">
        <f t="shared" si="14"/>
        <v>0</v>
      </c>
      <c r="AD61" s="79">
        <f t="shared" si="14"/>
        <v>0</v>
      </c>
      <c r="AE61" s="79">
        <f t="shared" si="14"/>
        <v>0</v>
      </c>
      <c r="AF61" s="79">
        <f t="shared" si="14"/>
        <v>0</v>
      </c>
      <c r="AG61" s="79">
        <f t="shared" si="14"/>
        <v>0</v>
      </c>
      <c r="AH61" s="79">
        <f t="shared" si="14"/>
        <v>0</v>
      </c>
      <c r="AI61" s="79">
        <f t="shared" si="14"/>
        <v>0</v>
      </c>
      <c r="AJ61" s="79">
        <f t="shared" si="14"/>
        <v>0</v>
      </c>
      <c r="AK61" s="79">
        <f t="shared" si="14"/>
        <v>0</v>
      </c>
      <c r="AL61" s="79">
        <f t="shared" si="14"/>
        <v>0</v>
      </c>
      <c r="AM61" s="79">
        <f t="shared" si="14"/>
        <v>0</v>
      </c>
      <c r="AN61" s="79">
        <f t="shared" si="14"/>
        <v>0</v>
      </c>
      <c r="AO61" s="3"/>
    </row>
    <row r="62" spans="1:41" ht="10">
      <c r="A62" s="17" t="s">
        <v>3180</v>
      </c>
      <c r="B62" s="11" t="s">
        <v>0</v>
      </c>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3"/>
    </row>
    <row r="63" spans="1:41" ht="10">
      <c r="A63" s="17" t="s">
        <v>3181</v>
      </c>
      <c r="B63" s="11" t="s">
        <v>3182</v>
      </c>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3"/>
    </row>
    <row r="64" spans="1:41" ht="10">
      <c r="A64" s="17" t="s">
        <v>3183</v>
      </c>
      <c r="B64" s="11" t="s">
        <v>0</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3"/>
    </row>
    <row r="65" spans="1:41" ht="10">
      <c r="A65" s="8" t="s">
        <v>3184</v>
      </c>
      <c r="B65" s="11" t="s">
        <v>3185</v>
      </c>
      <c r="C65" s="79"/>
      <c r="D65" s="79"/>
      <c r="E65" s="79"/>
      <c r="F65" s="79"/>
      <c r="G65" s="79"/>
      <c r="H65" s="79"/>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3"/>
    </row>
    <row r="66" spans="1:41" ht="10">
      <c r="A66" s="17" t="s">
        <v>3186</v>
      </c>
      <c r="B66" s="11" t="s">
        <v>1082</v>
      </c>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3"/>
    </row>
    <row r="67" spans="1:41" ht="10">
      <c r="A67" s="8" t="s">
        <v>3187</v>
      </c>
      <c r="B67" s="11" t="s">
        <v>3188</v>
      </c>
      <c r="C67" s="79"/>
      <c r="D67" s="79"/>
      <c r="E67" s="79"/>
      <c r="F67" s="79"/>
      <c r="G67" s="79"/>
      <c r="H67" s="79"/>
      <c r="I67" s="79"/>
      <c r="J67" s="79"/>
      <c r="K67" s="79"/>
      <c r="L67" s="79"/>
      <c r="M67" s="79"/>
      <c r="N67" s="79"/>
      <c r="O67" s="79"/>
      <c r="P67" s="79"/>
      <c r="Q67" s="79"/>
      <c r="R67" s="79"/>
      <c r="S67" s="79"/>
      <c r="T67" s="79"/>
      <c r="U67" s="79"/>
      <c r="V67" s="79"/>
      <c r="W67" s="79"/>
      <c r="X67" s="79"/>
      <c r="Y67" s="79"/>
      <c r="Z67" s="79"/>
      <c r="AA67" s="79"/>
      <c r="AB67" s="79"/>
      <c r="AC67" s="79"/>
      <c r="AD67" s="79"/>
      <c r="AE67" s="79"/>
      <c r="AF67" s="79"/>
      <c r="AG67" s="79"/>
      <c r="AH67" s="79"/>
      <c r="AI67" s="79"/>
      <c r="AJ67" s="79"/>
      <c r="AK67" s="79"/>
      <c r="AL67" s="79"/>
      <c r="AM67" s="79"/>
      <c r="AN67" s="79"/>
      <c r="AO67" s="3"/>
    </row>
    <row r="68" spans="1:41" ht="10">
      <c r="A68" s="8" t="s">
        <v>3189</v>
      </c>
      <c r="B68" s="11" t="s">
        <v>3173</v>
      </c>
      <c r="C68" s="79"/>
      <c r="D68" s="79"/>
      <c r="E68" s="79"/>
      <c r="F68" s="79"/>
      <c r="G68" s="79"/>
      <c r="H68" s="79"/>
      <c r="I68" s="79"/>
      <c r="J68" s="79"/>
      <c r="K68" s="79"/>
      <c r="L68" s="79"/>
      <c r="M68" s="79"/>
      <c r="N68" s="79"/>
      <c r="O68" s="79"/>
      <c r="P68" s="79"/>
      <c r="Q68" s="79"/>
      <c r="R68" s="79"/>
      <c r="S68" s="79"/>
      <c r="T68" s="79"/>
      <c r="U68" s="79"/>
      <c r="V68" s="79"/>
      <c r="W68" s="79"/>
      <c r="X68" s="79"/>
      <c r="Y68" s="79"/>
      <c r="Z68" s="79"/>
      <c r="AA68" s="79"/>
      <c r="AB68" s="79"/>
      <c r="AC68" s="79"/>
      <c r="AD68" s="79"/>
      <c r="AE68" s="79"/>
      <c r="AF68" s="79"/>
      <c r="AG68" s="79"/>
      <c r="AH68" s="79"/>
      <c r="AI68" s="79"/>
      <c r="AJ68" s="79"/>
      <c r="AK68" s="79"/>
      <c r="AL68" s="79"/>
      <c r="AM68" s="79"/>
      <c r="AN68" s="79"/>
      <c r="AO68" s="3"/>
    </row>
    <row r="69" spans="1:41" ht="10">
      <c r="A69" s="8" t="s">
        <v>3190</v>
      </c>
      <c r="B69" s="11" t="s">
        <v>3175</v>
      </c>
      <c r="C69" s="79"/>
      <c r="D69" s="79"/>
      <c r="E69" s="79"/>
      <c r="F69" s="79"/>
      <c r="G69" s="79"/>
      <c r="H69" s="79"/>
      <c r="I69" s="79"/>
      <c r="J69" s="79"/>
      <c r="K69" s="79"/>
      <c r="L69" s="79"/>
      <c r="M69" s="79"/>
      <c r="N69" s="79"/>
      <c r="O69" s="79"/>
      <c r="P69" s="79"/>
      <c r="Q69" s="79">
        <f t="shared" ref="Q69:Z69" si="15">TRUNC((+Q65-Q67-Q68),0)</f>
        <v>0</v>
      </c>
      <c r="R69" s="79">
        <f t="shared" si="15"/>
        <v>0</v>
      </c>
      <c r="S69" s="79">
        <f t="shared" si="15"/>
        <v>0</v>
      </c>
      <c r="T69" s="79">
        <f t="shared" si="15"/>
        <v>0</v>
      </c>
      <c r="U69" s="79">
        <f t="shared" si="15"/>
        <v>0</v>
      </c>
      <c r="V69" s="79">
        <f t="shared" si="15"/>
        <v>0</v>
      </c>
      <c r="W69" s="79">
        <f t="shared" si="15"/>
        <v>0</v>
      </c>
      <c r="X69" s="79">
        <f t="shared" si="15"/>
        <v>0</v>
      </c>
      <c r="Y69" s="79">
        <f t="shared" si="15"/>
        <v>0</v>
      </c>
      <c r="Z69" s="79">
        <f t="shared" si="15"/>
        <v>0</v>
      </c>
      <c r="AA69" s="79"/>
      <c r="AB69" s="79"/>
      <c r="AC69" s="79"/>
      <c r="AD69" s="79"/>
      <c r="AE69" s="79"/>
      <c r="AF69" s="79"/>
      <c r="AG69" s="79"/>
      <c r="AH69" s="79"/>
      <c r="AI69" s="79"/>
      <c r="AJ69" s="79"/>
      <c r="AK69" s="79"/>
      <c r="AL69" s="79"/>
      <c r="AM69" s="79"/>
      <c r="AN69" s="79"/>
      <c r="AO69" s="3"/>
    </row>
    <row r="70" spans="1:41" ht="30">
      <c r="A70" s="8" t="s">
        <v>3191</v>
      </c>
      <c r="B70" s="11" t="s">
        <v>3177</v>
      </c>
      <c r="C70" s="79"/>
      <c r="D70" s="79"/>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3"/>
    </row>
    <row r="71" spans="1:41" ht="10">
      <c r="A71" s="17" t="s">
        <v>3192</v>
      </c>
      <c r="B71" s="11" t="s">
        <v>3106</v>
      </c>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3"/>
    </row>
    <row r="72" spans="1:41" ht="10">
      <c r="A72" s="8" t="s">
        <v>3193</v>
      </c>
      <c r="B72" s="11" t="s">
        <v>3159</v>
      </c>
      <c r="C72" s="79"/>
      <c r="D72" s="79"/>
      <c r="E72" s="79"/>
      <c r="F72" s="79"/>
      <c r="G72" s="79"/>
      <c r="H72" s="79"/>
      <c r="I72" s="79"/>
      <c r="J72" s="79"/>
      <c r="K72" s="79"/>
      <c r="L72" s="79"/>
      <c r="M72" s="79"/>
      <c r="N72" s="79"/>
      <c r="O72" s="79"/>
      <c r="P72" s="79"/>
      <c r="Q72" s="79">
        <f t="shared" ref="Q72:Z72" si="16">TRUNC(IF((+Q69-Q70)&gt;0,(+Q69-Q70),0),0)</f>
        <v>0</v>
      </c>
      <c r="R72" s="79">
        <f t="shared" si="16"/>
        <v>0</v>
      </c>
      <c r="S72" s="79">
        <f t="shared" si="16"/>
        <v>0</v>
      </c>
      <c r="T72" s="79">
        <f t="shared" si="16"/>
        <v>0</v>
      </c>
      <c r="U72" s="79">
        <f t="shared" si="16"/>
        <v>0</v>
      </c>
      <c r="V72" s="79">
        <f t="shared" si="16"/>
        <v>0</v>
      </c>
      <c r="W72" s="79">
        <f t="shared" si="16"/>
        <v>0</v>
      </c>
      <c r="X72" s="79">
        <f t="shared" si="16"/>
        <v>0</v>
      </c>
      <c r="Y72" s="79">
        <f t="shared" si="16"/>
        <v>0</v>
      </c>
      <c r="Z72" s="79">
        <f t="shared" si="16"/>
        <v>0</v>
      </c>
      <c r="AA72" s="79"/>
      <c r="AB72" s="79"/>
      <c r="AC72" s="79"/>
      <c r="AD72" s="79"/>
      <c r="AE72" s="79"/>
      <c r="AF72" s="79"/>
      <c r="AG72" s="79"/>
      <c r="AH72" s="79"/>
      <c r="AI72" s="79"/>
      <c r="AJ72" s="79"/>
      <c r="AK72" s="79"/>
      <c r="AL72" s="79"/>
      <c r="AM72" s="79"/>
      <c r="AN72" s="79"/>
      <c r="AO72" s="3"/>
    </row>
    <row r="73" spans="1:41" ht="10">
      <c r="A73" s="17" t="s">
        <v>3194</v>
      </c>
      <c r="B73" s="11" t="s">
        <v>0</v>
      </c>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3"/>
    </row>
    <row r="74" spans="1:41" ht="10">
      <c r="A74" s="17" t="s">
        <v>3195</v>
      </c>
      <c r="B74" s="11" t="s">
        <v>3196</v>
      </c>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3"/>
    </row>
    <row r="75" spans="1:41" ht="10">
      <c r="A75" s="17" t="s">
        <v>3197</v>
      </c>
      <c r="B75" s="11" t="s">
        <v>0</v>
      </c>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3"/>
    </row>
    <row r="76" spans="1:41" ht="10">
      <c r="A76" s="8" t="s">
        <v>3198</v>
      </c>
      <c r="B76" s="11" t="s">
        <v>3185</v>
      </c>
      <c r="C76" s="79"/>
      <c r="D76" s="79"/>
      <c r="E76" s="79"/>
      <c r="F76" s="79"/>
      <c r="G76" s="79"/>
      <c r="H76" s="79"/>
      <c r="I76" s="79"/>
      <c r="J76" s="79"/>
      <c r="K76" s="79"/>
      <c r="L76" s="79"/>
      <c r="M76" s="79"/>
      <c r="N76" s="79"/>
      <c r="O76" s="79"/>
      <c r="P76" s="79"/>
      <c r="Q76" s="79"/>
      <c r="R76" s="79"/>
      <c r="S76" s="79"/>
      <c r="T76" s="79"/>
      <c r="U76" s="79"/>
      <c r="V76" s="79"/>
      <c r="W76" s="79"/>
      <c r="X76" s="79"/>
      <c r="Y76" s="79"/>
      <c r="Z76" s="79"/>
      <c r="AA76" s="79"/>
      <c r="AB76" s="79"/>
      <c r="AC76" s="79"/>
      <c r="AD76" s="79"/>
      <c r="AE76" s="79"/>
      <c r="AF76" s="79"/>
      <c r="AG76" s="79"/>
      <c r="AH76" s="79"/>
      <c r="AI76" s="79"/>
      <c r="AJ76" s="79"/>
      <c r="AK76" s="79"/>
      <c r="AL76" s="79"/>
      <c r="AM76" s="79"/>
      <c r="AN76" s="79"/>
      <c r="AO76" s="3"/>
    </row>
    <row r="77" spans="1:41" ht="10">
      <c r="A77" s="17" t="s">
        <v>3199</v>
      </c>
      <c r="B77" s="11" t="s">
        <v>1082</v>
      </c>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3"/>
    </row>
    <row r="78" spans="1:41" ht="20">
      <c r="A78" s="8" t="s">
        <v>3200</v>
      </c>
      <c r="B78" s="11" t="s">
        <v>3201</v>
      </c>
      <c r="C78" s="79"/>
      <c r="D78" s="79"/>
      <c r="E78" s="79"/>
      <c r="F78" s="79"/>
      <c r="G78" s="79"/>
      <c r="H78" s="79"/>
      <c r="I78" s="79"/>
      <c r="J78" s="79"/>
      <c r="K78" s="79"/>
      <c r="L78" s="79"/>
      <c r="M78" s="79"/>
      <c r="N78" s="79"/>
      <c r="O78" s="79"/>
      <c r="P78" s="79"/>
      <c r="Q78" s="79"/>
      <c r="R78" s="79"/>
      <c r="S78" s="79"/>
      <c r="T78" s="79"/>
      <c r="U78" s="79"/>
      <c r="V78" s="79"/>
      <c r="W78" s="79"/>
      <c r="X78" s="79"/>
      <c r="Y78" s="79"/>
      <c r="Z78" s="79"/>
      <c r="AA78" s="79"/>
      <c r="AB78" s="79"/>
      <c r="AC78" s="79"/>
      <c r="AD78" s="79"/>
      <c r="AE78" s="79"/>
      <c r="AF78" s="79"/>
      <c r="AG78" s="79"/>
      <c r="AH78" s="79"/>
      <c r="AI78" s="79"/>
      <c r="AJ78" s="79"/>
      <c r="AK78" s="79"/>
      <c r="AL78" s="79"/>
      <c r="AM78" s="79"/>
      <c r="AN78" s="79"/>
      <c r="AO78" s="3"/>
    </row>
    <row r="79" spans="1:41" ht="10">
      <c r="A79" s="8" t="s">
        <v>3202</v>
      </c>
      <c r="B79" s="11" t="s">
        <v>3173</v>
      </c>
      <c r="C79" s="79"/>
      <c r="D79" s="79"/>
      <c r="E79" s="79"/>
      <c r="F79" s="79"/>
      <c r="G79" s="79"/>
      <c r="H79" s="79"/>
      <c r="I79" s="79"/>
      <c r="J79" s="79"/>
      <c r="K79" s="79"/>
      <c r="L79" s="79"/>
      <c r="M79" s="79"/>
      <c r="N79" s="79"/>
      <c r="O79" s="79"/>
      <c r="P79" s="79"/>
      <c r="Q79" s="79"/>
      <c r="R79" s="79"/>
      <c r="S79" s="79"/>
      <c r="T79" s="79"/>
      <c r="U79" s="79"/>
      <c r="V79" s="79"/>
      <c r="W79" s="79"/>
      <c r="X79" s="79"/>
      <c r="Y79" s="79"/>
      <c r="Z79" s="79"/>
      <c r="AA79" s="79"/>
      <c r="AB79" s="79"/>
      <c r="AC79" s="79"/>
      <c r="AD79" s="79"/>
      <c r="AE79" s="79"/>
      <c r="AF79" s="79"/>
      <c r="AG79" s="79"/>
      <c r="AH79" s="79"/>
      <c r="AI79" s="79"/>
      <c r="AJ79" s="79"/>
      <c r="AK79" s="79"/>
      <c r="AL79" s="79"/>
      <c r="AM79" s="79"/>
      <c r="AN79" s="79"/>
      <c r="AO79" s="3"/>
    </row>
    <row r="80" spans="1:41" ht="30">
      <c r="A80" s="8" t="s">
        <v>3203</v>
      </c>
      <c r="B80" s="11" t="s">
        <v>3177</v>
      </c>
      <c r="C80" s="79"/>
      <c r="D80" s="79"/>
      <c r="E80" s="79"/>
      <c r="F80" s="79"/>
      <c r="G80" s="79"/>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3"/>
    </row>
    <row r="81" spans="1:41" ht="10">
      <c r="A81" s="8" t="s">
        <v>3204</v>
      </c>
      <c r="B81" s="11" t="s">
        <v>3205</v>
      </c>
      <c r="C81" s="79"/>
      <c r="D81" s="79"/>
      <c r="E81" s="79"/>
      <c r="F81" s="79"/>
      <c r="G81" s="79"/>
      <c r="H81" s="79"/>
      <c r="I81" s="79"/>
      <c r="J81" s="79"/>
      <c r="K81" s="79"/>
      <c r="L81" s="79"/>
      <c r="M81" s="79"/>
      <c r="N81" s="79"/>
      <c r="O81" s="79"/>
      <c r="P81" s="79"/>
      <c r="Q81" s="79"/>
      <c r="R81" s="79"/>
      <c r="S81" s="79"/>
      <c r="T81" s="79"/>
      <c r="U81" s="79"/>
      <c r="V81" s="79"/>
      <c r="W81" s="79"/>
      <c r="X81" s="79"/>
      <c r="Y81" s="79"/>
      <c r="Z81" s="79"/>
      <c r="AA81" s="79"/>
      <c r="AB81" s="79"/>
      <c r="AC81" s="79"/>
      <c r="AD81" s="79"/>
      <c r="AE81" s="79"/>
      <c r="AF81" s="79"/>
      <c r="AG81" s="79"/>
      <c r="AH81" s="79"/>
      <c r="AI81" s="79"/>
      <c r="AJ81" s="79"/>
      <c r="AK81" s="79"/>
      <c r="AL81" s="79"/>
      <c r="AM81" s="79"/>
      <c r="AN81" s="79"/>
      <c r="AO81" s="3"/>
    </row>
    <row r="82" spans="1:41" ht="10">
      <c r="A82" s="17" t="s">
        <v>3206</v>
      </c>
      <c r="B82" s="11" t="s">
        <v>3106</v>
      </c>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3"/>
    </row>
    <row r="83" spans="1:41" ht="10">
      <c r="A83" s="8" t="s">
        <v>3207</v>
      </c>
      <c r="B83" s="11" t="s">
        <v>3208</v>
      </c>
      <c r="C83" s="79"/>
      <c r="D83" s="79"/>
      <c r="E83" s="79"/>
      <c r="F83" s="79"/>
      <c r="G83" s="79"/>
      <c r="H83" s="79"/>
      <c r="I83" s="79"/>
      <c r="J83" s="79"/>
      <c r="K83" s="79"/>
      <c r="L83" s="79"/>
      <c r="M83" s="79"/>
      <c r="N83" s="79">
        <f>TRUNC(IF((N76-N78-N79-N80-N81)&gt;0,(N76-N78-N79-N80-N81),0),0)</f>
        <v>0</v>
      </c>
      <c r="O83" s="79">
        <f>TRUNC(IF((O76-O78-O79-O80-O81)&gt;0,(O76-O78-O79-O80-O81),0),0)</f>
        <v>0</v>
      </c>
      <c r="P83" s="79">
        <f>TRUNC(IF((P76-P78-P79-P80-P81)&gt;0,(P76-P78-P79-P80-P81),0),0)</f>
        <v>0</v>
      </c>
      <c r="Q83" s="79"/>
      <c r="R83" s="79"/>
      <c r="S83" s="79"/>
      <c r="T83" s="79"/>
      <c r="U83" s="79"/>
      <c r="V83" s="79"/>
      <c r="W83" s="79"/>
      <c r="X83" s="79"/>
      <c r="Y83" s="79"/>
      <c r="Z83" s="79"/>
      <c r="AA83" s="79"/>
      <c r="AB83" s="79"/>
      <c r="AC83" s="79"/>
      <c r="AD83" s="79"/>
      <c r="AE83" s="79"/>
      <c r="AF83" s="79"/>
      <c r="AG83" s="79"/>
      <c r="AH83" s="79"/>
      <c r="AI83" s="79"/>
      <c r="AJ83" s="79"/>
      <c r="AK83" s="79"/>
      <c r="AL83" s="79"/>
      <c r="AM83" s="79"/>
      <c r="AN83" s="79"/>
      <c r="AO83" s="3"/>
    </row>
    <row r="84" spans="1:41" ht="10">
      <c r="A84" s="17" t="s">
        <v>3209</v>
      </c>
      <c r="B84" s="11" t="s">
        <v>0</v>
      </c>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3"/>
    </row>
    <row r="85" spans="1:41" ht="10">
      <c r="A85" s="17" t="s">
        <v>3210</v>
      </c>
      <c r="B85" s="11" t="s">
        <v>3211</v>
      </c>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3"/>
    </row>
    <row r="86" spans="1:41" ht="10">
      <c r="A86" s="17" t="s">
        <v>3212</v>
      </c>
      <c r="B86" s="11" t="s">
        <v>0</v>
      </c>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3"/>
    </row>
    <row r="87" spans="1:41" ht="10">
      <c r="A87" s="8" t="s">
        <v>3213</v>
      </c>
      <c r="B87" s="11" t="s">
        <v>3185</v>
      </c>
      <c r="C87" s="79"/>
      <c r="D87" s="79"/>
      <c r="E87" s="79"/>
      <c r="F87" s="79"/>
      <c r="G87" s="79"/>
      <c r="H87" s="79"/>
      <c r="I87" s="79"/>
      <c r="J87" s="79"/>
      <c r="K87" s="79"/>
      <c r="L87" s="79"/>
      <c r="M87" s="79"/>
      <c r="N87" s="79"/>
      <c r="O87" s="79"/>
      <c r="P87" s="79"/>
      <c r="Q87" s="79"/>
      <c r="R87" s="79"/>
      <c r="S87" s="79"/>
      <c r="T87" s="79"/>
      <c r="U87" s="79"/>
      <c r="V87" s="79"/>
      <c r="W87" s="79"/>
      <c r="X87" s="79"/>
      <c r="Y87" s="79"/>
      <c r="Z87" s="79"/>
      <c r="AA87" s="79"/>
      <c r="AB87" s="79"/>
      <c r="AC87" s="79"/>
      <c r="AD87" s="79"/>
      <c r="AE87" s="79"/>
      <c r="AF87" s="79"/>
      <c r="AG87" s="79"/>
      <c r="AH87" s="79"/>
      <c r="AI87" s="79"/>
      <c r="AJ87" s="79"/>
      <c r="AK87" s="79"/>
      <c r="AL87" s="79"/>
      <c r="AM87" s="79"/>
      <c r="AN87" s="79"/>
      <c r="AO87" s="3"/>
    </row>
    <row r="88" spans="1:41" ht="10">
      <c r="A88" s="17" t="s">
        <v>3214</v>
      </c>
      <c r="B88" s="11" t="s">
        <v>1082</v>
      </c>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3"/>
    </row>
    <row r="89" spans="1:41" ht="10">
      <c r="A89" s="8" t="s">
        <v>3215</v>
      </c>
      <c r="B89" s="11" t="s">
        <v>3205</v>
      </c>
      <c r="C89" s="79"/>
      <c r="D89" s="79"/>
      <c r="E89" s="79"/>
      <c r="F89" s="79"/>
      <c r="G89" s="79"/>
      <c r="H89" s="79"/>
      <c r="I89" s="79"/>
      <c r="J89" s="79"/>
      <c r="K89" s="79"/>
      <c r="L89" s="79"/>
      <c r="M89" s="79"/>
      <c r="N89" s="79"/>
      <c r="O89" s="79"/>
      <c r="P89" s="79"/>
      <c r="Q89" s="79"/>
      <c r="R89" s="79"/>
      <c r="S89" s="79"/>
      <c r="T89" s="79"/>
      <c r="U89" s="79"/>
      <c r="V89" s="79"/>
      <c r="W89" s="79"/>
      <c r="X89" s="79"/>
      <c r="Y89" s="79"/>
      <c r="Z89" s="79"/>
      <c r="AA89" s="79"/>
      <c r="AB89" s="79"/>
      <c r="AC89" s="79"/>
      <c r="AD89" s="79"/>
      <c r="AE89" s="79"/>
      <c r="AF89" s="79"/>
      <c r="AG89" s="79"/>
      <c r="AH89" s="79"/>
      <c r="AI89" s="79"/>
      <c r="AJ89" s="79"/>
      <c r="AK89" s="79"/>
      <c r="AL89" s="79"/>
      <c r="AM89" s="79"/>
      <c r="AN89" s="79"/>
      <c r="AO89" s="3"/>
    </row>
    <row r="90" spans="1:41" ht="30">
      <c r="A90" s="8" t="s">
        <v>3216</v>
      </c>
      <c r="B90" s="11" t="s">
        <v>3217</v>
      </c>
      <c r="C90" s="79"/>
      <c r="D90" s="79"/>
      <c r="E90" s="79"/>
      <c r="F90" s="79"/>
      <c r="G90" s="79"/>
      <c r="H90" s="79"/>
      <c r="I90" s="79"/>
      <c r="J90" s="79"/>
      <c r="K90" s="79"/>
      <c r="L90" s="79"/>
      <c r="M90" s="79"/>
      <c r="N90" s="79"/>
      <c r="O90" s="79"/>
      <c r="P90" s="79"/>
      <c r="Q90" s="79"/>
      <c r="R90" s="79"/>
      <c r="S90" s="79"/>
      <c r="T90" s="79"/>
      <c r="U90" s="79"/>
      <c r="V90" s="79"/>
      <c r="W90" s="79"/>
      <c r="X90" s="79"/>
      <c r="Y90" s="79"/>
      <c r="Z90" s="79"/>
      <c r="AA90" s="79"/>
      <c r="AB90" s="79"/>
      <c r="AC90" s="79"/>
      <c r="AD90" s="79"/>
      <c r="AE90" s="79"/>
      <c r="AF90" s="79"/>
      <c r="AG90" s="79"/>
      <c r="AH90" s="79"/>
      <c r="AI90" s="79"/>
      <c r="AJ90" s="79"/>
      <c r="AK90" s="79"/>
      <c r="AL90" s="79"/>
      <c r="AM90" s="79"/>
      <c r="AN90" s="79"/>
      <c r="AO90" s="3"/>
    </row>
    <row r="91" spans="1:41" ht="10">
      <c r="A91" s="17" t="s">
        <v>3218</v>
      </c>
      <c r="B91" s="11" t="s">
        <v>3106</v>
      </c>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3"/>
    </row>
    <row r="92" spans="1:41" ht="10">
      <c r="A92" s="8" t="s">
        <v>3219</v>
      </c>
      <c r="B92" s="11" t="s">
        <v>3220</v>
      </c>
      <c r="C92" s="79"/>
      <c r="D92" s="79"/>
      <c r="E92" s="79"/>
      <c r="F92" s="79"/>
      <c r="G92" s="79"/>
      <c r="H92" s="79"/>
      <c r="I92" s="79"/>
      <c r="J92" s="79"/>
      <c r="K92" s="79">
        <f>TRUNC(IF(K87-SUM(K89:K90)&gt;0,K87-SUM(K89:K90), 0),0)</f>
        <v>0</v>
      </c>
      <c r="L92" s="79">
        <f>TRUNC(IF(L87-SUM(L89:L90)&gt;0,L87-SUM(L89:L90), 0),0)</f>
        <v>0</v>
      </c>
      <c r="M92" s="79">
        <f>TRUNC(IF(M87-SUM(M89:M90)&gt;0,M87-SUM(M89:M90), 0),0)</f>
        <v>0</v>
      </c>
      <c r="N92" s="79"/>
      <c r="O92" s="79"/>
      <c r="P92" s="79"/>
      <c r="Q92" s="79"/>
      <c r="R92" s="79"/>
      <c r="S92" s="79"/>
      <c r="T92" s="79"/>
      <c r="U92" s="79"/>
      <c r="V92" s="79"/>
      <c r="W92" s="79"/>
      <c r="X92" s="79"/>
      <c r="Y92" s="79"/>
      <c r="Z92" s="79"/>
      <c r="AA92" s="79"/>
      <c r="AB92" s="79"/>
      <c r="AC92" s="79"/>
      <c r="AD92" s="79"/>
      <c r="AE92" s="79"/>
      <c r="AF92" s="79"/>
      <c r="AG92" s="79"/>
      <c r="AH92" s="79"/>
      <c r="AI92" s="79"/>
      <c r="AJ92" s="79"/>
      <c r="AK92" s="79"/>
      <c r="AL92" s="79"/>
      <c r="AM92" s="79"/>
      <c r="AN92" s="79"/>
      <c r="AO92" s="3"/>
    </row>
    <row r="93" spans="1:41" ht="20">
      <c r="A93" s="8" t="s">
        <v>3221</v>
      </c>
      <c r="B93" s="11" t="s">
        <v>3222</v>
      </c>
      <c r="C93" s="79"/>
      <c r="D93" s="79"/>
      <c r="E93" s="79"/>
      <c r="F93" s="79"/>
      <c r="G93" s="79"/>
      <c r="H93" s="79"/>
      <c r="I93" s="79"/>
      <c r="J93" s="79"/>
      <c r="K93" s="79">
        <f>TRUNC(IF(K87-SUM(K89:K90)&lt;0,-K87+SUM(K89:K90), 0),0)</f>
        <v>0</v>
      </c>
      <c r="L93" s="79">
        <f>TRUNC(IF(L87-SUM(L89:L90)&lt;0,-L87+SUM(L89:L90), 0),0)</f>
        <v>0</v>
      </c>
      <c r="M93" s="79">
        <f>TRUNC(IF(M87-SUM(M89:M90)&lt;0,-M87+SUM(M89:M90), 0),0)</f>
        <v>0</v>
      </c>
      <c r="N93" s="79"/>
      <c r="O93" s="79"/>
      <c r="P93" s="79"/>
      <c r="Q93" s="79"/>
      <c r="R93" s="79"/>
      <c r="S93" s="79"/>
      <c r="T93" s="79"/>
      <c r="U93" s="79"/>
      <c r="V93" s="79"/>
      <c r="W93" s="79"/>
      <c r="X93" s="79"/>
      <c r="Y93" s="79"/>
      <c r="Z93" s="79"/>
      <c r="AA93" s="79"/>
      <c r="AB93" s="79"/>
      <c r="AC93" s="79"/>
      <c r="AD93" s="79"/>
      <c r="AE93" s="79"/>
      <c r="AF93" s="79"/>
      <c r="AG93" s="79"/>
      <c r="AH93" s="79"/>
      <c r="AI93" s="79"/>
      <c r="AJ93" s="79"/>
      <c r="AK93" s="79"/>
      <c r="AL93" s="79"/>
      <c r="AM93" s="79"/>
      <c r="AN93" s="79"/>
      <c r="AO93" s="3"/>
    </row>
    <row r="94" spans="1:41" ht="10">
      <c r="A94" s="17" t="s">
        <v>3223</v>
      </c>
      <c r="B94" s="11" t="s">
        <v>3224</v>
      </c>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3"/>
    </row>
    <row r="95" spans="1:41" ht="30">
      <c r="A95" s="8" t="s">
        <v>3225</v>
      </c>
      <c r="B95" s="11" t="s">
        <v>3226</v>
      </c>
      <c r="C95" s="79"/>
      <c r="D95" s="79"/>
      <c r="E95" s="79"/>
      <c r="F95" s="79"/>
      <c r="G95" s="79"/>
      <c r="H95" s="79"/>
      <c r="I95" s="79"/>
      <c r="J95" s="79"/>
      <c r="K95" s="79"/>
      <c r="L95" s="79"/>
      <c r="M95" s="79"/>
      <c r="N95" s="79"/>
      <c r="O95" s="79"/>
      <c r="P95" s="79"/>
      <c r="Q95" s="79"/>
      <c r="R95" s="79"/>
      <c r="S95" s="79"/>
      <c r="T95" s="79"/>
      <c r="U95" s="79"/>
      <c r="V95" s="79"/>
      <c r="W95" s="79"/>
      <c r="X95" s="79"/>
      <c r="Y95" s="79"/>
      <c r="Z95" s="79"/>
      <c r="AA95" s="79"/>
      <c r="AB95" s="79"/>
      <c r="AC95" s="79"/>
      <c r="AD95" s="79"/>
      <c r="AE95" s="79"/>
      <c r="AF95" s="79"/>
      <c r="AG95" s="79"/>
      <c r="AH95" s="79"/>
      <c r="AI95" s="79"/>
      <c r="AJ95" s="79"/>
      <c r="AK95" s="79"/>
      <c r="AL95" s="79"/>
      <c r="AM95" s="79"/>
      <c r="AN95" s="79"/>
      <c r="AO95" s="3"/>
    </row>
    <row r="96" spans="1:41" ht="10">
      <c r="A96" s="17" t="s">
        <v>3227</v>
      </c>
      <c r="B96" s="11" t="s">
        <v>3106</v>
      </c>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3"/>
    </row>
    <row r="97" spans="1:41" ht="20">
      <c r="A97" s="8" t="s">
        <v>3228</v>
      </c>
      <c r="B97" s="11" t="s">
        <v>3229</v>
      </c>
      <c r="C97" s="79"/>
      <c r="D97" s="79"/>
      <c r="E97" s="79"/>
      <c r="F97" s="79"/>
      <c r="G97" s="79"/>
      <c r="H97" s="79"/>
      <c r="I97" s="79"/>
      <c r="J97" s="79"/>
      <c r="K97" s="79">
        <f>TRUNC(IF(K92&gt;0,K92-K95, 0),0)</f>
        <v>0</v>
      </c>
      <c r="L97" s="79">
        <f>TRUNC(IF(L92&gt;0,L92-L95, 0),0)</f>
        <v>0</v>
      </c>
      <c r="M97" s="79">
        <f>TRUNC(IF(M92&gt;0,M92-M95, 0),0)</f>
        <v>0</v>
      </c>
      <c r="N97" s="79"/>
      <c r="O97" s="79"/>
      <c r="P97" s="79"/>
      <c r="Q97" s="79"/>
      <c r="R97" s="79"/>
      <c r="S97" s="79"/>
      <c r="T97" s="79"/>
      <c r="U97" s="79"/>
      <c r="V97" s="79"/>
      <c r="W97" s="79"/>
      <c r="X97" s="79"/>
      <c r="Y97" s="79"/>
      <c r="Z97" s="79"/>
      <c r="AA97" s="79"/>
      <c r="AB97" s="79"/>
      <c r="AC97" s="79"/>
      <c r="AD97" s="79"/>
      <c r="AE97" s="79"/>
      <c r="AF97" s="79"/>
      <c r="AG97" s="79"/>
      <c r="AH97" s="79"/>
      <c r="AI97" s="79"/>
      <c r="AJ97" s="79"/>
      <c r="AK97" s="79"/>
      <c r="AL97" s="79"/>
      <c r="AM97" s="79"/>
      <c r="AN97" s="79"/>
      <c r="AO97" s="3"/>
    </row>
    <row r="98" spans="1:41" ht="10">
      <c r="A98" s="17" t="s">
        <v>3230</v>
      </c>
      <c r="B98" s="11" t="s">
        <v>0</v>
      </c>
      <c r="C98" s="11"/>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3"/>
    </row>
    <row r="99" spans="1:41" ht="10">
      <c r="A99" s="17" t="s">
        <v>3231</v>
      </c>
      <c r="B99" s="11" t="s">
        <v>3232</v>
      </c>
      <c r="C99" s="11"/>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3"/>
    </row>
    <row r="100" spans="1:41" ht="10">
      <c r="A100" s="17" t="s">
        <v>3233</v>
      </c>
      <c r="B100" s="11" t="s">
        <v>0</v>
      </c>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3"/>
    </row>
    <row r="101" spans="1:41" ht="10">
      <c r="A101" s="8" t="s">
        <v>3234</v>
      </c>
      <c r="B101" s="11" t="s">
        <v>3235</v>
      </c>
      <c r="C101" s="120" t="e">
        <f>TRUNC(#REF!,0)</f>
        <v>#REF!</v>
      </c>
      <c r="D101" s="332"/>
      <c r="E101" s="79"/>
      <c r="F101" s="79"/>
      <c r="G101" s="79"/>
      <c r="H101" s="79"/>
      <c r="I101" s="79"/>
      <c r="J101" s="79"/>
      <c r="K101" s="79"/>
      <c r="L101" s="79"/>
      <c r="M101" s="79"/>
      <c r="N101" s="79"/>
      <c r="O101" s="79"/>
      <c r="P101" s="79"/>
      <c r="Q101" s="79"/>
      <c r="R101" s="79"/>
      <c r="S101" s="79"/>
      <c r="T101" s="79"/>
      <c r="U101" s="79"/>
      <c r="V101" s="79"/>
      <c r="W101" s="79"/>
      <c r="X101" s="79"/>
      <c r="Y101" s="79"/>
      <c r="Z101" s="79"/>
      <c r="AA101" s="79"/>
      <c r="AB101" s="79"/>
      <c r="AC101" s="79"/>
      <c r="AD101" s="79"/>
      <c r="AE101" s="79"/>
      <c r="AF101" s="79"/>
      <c r="AG101" s="79"/>
      <c r="AH101" s="79"/>
      <c r="AI101" s="79"/>
      <c r="AJ101" s="79"/>
      <c r="AK101" s="79"/>
      <c r="AL101" s="79"/>
      <c r="AM101" s="79"/>
      <c r="AN101" s="79"/>
      <c r="AO101" s="3"/>
    </row>
    <row r="102" spans="1:41" ht="10">
      <c r="A102" s="17" t="s">
        <v>3236</v>
      </c>
      <c r="B102" s="11" t="s">
        <v>1082</v>
      </c>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3"/>
    </row>
    <row r="103" spans="1:41" ht="10">
      <c r="A103" s="8" t="s">
        <v>3237</v>
      </c>
      <c r="B103" s="11" t="s">
        <v>3205</v>
      </c>
      <c r="C103" s="120" t="e">
        <f>TRUNC(#REF!,0)</f>
        <v>#REF!</v>
      </c>
      <c r="D103" s="332"/>
      <c r="E103" s="79"/>
      <c r="F103" s="79"/>
      <c r="G103" s="79"/>
      <c r="H103" s="79"/>
      <c r="I103" s="79"/>
      <c r="J103" s="79"/>
      <c r="K103" s="79"/>
      <c r="L103" s="79"/>
      <c r="M103" s="79"/>
      <c r="N103" s="79"/>
      <c r="O103" s="79"/>
      <c r="P103" s="79"/>
      <c r="Q103" s="79"/>
      <c r="R103" s="79"/>
      <c r="S103" s="79"/>
      <c r="T103" s="79"/>
      <c r="U103" s="79"/>
      <c r="V103" s="79"/>
      <c r="W103" s="79"/>
      <c r="X103" s="79"/>
      <c r="Y103" s="79"/>
      <c r="Z103" s="79"/>
      <c r="AA103" s="79"/>
      <c r="AB103" s="79"/>
      <c r="AC103" s="79"/>
      <c r="AD103" s="79"/>
      <c r="AE103" s="79"/>
      <c r="AF103" s="79"/>
      <c r="AG103" s="79"/>
      <c r="AH103" s="79"/>
      <c r="AI103" s="79"/>
      <c r="AJ103" s="79"/>
      <c r="AK103" s="79"/>
      <c r="AL103" s="79"/>
      <c r="AM103" s="79"/>
      <c r="AN103" s="79"/>
      <c r="AO103" s="3"/>
    </row>
    <row r="104" spans="1:41" ht="30">
      <c r="A104" s="8" t="s">
        <v>3238</v>
      </c>
      <c r="B104" s="11" t="s">
        <v>3217</v>
      </c>
      <c r="C104" s="120" t="e">
        <f>TRUNC(#REF!,0)</f>
        <v>#REF!</v>
      </c>
      <c r="D104" s="332"/>
      <c r="E104" s="79"/>
      <c r="F104" s="79"/>
      <c r="G104" s="79"/>
      <c r="H104" s="79"/>
      <c r="I104" s="79"/>
      <c r="J104" s="79"/>
      <c r="K104" s="79"/>
      <c r="L104" s="79"/>
      <c r="M104" s="79"/>
      <c r="N104" s="79"/>
      <c r="O104" s="79"/>
      <c r="P104" s="79"/>
      <c r="Q104" s="79"/>
      <c r="R104" s="79"/>
      <c r="S104" s="79"/>
      <c r="T104" s="79"/>
      <c r="U104" s="79"/>
      <c r="V104" s="79"/>
      <c r="W104" s="79"/>
      <c r="X104" s="79"/>
      <c r="Y104" s="79"/>
      <c r="Z104" s="79"/>
      <c r="AA104" s="79"/>
      <c r="AB104" s="79"/>
      <c r="AC104" s="79"/>
      <c r="AD104" s="79"/>
      <c r="AE104" s="79"/>
      <c r="AF104" s="79"/>
      <c r="AG104" s="79"/>
      <c r="AH104" s="79"/>
      <c r="AI104" s="79"/>
      <c r="AJ104" s="79"/>
      <c r="AK104" s="79"/>
      <c r="AL104" s="79"/>
      <c r="AM104" s="79"/>
      <c r="AN104" s="79"/>
      <c r="AO104" s="3"/>
    </row>
    <row r="105" spans="1:41" ht="30">
      <c r="A105" s="8" t="s">
        <v>3239</v>
      </c>
      <c r="B105" s="11" t="s">
        <v>3240</v>
      </c>
      <c r="C105" s="120" t="e">
        <f>TRUNC(#REF!,0)</f>
        <v>#REF!</v>
      </c>
      <c r="D105" s="79"/>
      <c r="E105" s="79"/>
      <c r="F105" s="79"/>
      <c r="G105" s="79"/>
      <c r="H105" s="79"/>
      <c r="I105" s="79"/>
      <c r="J105" s="79"/>
      <c r="K105" s="79"/>
      <c r="L105" s="79"/>
      <c r="M105" s="79"/>
      <c r="N105" s="79"/>
      <c r="O105" s="79"/>
      <c r="P105" s="79"/>
      <c r="Q105" s="79"/>
      <c r="R105" s="79"/>
      <c r="S105" s="79"/>
      <c r="T105" s="79"/>
      <c r="U105" s="79"/>
      <c r="V105" s="79"/>
      <c r="W105" s="79"/>
      <c r="X105" s="79"/>
      <c r="Y105" s="79"/>
      <c r="Z105" s="79"/>
      <c r="AA105" s="79"/>
      <c r="AB105" s="79"/>
      <c r="AC105" s="79"/>
      <c r="AD105" s="79"/>
      <c r="AE105" s="79"/>
      <c r="AF105" s="79"/>
      <c r="AG105" s="79"/>
      <c r="AH105" s="79"/>
      <c r="AI105" s="79"/>
      <c r="AJ105" s="79"/>
      <c r="AK105" s="79"/>
      <c r="AL105" s="79"/>
      <c r="AM105" s="79"/>
      <c r="AN105" s="79"/>
      <c r="AO105" s="3"/>
    </row>
    <row r="106" spans="1:41" ht="10">
      <c r="A106" s="17" t="s">
        <v>3241</v>
      </c>
      <c r="B106" s="11" t="s">
        <v>3106</v>
      </c>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3"/>
    </row>
    <row r="107" spans="1:41" ht="10">
      <c r="A107" s="8" t="s">
        <v>3242</v>
      </c>
      <c r="B107" s="11" t="s">
        <v>3220</v>
      </c>
      <c r="C107" s="79" t="e">
        <f t="shared" ref="C107:J107" si="17">TRUNC(IF(C101-SUM(C103:C105)&gt;0,C101-SUM(C103:C105), 0),0)</f>
        <v>#REF!</v>
      </c>
      <c r="D107" s="79">
        <f t="shared" si="17"/>
        <v>0</v>
      </c>
      <c r="E107" s="79">
        <f t="shared" si="17"/>
        <v>0</v>
      </c>
      <c r="F107" s="79">
        <f t="shared" si="17"/>
        <v>0</v>
      </c>
      <c r="G107" s="79">
        <f t="shared" si="17"/>
        <v>0</v>
      </c>
      <c r="H107" s="79">
        <f t="shared" si="17"/>
        <v>0</v>
      </c>
      <c r="I107" s="79">
        <f t="shared" si="17"/>
        <v>0</v>
      </c>
      <c r="J107" s="79">
        <f t="shared" si="17"/>
        <v>0</v>
      </c>
      <c r="K107" s="79"/>
      <c r="L107" s="79"/>
      <c r="M107" s="79"/>
      <c r="N107" s="79"/>
      <c r="O107" s="79"/>
      <c r="P107" s="79"/>
      <c r="Q107" s="79"/>
      <c r="R107" s="79"/>
      <c r="S107" s="79"/>
      <c r="T107" s="79"/>
      <c r="U107" s="79"/>
      <c r="V107" s="79"/>
      <c r="W107" s="79"/>
      <c r="X107" s="79"/>
      <c r="Y107" s="79"/>
      <c r="Z107" s="79"/>
      <c r="AA107" s="79"/>
      <c r="AB107" s="79"/>
      <c r="AC107" s="79"/>
      <c r="AD107" s="79"/>
      <c r="AE107" s="79"/>
      <c r="AF107" s="79"/>
      <c r="AG107" s="79"/>
      <c r="AH107" s="79"/>
      <c r="AI107" s="79"/>
      <c r="AJ107" s="79"/>
      <c r="AK107" s="79"/>
      <c r="AL107" s="79"/>
      <c r="AM107" s="79"/>
      <c r="AN107" s="79"/>
      <c r="AO107" s="3"/>
    </row>
    <row r="108" spans="1:41" ht="20">
      <c r="A108" s="8" t="s">
        <v>3243</v>
      </c>
      <c r="B108" s="11" t="s">
        <v>3222</v>
      </c>
      <c r="C108" s="79" t="e">
        <f t="shared" ref="C108:J108" si="18">TRUNC(IF(C101-SUM(C103:C105)&lt;0,-C101+SUM(C103:C105), 0),0)</f>
        <v>#REF!</v>
      </c>
      <c r="D108" s="79">
        <f t="shared" si="18"/>
        <v>0</v>
      </c>
      <c r="E108" s="79">
        <f t="shared" si="18"/>
        <v>0</v>
      </c>
      <c r="F108" s="79">
        <f t="shared" si="18"/>
        <v>0</v>
      </c>
      <c r="G108" s="79">
        <f t="shared" si="18"/>
        <v>0</v>
      </c>
      <c r="H108" s="79">
        <f t="shared" si="18"/>
        <v>0</v>
      </c>
      <c r="I108" s="79">
        <f t="shared" si="18"/>
        <v>0</v>
      </c>
      <c r="J108" s="79">
        <f t="shared" si="18"/>
        <v>0</v>
      </c>
      <c r="K108" s="79"/>
      <c r="L108" s="79"/>
      <c r="M108" s="79"/>
      <c r="N108" s="79"/>
      <c r="O108" s="79"/>
      <c r="P108" s="79"/>
      <c r="Q108" s="79"/>
      <c r="R108" s="79"/>
      <c r="S108" s="79"/>
      <c r="T108" s="79"/>
      <c r="U108" s="79"/>
      <c r="V108" s="79"/>
      <c r="W108" s="79"/>
      <c r="X108" s="79"/>
      <c r="Y108" s="79"/>
      <c r="Z108" s="79"/>
      <c r="AA108" s="79"/>
      <c r="AB108" s="79"/>
      <c r="AC108" s="79"/>
      <c r="AD108" s="79"/>
      <c r="AE108" s="79"/>
      <c r="AF108" s="79"/>
      <c r="AG108" s="79"/>
      <c r="AH108" s="79"/>
      <c r="AI108" s="79"/>
      <c r="AJ108" s="79"/>
      <c r="AK108" s="79"/>
      <c r="AL108" s="79"/>
      <c r="AM108" s="79"/>
      <c r="AN108" s="79"/>
      <c r="AO108" s="3"/>
    </row>
    <row r="109" spans="1:41" ht="10">
      <c r="A109" s="17" t="s">
        <v>3244</v>
      </c>
      <c r="B109" s="11" t="s">
        <v>3224</v>
      </c>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3"/>
    </row>
    <row r="110" spans="1:41" ht="40">
      <c r="A110" s="8" t="s">
        <v>3245</v>
      </c>
      <c r="B110" s="11" t="s">
        <v>3246</v>
      </c>
      <c r="C110" s="79"/>
      <c r="D110" s="79"/>
      <c r="E110" s="79"/>
      <c r="F110" s="79"/>
      <c r="G110" s="79"/>
      <c r="H110" s="79"/>
      <c r="I110" s="79"/>
      <c r="J110" s="79"/>
      <c r="K110" s="79"/>
      <c r="L110" s="79"/>
      <c r="M110" s="79"/>
      <c r="N110" s="79"/>
      <c r="O110" s="79"/>
      <c r="P110" s="79"/>
      <c r="Q110" s="79"/>
      <c r="R110" s="79"/>
      <c r="S110" s="79"/>
      <c r="T110" s="79"/>
      <c r="U110" s="79"/>
      <c r="V110" s="79"/>
      <c r="W110" s="79"/>
      <c r="X110" s="79"/>
      <c r="Y110" s="79"/>
      <c r="Z110" s="79"/>
      <c r="AA110" s="79"/>
      <c r="AB110" s="79"/>
      <c r="AC110" s="79"/>
      <c r="AD110" s="79"/>
      <c r="AE110" s="79"/>
      <c r="AF110" s="79"/>
      <c r="AG110" s="79"/>
      <c r="AH110" s="79"/>
      <c r="AI110" s="79"/>
      <c r="AJ110" s="79"/>
      <c r="AK110" s="79"/>
      <c r="AL110" s="79"/>
      <c r="AM110" s="79"/>
      <c r="AN110" s="79"/>
      <c r="AO110" s="3"/>
    </row>
    <row r="111" spans="1:41" ht="10">
      <c r="A111" s="17" t="s">
        <v>3247</v>
      </c>
      <c r="B111" s="11" t="s">
        <v>3106</v>
      </c>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3"/>
    </row>
    <row r="112" spans="1:41" ht="20">
      <c r="A112" s="8" t="s">
        <v>3248</v>
      </c>
      <c r="B112" s="11" t="s">
        <v>3229</v>
      </c>
      <c r="C112" s="79" t="e">
        <f t="shared" ref="C112:J112" si="19">TRUNC(IF(C107&gt;0,C107-C110, 0),0)</f>
        <v>#REF!</v>
      </c>
      <c r="D112" s="79">
        <f t="shared" si="19"/>
        <v>0</v>
      </c>
      <c r="E112" s="79">
        <f t="shared" si="19"/>
        <v>0</v>
      </c>
      <c r="F112" s="79">
        <f t="shared" si="19"/>
        <v>0</v>
      </c>
      <c r="G112" s="79">
        <f t="shared" si="19"/>
        <v>0</v>
      </c>
      <c r="H112" s="79">
        <f t="shared" si="19"/>
        <v>0</v>
      </c>
      <c r="I112" s="79">
        <f t="shared" si="19"/>
        <v>0</v>
      </c>
      <c r="J112" s="79">
        <f t="shared" si="19"/>
        <v>0</v>
      </c>
      <c r="K112" s="79"/>
      <c r="L112" s="79"/>
      <c r="M112" s="79"/>
      <c r="N112" s="79"/>
      <c r="O112" s="79"/>
      <c r="P112" s="79"/>
      <c r="Q112" s="79"/>
      <c r="R112" s="79"/>
      <c r="S112" s="79"/>
      <c r="T112" s="79"/>
      <c r="U112" s="79"/>
      <c r="V112" s="79"/>
      <c r="W112" s="79"/>
      <c r="X112" s="79"/>
      <c r="Y112" s="79"/>
      <c r="Z112" s="79"/>
      <c r="AA112" s="79"/>
      <c r="AB112" s="79"/>
      <c r="AC112" s="79"/>
      <c r="AD112" s="79"/>
      <c r="AE112" s="79"/>
      <c r="AF112" s="79"/>
      <c r="AG112" s="79"/>
      <c r="AH112" s="79"/>
      <c r="AI112" s="79"/>
      <c r="AJ112" s="79"/>
      <c r="AK112" s="79"/>
      <c r="AL112" s="79"/>
      <c r="AM112" s="79"/>
      <c r="AN112" s="79"/>
      <c r="AO112" s="3"/>
    </row>
    <row r="113" spans="1:41" ht="8.15" customHeight="1">
      <c r="A113" s="3" t="s">
        <v>0</v>
      </c>
      <c r="B113" s="3" t="s">
        <v>0</v>
      </c>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row>
  </sheetData>
  <sheetProtection password="C9D6" sheet="1" objects="1" scenarios="1" formatColumns="0"/>
  <dataValidations count="1">
    <dataValidation allowBlank="1" showInputMessage="1" showErrorMessage="1" promptTitle="NOTA:" prompt="FORMATO DE 4 DECIMALES ESTABLECIDO POR SIPRED" sqref="C15:AN15 C24:AN24 C33:AN33 C45:AN45" xr:uid="{00000000-0002-0000-2000-000000000000}"/>
  </dataValidations>
  <pageMargins left="0.39370078740157483" right="0.39370078740157483" top="0.39370078740157483" bottom="0.39370078740157483" header="0.31496062992125984" footer="0.31496062992125984"/>
  <pageSetup scale="50" orientation="landscape" r:id="rId1"/>
  <headerFooter>
    <oddFooter>&amp;R&amp;8&amp;P/&amp;N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Q50"/>
  <sheetViews>
    <sheetView showGridLines="0" zoomScaleNormal="100" workbookViewId="0">
      <pane xSplit="2" ySplit="2" topLeftCell="C3" activePane="bottomRight" state="frozen"/>
      <selection activeCell="C3" sqref="C3"/>
      <selection pane="topRight" activeCell="C3" sqref="C3"/>
      <selection pane="bottomLeft" activeCell="C3" sqref="C3"/>
      <selection pane="bottomRight" activeCell="C3" sqref="C3"/>
    </sheetView>
  </sheetViews>
  <sheetFormatPr baseColWidth="10" defaultColWidth="11.453125" defaultRowHeight="15" customHeight="1"/>
  <cols>
    <col min="1" max="1" width="14.6328125" style="78" customWidth="1"/>
    <col min="2" max="2" width="35.6328125" style="78" customWidth="1"/>
    <col min="3" max="3" width="15.6328125" style="78" customWidth="1"/>
    <col min="4" max="4" width="19" style="78" customWidth="1"/>
    <col min="5" max="5" width="20.36328125" style="78" customWidth="1"/>
    <col min="6" max="6" width="20.90625" style="78" customWidth="1"/>
    <col min="7" max="7" width="19.08984375" style="78" customWidth="1"/>
    <col min="8" max="8" width="19.453125" style="78" customWidth="1"/>
    <col min="9" max="9" width="16.6328125" style="78" customWidth="1"/>
    <col min="10" max="10" width="17.6328125" style="78" customWidth="1"/>
    <col min="11" max="11" width="18.36328125" style="78" customWidth="1"/>
    <col min="12" max="12" width="18.90625" style="78" customWidth="1"/>
    <col min="13" max="13" width="18.36328125" style="78" customWidth="1"/>
    <col min="14" max="14" width="18.6328125" style="78" customWidth="1"/>
    <col min="15" max="15" width="20.6328125" style="78" customWidth="1"/>
    <col min="16" max="16" width="19.36328125" style="78" customWidth="1"/>
    <col min="17" max="17" width="1.6328125" style="78" customWidth="1"/>
    <col min="18" max="16384" width="11.453125" style="78"/>
  </cols>
  <sheetData>
    <row r="1" spans="1:17" ht="20">
      <c r="A1" s="3" t="s">
        <v>0</v>
      </c>
      <c r="B1" s="2" t="s">
        <v>3249</v>
      </c>
      <c r="C1" s="2"/>
      <c r="D1" s="2"/>
      <c r="E1" s="3" t="s">
        <v>0</v>
      </c>
      <c r="F1" s="3" t="s">
        <v>0</v>
      </c>
      <c r="G1" s="3" t="s">
        <v>0</v>
      </c>
      <c r="H1" s="3" t="s">
        <v>0</v>
      </c>
      <c r="I1" s="3" t="s">
        <v>0</v>
      </c>
      <c r="J1" s="3" t="s">
        <v>0</v>
      </c>
      <c r="K1" s="3" t="s">
        <v>0</v>
      </c>
      <c r="L1" s="3" t="s">
        <v>0</v>
      </c>
      <c r="M1" s="3" t="s">
        <v>0</v>
      </c>
      <c r="N1" s="3" t="s">
        <v>0</v>
      </c>
      <c r="O1" s="3" t="s">
        <v>0</v>
      </c>
      <c r="P1" s="3" t="s">
        <v>0</v>
      </c>
      <c r="Q1" s="3" t="s">
        <v>0</v>
      </c>
    </row>
    <row r="2" spans="1:17" ht="10">
      <c r="A2" s="15" t="s">
        <v>1</v>
      </c>
      <c r="B2" s="15" t="s">
        <v>2</v>
      </c>
      <c r="C2" s="15" t="s">
        <v>679</v>
      </c>
      <c r="D2" s="15" t="s">
        <v>680</v>
      </c>
      <c r="E2" s="15" t="s">
        <v>3058</v>
      </c>
      <c r="F2" s="15" t="s">
        <v>3055</v>
      </c>
      <c r="G2" s="15" t="s">
        <v>3052</v>
      </c>
      <c r="H2" s="15" t="s">
        <v>3049</v>
      </c>
      <c r="I2" s="15" t="s">
        <v>3046</v>
      </c>
      <c r="J2" s="15" t="s">
        <v>3044</v>
      </c>
      <c r="K2" s="15" t="s">
        <v>3065</v>
      </c>
      <c r="L2" s="15" t="s">
        <v>3066</v>
      </c>
      <c r="M2" s="15" t="s">
        <v>3067</v>
      </c>
      <c r="N2" s="15" t="s">
        <v>3071</v>
      </c>
      <c r="O2" s="15" t="s">
        <v>3072</v>
      </c>
      <c r="P2" s="15" t="s">
        <v>3073</v>
      </c>
      <c r="Q2" s="3" t="s">
        <v>0</v>
      </c>
    </row>
    <row r="3" spans="1:17" ht="10">
      <c r="A3" s="14" t="s">
        <v>3250</v>
      </c>
      <c r="B3" s="16" t="s">
        <v>0</v>
      </c>
      <c r="C3" s="27"/>
      <c r="D3" s="22"/>
      <c r="E3" s="22"/>
      <c r="F3" s="22"/>
      <c r="G3" s="22"/>
      <c r="H3" s="22"/>
      <c r="I3" s="22"/>
      <c r="J3" s="22"/>
      <c r="K3" s="22"/>
      <c r="L3" s="22"/>
      <c r="M3" s="22"/>
      <c r="N3" s="22"/>
      <c r="O3" s="22"/>
      <c r="P3" s="22"/>
      <c r="Q3" s="3"/>
    </row>
    <row r="4" spans="1:17" ht="10">
      <c r="A4" s="14" t="s">
        <v>3251</v>
      </c>
      <c r="B4" s="18" t="s">
        <v>683</v>
      </c>
      <c r="C4" s="27"/>
      <c r="D4" s="22"/>
      <c r="E4" s="22"/>
      <c r="F4" s="22"/>
      <c r="G4" s="22"/>
      <c r="H4" s="22"/>
      <c r="I4" s="22"/>
      <c r="J4" s="22"/>
      <c r="K4" s="22"/>
      <c r="L4" s="22"/>
      <c r="M4" s="22"/>
      <c r="N4" s="22"/>
      <c r="O4" s="22"/>
      <c r="P4" s="22"/>
      <c r="Q4" s="3"/>
    </row>
    <row r="5" spans="1:17" ht="10">
      <c r="A5" s="14" t="s">
        <v>3252</v>
      </c>
      <c r="B5" s="11" t="s">
        <v>0</v>
      </c>
      <c r="C5" s="22"/>
      <c r="D5" s="22"/>
      <c r="E5" s="22"/>
      <c r="F5" s="22"/>
      <c r="G5" s="22"/>
      <c r="H5" s="22"/>
      <c r="I5" s="22"/>
      <c r="J5" s="22"/>
      <c r="K5" s="22"/>
      <c r="L5" s="22"/>
      <c r="M5" s="22"/>
      <c r="N5" s="22"/>
      <c r="O5" s="22"/>
      <c r="P5" s="22"/>
      <c r="Q5" s="3"/>
    </row>
    <row r="6" spans="1:17" ht="10">
      <c r="A6" s="7" t="s">
        <v>3253</v>
      </c>
      <c r="B6" s="11" t="s">
        <v>3254</v>
      </c>
      <c r="C6" s="79">
        <f t="shared" ref="C6:O6" si="0">TRUNC(D49,0)</f>
        <v>0</v>
      </c>
      <c r="D6" s="79">
        <f t="shared" si="0"/>
        <v>0</v>
      </c>
      <c r="E6" s="79">
        <f t="shared" si="0"/>
        <v>0</v>
      </c>
      <c r="F6" s="79">
        <f t="shared" si="0"/>
        <v>0</v>
      </c>
      <c r="G6" s="79">
        <f t="shared" si="0"/>
        <v>0</v>
      </c>
      <c r="H6" s="79">
        <f t="shared" si="0"/>
        <v>0</v>
      </c>
      <c r="I6" s="79">
        <f t="shared" si="0"/>
        <v>0</v>
      </c>
      <c r="J6" s="79">
        <f t="shared" si="0"/>
        <v>0</v>
      </c>
      <c r="K6" s="79">
        <f t="shared" si="0"/>
        <v>0</v>
      </c>
      <c r="L6" s="79">
        <f t="shared" si="0"/>
        <v>0</v>
      </c>
      <c r="M6" s="79">
        <f t="shared" si="0"/>
        <v>0</v>
      </c>
      <c r="N6" s="79">
        <f t="shared" si="0"/>
        <v>0</v>
      </c>
      <c r="O6" s="79">
        <f t="shared" si="0"/>
        <v>0</v>
      </c>
      <c r="P6" s="79"/>
      <c r="Q6" s="3"/>
    </row>
    <row r="7" spans="1:17" ht="10">
      <c r="A7" s="14" t="s">
        <v>3250</v>
      </c>
      <c r="B7" s="11" t="s">
        <v>2168</v>
      </c>
      <c r="C7" s="11"/>
      <c r="D7" s="11"/>
      <c r="E7" s="11"/>
      <c r="F7" s="11"/>
      <c r="G7" s="11"/>
      <c r="H7" s="11"/>
      <c r="I7" s="11"/>
      <c r="J7" s="11"/>
      <c r="K7" s="11"/>
      <c r="L7" s="11"/>
      <c r="M7" s="11"/>
      <c r="N7" s="11"/>
      <c r="O7" s="11"/>
      <c r="P7" s="11"/>
      <c r="Q7" s="3"/>
    </row>
    <row r="8" spans="1:17" ht="10">
      <c r="A8" s="7" t="s">
        <v>3255</v>
      </c>
      <c r="B8" s="11" t="s">
        <v>3117</v>
      </c>
      <c r="C8" s="87"/>
      <c r="D8" s="87"/>
      <c r="E8" s="87"/>
      <c r="F8" s="87"/>
      <c r="G8" s="87"/>
      <c r="H8" s="87"/>
      <c r="I8" s="87"/>
      <c r="J8" s="87"/>
      <c r="K8" s="87"/>
      <c r="L8" s="87"/>
      <c r="M8" s="87"/>
      <c r="N8" s="87"/>
      <c r="O8" s="87"/>
      <c r="P8" s="87"/>
      <c r="Q8" s="3"/>
    </row>
    <row r="9" spans="1:17" ht="10">
      <c r="A9" s="14" t="s">
        <v>3256</v>
      </c>
      <c r="B9" s="11" t="s">
        <v>3257</v>
      </c>
      <c r="C9" s="11"/>
      <c r="D9" s="11"/>
      <c r="E9" s="11"/>
      <c r="F9" s="11"/>
      <c r="G9" s="11"/>
      <c r="H9" s="11"/>
      <c r="I9" s="11"/>
      <c r="J9" s="11"/>
      <c r="K9" s="11"/>
      <c r="L9" s="11"/>
      <c r="M9" s="11"/>
      <c r="N9" s="11"/>
      <c r="O9" s="11"/>
      <c r="P9" s="11"/>
      <c r="Q9" s="3"/>
    </row>
    <row r="10" spans="1:17" ht="20">
      <c r="A10" s="7" t="s">
        <v>3258</v>
      </c>
      <c r="B10" s="11" t="s">
        <v>3259</v>
      </c>
      <c r="C10" s="79">
        <f t="shared" ref="C10:O10" si="1">TRUNC((C6*C8),0)</f>
        <v>0</v>
      </c>
      <c r="D10" s="79">
        <f t="shared" si="1"/>
        <v>0</v>
      </c>
      <c r="E10" s="79">
        <f t="shared" si="1"/>
        <v>0</v>
      </c>
      <c r="F10" s="79">
        <f t="shared" si="1"/>
        <v>0</v>
      </c>
      <c r="G10" s="79">
        <f t="shared" si="1"/>
        <v>0</v>
      </c>
      <c r="H10" s="79">
        <f t="shared" si="1"/>
        <v>0</v>
      </c>
      <c r="I10" s="79">
        <f t="shared" si="1"/>
        <v>0</v>
      </c>
      <c r="J10" s="79">
        <f t="shared" si="1"/>
        <v>0</v>
      </c>
      <c r="K10" s="79">
        <f t="shared" si="1"/>
        <v>0</v>
      </c>
      <c r="L10" s="79">
        <f t="shared" si="1"/>
        <v>0</v>
      </c>
      <c r="M10" s="79">
        <f t="shared" si="1"/>
        <v>0</v>
      </c>
      <c r="N10" s="79">
        <f t="shared" si="1"/>
        <v>0</v>
      </c>
      <c r="O10" s="79">
        <f t="shared" si="1"/>
        <v>0</v>
      </c>
      <c r="P10" s="79"/>
      <c r="Q10" s="3"/>
    </row>
    <row r="11" spans="1:17" ht="10">
      <c r="A11" s="14" t="s">
        <v>3260</v>
      </c>
      <c r="B11" s="11" t="s">
        <v>1527</v>
      </c>
      <c r="C11" s="11"/>
      <c r="D11" s="11"/>
      <c r="E11" s="11"/>
      <c r="F11" s="11"/>
      <c r="G11" s="11"/>
      <c r="H11" s="11"/>
      <c r="I11" s="11"/>
      <c r="J11" s="11"/>
      <c r="K11" s="11"/>
      <c r="L11" s="11"/>
      <c r="M11" s="11"/>
      <c r="N11" s="11"/>
      <c r="O11" s="11"/>
      <c r="P11" s="11"/>
      <c r="Q11" s="3"/>
    </row>
    <row r="12" spans="1:17" ht="10">
      <c r="A12" s="7" t="s">
        <v>3261</v>
      </c>
      <c r="B12" s="11" t="s">
        <v>3262</v>
      </c>
      <c r="C12" s="79"/>
      <c r="D12" s="79"/>
      <c r="E12" s="79"/>
      <c r="F12" s="79"/>
      <c r="G12" s="79"/>
      <c r="H12" s="79"/>
      <c r="I12" s="79"/>
      <c r="J12" s="79"/>
      <c r="K12" s="79"/>
      <c r="L12" s="79"/>
      <c r="M12" s="79"/>
      <c r="N12" s="79"/>
      <c r="O12" s="79"/>
      <c r="P12" s="79"/>
      <c r="Q12" s="3"/>
    </row>
    <row r="13" spans="1:17" ht="10">
      <c r="A13" s="14" t="s">
        <v>3263</v>
      </c>
      <c r="B13" s="11" t="s">
        <v>3257</v>
      </c>
      <c r="C13" s="11"/>
      <c r="D13" s="11"/>
      <c r="E13" s="11"/>
      <c r="F13" s="11"/>
      <c r="G13" s="11"/>
      <c r="H13" s="11"/>
      <c r="I13" s="11"/>
      <c r="J13" s="11"/>
      <c r="K13" s="11"/>
      <c r="L13" s="11"/>
      <c r="M13" s="11"/>
      <c r="N13" s="11"/>
      <c r="O13" s="11"/>
      <c r="P13" s="11"/>
      <c r="Q13" s="3"/>
    </row>
    <row r="14" spans="1:17" ht="20">
      <c r="A14" s="7" t="s">
        <v>3264</v>
      </c>
      <c r="B14" s="11" t="s">
        <v>3265</v>
      </c>
      <c r="C14" s="79">
        <f t="shared" ref="C14:O14" si="2">TRUNC((C10+C12),0)</f>
        <v>0</v>
      </c>
      <c r="D14" s="79">
        <f t="shared" si="2"/>
        <v>0</v>
      </c>
      <c r="E14" s="79">
        <f t="shared" si="2"/>
        <v>0</v>
      </c>
      <c r="F14" s="79">
        <f t="shared" si="2"/>
        <v>0</v>
      </c>
      <c r="G14" s="79">
        <f t="shared" si="2"/>
        <v>0</v>
      </c>
      <c r="H14" s="79">
        <f t="shared" si="2"/>
        <v>0</v>
      </c>
      <c r="I14" s="79">
        <f t="shared" si="2"/>
        <v>0</v>
      </c>
      <c r="J14" s="79">
        <f t="shared" si="2"/>
        <v>0</v>
      </c>
      <c r="K14" s="79">
        <f t="shared" si="2"/>
        <v>0</v>
      </c>
      <c r="L14" s="79">
        <f t="shared" si="2"/>
        <v>0</v>
      </c>
      <c r="M14" s="79">
        <f t="shared" si="2"/>
        <v>0</v>
      </c>
      <c r="N14" s="79">
        <f t="shared" si="2"/>
        <v>0</v>
      </c>
      <c r="O14" s="79">
        <f t="shared" si="2"/>
        <v>0</v>
      </c>
      <c r="P14" s="79"/>
      <c r="Q14" s="3"/>
    </row>
    <row r="15" spans="1:17" ht="10">
      <c r="A15" s="14" t="s">
        <v>3266</v>
      </c>
      <c r="B15" s="11" t="s">
        <v>2168</v>
      </c>
      <c r="C15" s="11"/>
      <c r="D15" s="11"/>
      <c r="E15" s="11"/>
      <c r="F15" s="11"/>
      <c r="G15" s="11"/>
      <c r="H15" s="11"/>
      <c r="I15" s="11"/>
      <c r="J15" s="11"/>
      <c r="K15" s="11"/>
      <c r="L15" s="11"/>
      <c r="M15" s="11"/>
      <c r="N15" s="11"/>
      <c r="O15" s="11"/>
      <c r="P15" s="11"/>
      <c r="Q15" s="3"/>
    </row>
    <row r="16" spans="1:17" ht="10">
      <c r="A16" s="7" t="s">
        <v>3267</v>
      </c>
      <c r="B16" s="11" t="s">
        <v>3117</v>
      </c>
      <c r="C16" s="87"/>
      <c r="D16" s="87"/>
      <c r="E16" s="87"/>
      <c r="F16" s="87"/>
      <c r="G16" s="87"/>
      <c r="H16" s="87"/>
      <c r="I16" s="87"/>
      <c r="J16" s="87"/>
      <c r="K16" s="87"/>
      <c r="L16" s="87"/>
      <c r="M16" s="87"/>
      <c r="N16" s="87"/>
      <c r="O16" s="87"/>
      <c r="P16" s="87"/>
      <c r="Q16" s="3"/>
    </row>
    <row r="17" spans="1:17" ht="10">
      <c r="A17" s="14" t="s">
        <v>3268</v>
      </c>
      <c r="B17" s="11" t="s">
        <v>3257</v>
      </c>
      <c r="C17" s="11"/>
      <c r="D17" s="11"/>
      <c r="E17" s="11"/>
      <c r="F17" s="11"/>
      <c r="G17" s="11"/>
      <c r="H17" s="11"/>
      <c r="I17" s="11"/>
      <c r="J17" s="11"/>
      <c r="K17" s="11"/>
      <c r="L17" s="11"/>
      <c r="M17" s="11"/>
      <c r="N17" s="11"/>
      <c r="O17" s="11"/>
      <c r="P17" s="11"/>
      <c r="Q17" s="3"/>
    </row>
    <row r="18" spans="1:17" ht="30">
      <c r="A18" s="7" t="s">
        <v>3269</v>
      </c>
      <c r="B18" s="11" t="s">
        <v>3270</v>
      </c>
      <c r="C18" s="79">
        <f t="shared" ref="C18:O18" si="3">TRUNC((C14*C16),0)</f>
        <v>0</v>
      </c>
      <c r="D18" s="79">
        <f t="shared" si="3"/>
        <v>0</v>
      </c>
      <c r="E18" s="79">
        <f t="shared" si="3"/>
        <v>0</v>
      </c>
      <c r="F18" s="79">
        <f t="shared" si="3"/>
        <v>0</v>
      </c>
      <c r="G18" s="79">
        <f t="shared" si="3"/>
        <v>0</v>
      </c>
      <c r="H18" s="79">
        <f t="shared" si="3"/>
        <v>0</v>
      </c>
      <c r="I18" s="79">
        <f t="shared" si="3"/>
        <v>0</v>
      </c>
      <c r="J18" s="79">
        <f t="shared" si="3"/>
        <v>0</v>
      </c>
      <c r="K18" s="79">
        <f t="shared" si="3"/>
        <v>0</v>
      </c>
      <c r="L18" s="79">
        <f t="shared" si="3"/>
        <v>0</v>
      </c>
      <c r="M18" s="79">
        <f t="shared" si="3"/>
        <v>0</v>
      </c>
      <c r="N18" s="79">
        <f t="shared" si="3"/>
        <v>0</v>
      </c>
      <c r="O18" s="79">
        <f t="shared" si="3"/>
        <v>0</v>
      </c>
      <c r="P18" s="79"/>
      <c r="Q18" s="3"/>
    </row>
    <row r="19" spans="1:17" ht="10">
      <c r="A19" s="14" t="s">
        <v>3271</v>
      </c>
      <c r="B19" s="11" t="s">
        <v>1082</v>
      </c>
      <c r="C19" s="11"/>
      <c r="D19" s="11"/>
      <c r="E19" s="11"/>
      <c r="F19" s="11"/>
      <c r="G19" s="11"/>
      <c r="H19" s="11"/>
      <c r="I19" s="11"/>
      <c r="J19" s="11"/>
      <c r="K19" s="11"/>
      <c r="L19" s="11"/>
      <c r="M19" s="11"/>
      <c r="N19" s="11"/>
      <c r="O19" s="11"/>
      <c r="P19" s="11"/>
      <c r="Q19" s="3"/>
    </row>
    <row r="20" spans="1:17" ht="10">
      <c r="A20" s="7" t="s">
        <v>3272</v>
      </c>
      <c r="B20" s="11" t="s">
        <v>1213</v>
      </c>
      <c r="C20" s="79"/>
      <c r="D20" s="79"/>
      <c r="E20" s="79"/>
      <c r="F20" s="79"/>
      <c r="G20" s="79"/>
      <c r="H20" s="79"/>
      <c r="I20" s="79"/>
      <c r="J20" s="79"/>
      <c r="K20" s="79"/>
      <c r="L20" s="79"/>
      <c r="M20" s="79"/>
      <c r="N20" s="79"/>
      <c r="O20" s="79"/>
      <c r="P20" s="79"/>
      <c r="Q20" s="3"/>
    </row>
    <row r="21" spans="1:17" ht="10">
      <c r="A21" s="14" t="s">
        <v>3273</v>
      </c>
      <c r="B21" s="11" t="s">
        <v>3257</v>
      </c>
      <c r="C21" s="11"/>
      <c r="D21" s="11"/>
      <c r="E21" s="11"/>
      <c r="F21" s="11"/>
      <c r="G21" s="11"/>
      <c r="H21" s="11"/>
      <c r="I21" s="11"/>
      <c r="J21" s="11"/>
      <c r="K21" s="11"/>
      <c r="L21" s="11"/>
      <c r="M21" s="11"/>
      <c r="N21" s="11"/>
      <c r="O21" s="11"/>
      <c r="P21" s="11"/>
      <c r="Q21" s="3"/>
    </row>
    <row r="22" spans="1:17" ht="20">
      <c r="A22" s="7" t="s">
        <v>3274</v>
      </c>
      <c r="B22" s="11" t="s">
        <v>3275</v>
      </c>
      <c r="C22" s="79">
        <f t="shared" ref="C22:O22" si="4">TRUNC((C18-C20),0)</f>
        <v>0</v>
      </c>
      <c r="D22" s="79">
        <f t="shared" si="4"/>
        <v>0</v>
      </c>
      <c r="E22" s="79">
        <f t="shared" si="4"/>
        <v>0</v>
      </c>
      <c r="F22" s="79">
        <f t="shared" si="4"/>
        <v>0</v>
      </c>
      <c r="G22" s="79">
        <f t="shared" si="4"/>
        <v>0</v>
      </c>
      <c r="H22" s="79">
        <f t="shared" si="4"/>
        <v>0</v>
      </c>
      <c r="I22" s="79">
        <f t="shared" si="4"/>
        <v>0</v>
      </c>
      <c r="J22" s="79">
        <f t="shared" si="4"/>
        <v>0</v>
      </c>
      <c r="K22" s="79">
        <f t="shared" si="4"/>
        <v>0</v>
      </c>
      <c r="L22" s="79">
        <f t="shared" si="4"/>
        <v>0</v>
      </c>
      <c r="M22" s="79">
        <f t="shared" si="4"/>
        <v>0</v>
      </c>
      <c r="N22" s="79">
        <f t="shared" si="4"/>
        <v>0</v>
      </c>
      <c r="O22" s="79">
        <f t="shared" si="4"/>
        <v>0</v>
      </c>
      <c r="P22" s="79"/>
      <c r="Q22" s="3"/>
    </row>
    <row r="23" spans="1:17" ht="10">
      <c r="A23" s="14" t="s">
        <v>3276</v>
      </c>
      <c r="B23" s="11" t="s">
        <v>2168</v>
      </c>
      <c r="C23" s="11"/>
      <c r="D23" s="11"/>
      <c r="E23" s="11"/>
      <c r="F23" s="11"/>
      <c r="G23" s="11"/>
      <c r="H23" s="11"/>
      <c r="I23" s="11"/>
      <c r="J23" s="11"/>
      <c r="K23" s="11"/>
      <c r="L23" s="11"/>
      <c r="M23" s="11"/>
      <c r="N23" s="11"/>
      <c r="O23" s="11"/>
      <c r="P23" s="11"/>
      <c r="Q23" s="3"/>
    </row>
    <row r="24" spans="1:17" ht="20">
      <c r="A24" s="7" t="s">
        <v>3277</v>
      </c>
      <c r="B24" s="11" t="s">
        <v>3142</v>
      </c>
      <c r="C24" s="87"/>
      <c r="D24" s="87"/>
      <c r="E24" s="87"/>
      <c r="F24" s="87"/>
      <c r="G24" s="87"/>
      <c r="H24" s="87"/>
      <c r="I24" s="87"/>
      <c r="J24" s="87"/>
      <c r="K24" s="87"/>
      <c r="L24" s="87"/>
      <c r="M24" s="87"/>
      <c r="N24" s="87"/>
      <c r="O24" s="87"/>
      <c r="P24" s="87"/>
      <c r="Q24" s="3"/>
    </row>
    <row r="25" spans="1:17" ht="10">
      <c r="A25" s="14" t="s">
        <v>3278</v>
      </c>
      <c r="B25" s="11" t="s">
        <v>3257</v>
      </c>
      <c r="C25" s="11"/>
      <c r="D25" s="11"/>
      <c r="E25" s="11"/>
      <c r="F25" s="11"/>
      <c r="G25" s="11"/>
      <c r="H25" s="11"/>
      <c r="I25" s="11"/>
      <c r="J25" s="11"/>
      <c r="K25" s="11"/>
      <c r="L25" s="11"/>
      <c r="M25" s="11"/>
      <c r="N25" s="11"/>
      <c r="O25" s="11"/>
      <c r="P25" s="11"/>
      <c r="Q25" s="3"/>
    </row>
    <row r="26" spans="1:17" ht="30">
      <c r="A26" s="7" t="s">
        <v>3279</v>
      </c>
      <c r="B26" s="11" t="s">
        <v>3280</v>
      </c>
      <c r="C26" s="91">
        <f t="shared" ref="C26:O26" si="5">TRUNC(C22*C24,0)</f>
        <v>0</v>
      </c>
      <c r="D26" s="91">
        <f t="shared" si="5"/>
        <v>0</v>
      </c>
      <c r="E26" s="91">
        <f t="shared" si="5"/>
        <v>0</v>
      </c>
      <c r="F26" s="91">
        <f t="shared" si="5"/>
        <v>0</v>
      </c>
      <c r="G26" s="91">
        <f t="shared" si="5"/>
        <v>0</v>
      </c>
      <c r="H26" s="91">
        <f t="shared" si="5"/>
        <v>0</v>
      </c>
      <c r="I26" s="91">
        <f t="shared" si="5"/>
        <v>0</v>
      </c>
      <c r="J26" s="91">
        <f t="shared" si="5"/>
        <v>0</v>
      </c>
      <c r="K26" s="91">
        <f t="shared" si="5"/>
        <v>0</v>
      </c>
      <c r="L26" s="91">
        <f t="shared" si="5"/>
        <v>0</v>
      </c>
      <c r="M26" s="91">
        <f t="shared" si="5"/>
        <v>0</v>
      </c>
      <c r="N26" s="91">
        <f t="shared" si="5"/>
        <v>0</v>
      </c>
      <c r="O26" s="91">
        <f t="shared" si="5"/>
        <v>0</v>
      </c>
      <c r="P26" s="91"/>
      <c r="Q26" s="3"/>
    </row>
    <row r="27" spans="1:17" ht="10">
      <c r="A27" s="14" t="s">
        <v>3281</v>
      </c>
      <c r="B27" s="11" t="s">
        <v>0</v>
      </c>
      <c r="C27" s="11"/>
      <c r="D27" s="11"/>
      <c r="E27" s="11"/>
      <c r="F27" s="11"/>
      <c r="G27" s="11"/>
      <c r="H27" s="11"/>
      <c r="I27" s="11"/>
      <c r="J27" s="11"/>
      <c r="K27" s="11"/>
      <c r="L27" s="11"/>
      <c r="M27" s="11"/>
      <c r="N27" s="11"/>
      <c r="O27" s="11"/>
      <c r="P27" s="11"/>
      <c r="Q27" s="3"/>
    </row>
    <row r="28" spans="1:17" ht="20">
      <c r="A28" s="14" t="s">
        <v>3282</v>
      </c>
      <c r="B28" s="11" t="s">
        <v>3283</v>
      </c>
      <c r="C28" s="11"/>
      <c r="D28" s="11"/>
      <c r="E28" s="11"/>
      <c r="F28" s="11"/>
      <c r="G28" s="11"/>
      <c r="H28" s="11"/>
      <c r="I28" s="11"/>
      <c r="J28" s="11"/>
      <c r="K28" s="11"/>
      <c r="L28" s="11"/>
      <c r="M28" s="11"/>
      <c r="N28" s="11"/>
      <c r="O28" s="11"/>
      <c r="P28" s="11"/>
      <c r="Q28" s="3"/>
    </row>
    <row r="29" spans="1:17" ht="10">
      <c r="A29" s="14" t="s">
        <v>3284</v>
      </c>
      <c r="B29" s="11" t="s">
        <v>3285</v>
      </c>
      <c r="C29" s="11"/>
      <c r="D29" s="11"/>
      <c r="E29" s="11"/>
      <c r="F29" s="11"/>
      <c r="G29" s="11"/>
      <c r="H29" s="11"/>
      <c r="I29" s="11"/>
      <c r="J29" s="11"/>
      <c r="K29" s="11"/>
      <c r="L29" s="11"/>
      <c r="M29" s="11"/>
      <c r="N29" s="11"/>
      <c r="O29" s="11"/>
      <c r="P29" s="11"/>
      <c r="Q29" s="3"/>
    </row>
    <row r="30" spans="1:17" ht="10">
      <c r="A30" s="14" t="s">
        <v>3286</v>
      </c>
      <c r="B30" s="11" t="s">
        <v>0</v>
      </c>
      <c r="C30" s="11"/>
      <c r="D30" s="11"/>
      <c r="E30" s="11"/>
      <c r="F30" s="11"/>
      <c r="G30" s="11"/>
      <c r="H30" s="11"/>
      <c r="I30" s="11"/>
      <c r="J30" s="11"/>
      <c r="K30" s="11"/>
      <c r="L30" s="11"/>
      <c r="M30" s="11"/>
      <c r="N30" s="11"/>
      <c r="O30" s="11"/>
      <c r="P30" s="11"/>
      <c r="Q30" s="3"/>
    </row>
    <row r="31" spans="1:17" ht="10">
      <c r="A31" s="7" t="s">
        <v>3287</v>
      </c>
      <c r="B31" s="11" t="s">
        <v>3288</v>
      </c>
      <c r="C31" s="79"/>
      <c r="D31" s="79"/>
      <c r="E31" s="79"/>
      <c r="F31" s="79"/>
      <c r="G31" s="79"/>
      <c r="H31" s="79"/>
      <c r="I31" s="79"/>
      <c r="J31" s="79"/>
      <c r="K31" s="79"/>
      <c r="L31" s="79"/>
      <c r="M31" s="79"/>
      <c r="N31" s="79"/>
      <c r="O31" s="79"/>
      <c r="P31" s="79"/>
      <c r="Q31" s="3"/>
    </row>
    <row r="32" spans="1:17" ht="10">
      <c r="A32" s="14" t="s">
        <v>3289</v>
      </c>
      <c r="B32" s="11" t="s">
        <v>1527</v>
      </c>
      <c r="C32" s="11"/>
      <c r="D32" s="11"/>
      <c r="E32" s="11"/>
      <c r="F32" s="11"/>
      <c r="G32" s="11"/>
      <c r="H32" s="11"/>
      <c r="I32" s="11"/>
      <c r="J32" s="11"/>
      <c r="K32" s="11"/>
      <c r="L32" s="11"/>
      <c r="M32" s="11"/>
      <c r="N32" s="11"/>
      <c r="O32" s="11"/>
      <c r="P32" s="11"/>
      <c r="Q32" s="3"/>
    </row>
    <row r="33" spans="1:17" ht="20">
      <c r="A33" s="7" t="s">
        <v>3290</v>
      </c>
      <c r="B33" s="11" t="s">
        <v>3291</v>
      </c>
      <c r="C33" s="79"/>
      <c r="D33" s="79"/>
      <c r="E33" s="79"/>
      <c r="F33" s="79"/>
      <c r="G33" s="79"/>
      <c r="H33" s="79"/>
      <c r="I33" s="79"/>
      <c r="J33" s="79"/>
      <c r="K33" s="79"/>
      <c r="L33" s="79"/>
      <c r="M33" s="79"/>
      <c r="N33" s="79"/>
      <c r="O33" s="79"/>
      <c r="P33" s="79"/>
      <c r="Q33" s="3"/>
    </row>
    <row r="34" spans="1:17" ht="10">
      <c r="A34" s="14" t="s">
        <v>3292</v>
      </c>
      <c r="B34" s="11" t="s">
        <v>1082</v>
      </c>
      <c r="C34" s="11"/>
      <c r="D34" s="11"/>
      <c r="E34" s="11"/>
      <c r="F34" s="11"/>
      <c r="G34" s="11"/>
      <c r="H34" s="11"/>
      <c r="I34" s="11"/>
      <c r="J34" s="11"/>
      <c r="K34" s="11"/>
      <c r="L34" s="11"/>
      <c r="M34" s="11"/>
      <c r="N34" s="11"/>
      <c r="O34" s="11"/>
      <c r="P34" s="11"/>
      <c r="Q34" s="3"/>
    </row>
    <row r="35" spans="1:17" ht="10">
      <c r="A35" s="7" t="s">
        <v>3293</v>
      </c>
      <c r="B35" s="11" t="s">
        <v>3294</v>
      </c>
      <c r="C35" s="79"/>
      <c r="D35" s="79"/>
      <c r="E35" s="79"/>
      <c r="F35" s="79"/>
      <c r="G35" s="79"/>
      <c r="H35" s="79"/>
      <c r="I35" s="79"/>
      <c r="J35" s="79"/>
      <c r="K35" s="79"/>
      <c r="L35" s="79"/>
      <c r="M35" s="79"/>
      <c r="N35" s="79"/>
      <c r="O35" s="79"/>
      <c r="P35" s="79"/>
      <c r="Q35" s="3"/>
    </row>
    <row r="36" spans="1:17" ht="30">
      <c r="A36" s="7" t="s">
        <v>3295</v>
      </c>
      <c r="B36" s="11" t="s">
        <v>3296</v>
      </c>
      <c r="C36" s="79"/>
      <c r="D36" s="79"/>
      <c r="E36" s="79"/>
      <c r="F36" s="79"/>
      <c r="G36" s="79"/>
      <c r="H36" s="79"/>
      <c r="I36" s="79"/>
      <c r="J36" s="79"/>
      <c r="K36" s="79"/>
      <c r="L36" s="79"/>
      <c r="M36" s="79"/>
      <c r="N36" s="79"/>
      <c r="O36" s="79"/>
      <c r="P36" s="79"/>
      <c r="Q36" s="3"/>
    </row>
    <row r="37" spans="1:17" ht="30">
      <c r="A37" s="7" t="s">
        <v>3297</v>
      </c>
      <c r="B37" s="11" t="s">
        <v>3298</v>
      </c>
      <c r="C37" s="79"/>
      <c r="D37" s="79"/>
      <c r="E37" s="79"/>
      <c r="F37" s="79"/>
      <c r="G37" s="79"/>
      <c r="H37" s="79"/>
      <c r="I37" s="79"/>
      <c r="J37" s="79"/>
      <c r="K37" s="79"/>
      <c r="L37" s="79"/>
      <c r="M37" s="79"/>
      <c r="N37" s="79"/>
      <c r="O37" s="79"/>
      <c r="P37" s="79"/>
      <c r="Q37" s="3"/>
    </row>
    <row r="38" spans="1:17" ht="10">
      <c r="A38" s="14" t="s">
        <v>3299</v>
      </c>
      <c r="B38" s="11" t="s">
        <v>3257</v>
      </c>
      <c r="C38" s="11"/>
      <c r="D38" s="11"/>
      <c r="E38" s="11"/>
      <c r="F38" s="11"/>
      <c r="G38" s="11"/>
      <c r="H38" s="11"/>
      <c r="I38" s="11"/>
      <c r="J38" s="11"/>
      <c r="K38" s="11"/>
      <c r="L38" s="11"/>
      <c r="M38" s="11"/>
      <c r="N38" s="11"/>
      <c r="O38" s="11"/>
      <c r="P38" s="11"/>
      <c r="Q38" s="3"/>
    </row>
    <row r="39" spans="1:17" ht="20">
      <c r="A39" s="7" t="s">
        <v>3300</v>
      </c>
      <c r="B39" s="11" t="s">
        <v>3301</v>
      </c>
      <c r="C39" s="79"/>
      <c r="D39" s="79"/>
      <c r="E39" s="79"/>
      <c r="F39" s="79"/>
      <c r="G39" s="79"/>
      <c r="H39" s="79"/>
      <c r="I39" s="79"/>
      <c r="J39" s="79"/>
      <c r="K39" s="79"/>
      <c r="L39" s="79"/>
      <c r="M39" s="79"/>
      <c r="N39" s="79">
        <f>TRUNC((N31+N33-N35-N36-N37),0)</f>
        <v>0</v>
      </c>
      <c r="O39" s="79">
        <f>TRUNC((O31+O33-O35-O36-O37),0)</f>
        <v>0</v>
      </c>
      <c r="P39" s="79">
        <f>TRUNC((P31+P33-P35-P36-P37),0)</f>
        <v>0</v>
      </c>
      <c r="Q39" s="3"/>
    </row>
    <row r="40" spans="1:17" ht="10">
      <c r="A40" s="14" t="s">
        <v>3302</v>
      </c>
      <c r="B40" s="11" t="s">
        <v>1082</v>
      </c>
      <c r="C40" s="11"/>
      <c r="D40" s="11"/>
      <c r="E40" s="11"/>
      <c r="F40" s="11"/>
      <c r="G40" s="11"/>
      <c r="H40" s="11"/>
      <c r="I40" s="11"/>
      <c r="J40" s="11"/>
      <c r="K40" s="11"/>
      <c r="L40" s="11"/>
      <c r="M40" s="11"/>
      <c r="N40" s="11"/>
      <c r="O40" s="11"/>
      <c r="P40" s="11"/>
      <c r="Q40" s="3"/>
    </row>
    <row r="41" spans="1:17" ht="20">
      <c r="A41" s="7" t="s">
        <v>3303</v>
      </c>
      <c r="B41" s="11" t="s">
        <v>3304</v>
      </c>
      <c r="C41" s="79"/>
      <c r="D41" s="79"/>
      <c r="E41" s="79"/>
      <c r="F41" s="79"/>
      <c r="G41" s="79"/>
      <c r="H41" s="79"/>
      <c r="I41" s="79"/>
      <c r="J41" s="79"/>
      <c r="K41" s="79"/>
      <c r="L41" s="79"/>
      <c r="M41" s="79"/>
      <c r="N41" s="79"/>
      <c r="O41" s="79"/>
      <c r="P41" s="79"/>
      <c r="Q41" s="3"/>
    </row>
    <row r="42" spans="1:17" ht="10">
      <c r="A42" s="14" t="s">
        <v>3305</v>
      </c>
      <c r="B42" s="11" t="s">
        <v>3257</v>
      </c>
      <c r="C42" s="11"/>
      <c r="D42" s="11"/>
      <c r="E42" s="11"/>
      <c r="F42" s="11"/>
      <c r="G42" s="11"/>
      <c r="H42" s="11"/>
      <c r="I42" s="11"/>
      <c r="J42" s="11"/>
      <c r="K42" s="11"/>
      <c r="L42" s="11"/>
      <c r="M42" s="11"/>
      <c r="N42" s="11"/>
      <c r="O42" s="11"/>
      <c r="P42" s="11"/>
      <c r="Q42" s="3"/>
    </row>
    <row r="43" spans="1:17" ht="10">
      <c r="A43" s="7" t="s">
        <v>3306</v>
      </c>
      <c r="B43" s="11" t="s">
        <v>3307</v>
      </c>
      <c r="C43" s="79"/>
      <c r="D43" s="79"/>
      <c r="E43" s="79"/>
      <c r="F43" s="79"/>
      <c r="G43" s="79"/>
      <c r="H43" s="79"/>
      <c r="I43" s="79"/>
      <c r="J43" s="79"/>
      <c r="K43" s="79"/>
      <c r="L43" s="79"/>
      <c r="M43" s="79"/>
      <c r="N43" s="79">
        <f>TRUNC((N39-N41),0)</f>
        <v>0</v>
      </c>
      <c r="O43" s="79">
        <f>TRUNC((O39-O41),0)</f>
        <v>0</v>
      </c>
      <c r="P43" s="79">
        <f>TRUNC((P39-P41),0)</f>
        <v>0</v>
      </c>
      <c r="Q43" s="3"/>
    </row>
    <row r="44" spans="1:17" ht="10">
      <c r="A44" s="14" t="s">
        <v>3308</v>
      </c>
      <c r="B44" s="11" t="s">
        <v>2168</v>
      </c>
      <c r="C44" s="11"/>
      <c r="D44" s="11"/>
      <c r="E44" s="11"/>
      <c r="F44" s="11"/>
      <c r="G44" s="11"/>
      <c r="H44" s="11"/>
      <c r="I44" s="11"/>
      <c r="J44" s="11"/>
      <c r="K44" s="11"/>
      <c r="L44" s="11"/>
      <c r="M44" s="11"/>
      <c r="N44" s="11"/>
      <c r="O44" s="11"/>
      <c r="P44" s="11"/>
      <c r="Q44" s="3"/>
    </row>
    <row r="45" spans="1:17" ht="10">
      <c r="A45" s="7" t="s">
        <v>3309</v>
      </c>
      <c r="B45" s="11" t="s">
        <v>3310</v>
      </c>
      <c r="C45" s="87"/>
      <c r="D45" s="87"/>
      <c r="E45" s="87"/>
      <c r="F45" s="87"/>
      <c r="G45" s="87"/>
      <c r="H45" s="87"/>
      <c r="I45" s="87"/>
      <c r="J45" s="87"/>
      <c r="K45" s="87"/>
      <c r="L45" s="87"/>
      <c r="M45" s="87"/>
      <c r="N45" s="87"/>
      <c r="O45" s="87"/>
      <c r="P45" s="87"/>
      <c r="Q45" s="3"/>
    </row>
    <row r="46" spans="1:17" ht="10">
      <c r="A46" s="14" t="s">
        <v>3311</v>
      </c>
      <c r="B46" s="11" t="s">
        <v>3257</v>
      </c>
      <c r="C46" s="11"/>
      <c r="D46" s="11"/>
      <c r="E46" s="11"/>
      <c r="F46" s="11"/>
      <c r="G46" s="11"/>
      <c r="H46" s="11"/>
      <c r="I46" s="11"/>
      <c r="J46" s="11"/>
      <c r="K46" s="11"/>
      <c r="L46" s="11"/>
      <c r="M46" s="11"/>
      <c r="N46" s="11"/>
      <c r="O46" s="11"/>
      <c r="P46" s="11"/>
      <c r="Q46" s="3"/>
    </row>
    <row r="47" spans="1:17" ht="20">
      <c r="A47" s="7" t="s">
        <v>3312</v>
      </c>
      <c r="B47" s="11" t="s">
        <v>3313</v>
      </c>
      <c r="C47" s="79"/>
      <c r="D47" s="79"/>
      <c r="E47" s="79"/>
      <c r="F47" s="79"/>
      <c r="G47" s="79"/>
      <c r="H47" s="79"/>
      <c r="I47" s="79"/>
      <c r="J47" s="79"/>
      <c r="K47" s="79"/>
      <c r="L47" s="79"/>
      <c r="M47" s="79"/>
      <c r="N47" s="79">
        <f>TRUNC((N43*N45),0)</f>
        <v>0</v>
      </c>
      <c r="O47" s="79">
        <f>TRUNC((O43*O45),0)</f>
        <v>0</v>
      </c>
      <c r="P47" s="79">
        <f>TRUNC((P43*P45),0)</f>
        <v>0</v>
      </c>
      <c r="Q47" s="3"/>
    </row>
    <row r="48" spans="1:17" ht="10">
      <c r="A48" s="14" t="s">
        <v>3314</v>
      </c>
      <c r="B48" s="11" t="s">
        <v>0</v>
      </c>
      <c r="C48" s="11"/>
      <c r="D48" s="11"/>
      <c r="E48" s="11"/>
      <c r="F48" s="11"/>
      <c r="G48" s="11"/>
      <c r="H48" s="11"/>
      <c r="I48" s="11"/>
      <c r="J48" s="11"/>
      <c r="K48" s="11"/>
      <c r="L48" s="11"/>
      <c r="M48" s="11"/>
      <c r="N48" s="11"/>
      <c r="O48" s="11"/>
      <c r="P48" s="11"/>
      <c r="Q48" s="3"/>
    </row>
    <row r="49" spans="1:17" ht="10">
      <c r="A49" s="7" t="s">
        <v>3315</v>
      </c>
      <c r="B49" s="11" t="s">
        <v>3316</v>
      </c>
      <c r="C49" s="119">
        <f t="shared" ref="C49:M49" si="6">TRUNC(C26,0)</f>
        <v>0</v>
      </c>
      <c r="D49" s="79">
        <f t="shared" si="6"/>
        <v>0</v>
      </c>
      <c r="E49" s="79">
        <f t="shared" si="6"/>
        <v>0</v>
      </c>
      <c r="F49" s="79">
        <f t="shared" si="6"/>
        <v>0</v>
      </c>
      <c r="G49" s="79">
        <f t="shared" si="6"/>
        <v>0</v>
      </c>
      <c r="H49" s="79">
        <f t="shared" si="6"/>
        <v>0</v>
      </c>
      <c r="I49" s="79">
        <f t="shared" si="6"/>
        <v>0</v>
      </c>
      <c r="J49" s="79">
        <f t="shared" si="6"/>
        <v>0</v>
      </c>
      <c r="K49" s="79">
        <f t="shared" si="6"/>
        <v>0</v>
      </c>
      <c r="L49" s="79">
        <f t="shared" si="6"/>
        <v>0</v>
      </c>
      <c r="M49" s="79">
        <f t="shared" si="6"/>
        <v>0</v>
      </c>
      <c r="N49" s="79">
        <f>TRUNC(N26+N47,0)</f>
        <v>0</v>
      </c>
      <c r="O49" s="79">
        <f>TRUNC(O26+O47,0)</f>
        <v>0</v>
      </c>
      <c r="P49" s="79">
        <f>TRUNC(P47,0)</f>
        <v>0</v>
      </c>
      <c r="Q49" s="3"/>
    </row>
    <row r="50" spans="1:17" ht="8.15" customHeight="1">
      <c r="A50" s="3" t="s">
        <v>0</v>
      </c>
      <c r="B50" s="3" t="s">
        <v>0</v>
      </c>
      <c r="C50" s="3"/>
      <c r="D50" s="3"/>
      <c r="E50" s="3"/>
      <c r="F50" s="3"/>
      <c r="G50" s="3"/>
      <c r="H50" s="3"/>
      <c r="I50" s="3"/>
      <c r="J50" s="3"/>
      <c r="K50" s="3"/>
      <c r="L50" s="3"/>
      <c r="M50" s="3"/>
      <c r="N50" s="3"/>
      <c r="O50" s="3"/>
      <c r="P50" s="3"/>
      <c r="Q50" s="3"/>
    </row>
  </sheetData>
  <sheetProtection password="C9D6" sheet="1" objects="1" scenarios="1" formatCells="0" formatColumns="0"/>
  <dataValidations count="1">
    <dataValidation allowBlank="1" showInputMessage="1" showErrorMessage="1" promptTitle="NOTA:" prompt="FORMATO DE 4 DECIMALES ESTABLECIDO POR SIPRED" sqref="C26:P26" xr:uid="{00000000-0002-0000-2100-000000000000}"/>
  </dataValidations>
  <pageMargins left="0.39370078740157483" right="0.39370078740157483" top="0.39370078740157483" bottom="0.39370078740157483" header="0.31496062992125984" footer="0.31496062992125984"/>
  <pageSetup scale="70" orientation="landscape" r:id="rId1"/>
  <headerFooter>
    <oddFooter>&amp;R&amp;P/&amp;N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4" tint="0.39997558519241921"/>
  </sheetPr>
  <dimension ref="A1:M27"/>
  <sheetViews>
    <sheetView showGridLines="0" workbookViewId="0">
      <pane xSplit="2" ySplit="2" topLeftCell="C3" activePane="bottomRight" state="frozen"/>
      <selection activeCell="C3" sqref="C3"/>
      <selection pane="topRight" activeCell="C3" sqref="C3"/>
      <selection pane="bottomLeft" activeCell="C3" sqref="C3"/>
      <selection pane="bottomRight" activeCell="D10" sqref="D10"/>
    </sheetView>
  </sheetViews>
  <sheetFormatPr baseColWidth="10" defaultColWidth="11.453125" defaultRowHeight="15" customHeight="1"/>
  <cols>
    <col min="1" max="1" width="14.6328125" style="78" customWidth="1"/>
    <col min="2" max="2" width="35.6328125" style="78" customWidth="1"/>
    <col min="3" max="3" width="20.453125" style="78" customWidth="1"/>
    <col min="4" max="4" width="39.90625" style="78" customWidth="1"/>
    <col min="5" max="5" width="14.90625" style="78" customWidth="1"/>
    <col min="6" max="6" width="26.6328125" style="78" customWidth="1"/>
    <col min="7" max="7" width="22.453125" style="78" customWidth="1"/>
    <col min="8" max="8" width="16.6328125" style="78" customWidth="1"/>
    <col min="9" max="9" width="12.453125" style="78" customWidth="1"/>
    <col min="10" max="11" width="13.54296875" style="78" customWidth="1"/>
    <col min="12" max="12" width="14.54296875" style="78" customWidth="1"/>
    <col min="13" max="13" width="1.6328125" style="78" customWidth="1"/>
    <col min="14" max="16384" width="11.453125" style="78"/>
  </cols>
  <sheetData>
    <row r="1" spans="1:13" ht="30">
      <c r="A1" s="3" t="s">
        <v>0</v>
      </c>
      <c r="B1" s="2" t="s">
        <v>3317</v>
      </c>
      <c r="C1" s="3"/>
      <c r="D1" s="3"/>
      <c r="E1" s="3" t="s">
        <v>0</v>
      </c>
      <c r="F1" s="3" t="s">
        <v>0</v>
      </c>
      <c r="G1" s="3" t="s">
        <v>0</v>
      </c>
      <c r="H1" s="3" t="s">
        <v>0</v>
      </c>
      <c r="I1" s="3" t="s">
        <v>0</v>
      </c>
      <c r="J1" s="3" t="s">
        <v>0</v>
      </c>
      <c r="K1" s="3" t="s">
        <v>0</v>
      </c>
      <c r="L1" s="3" t="s">
        <v>0</v>
      </c>
      <c r="M1" s="3" t="s">
        <v>0</v>
      </c>
    </row>
    <row r="2" spans="1:13" ht="60.75" customHeight="1">
      <c r="A2" s="20" t="s">
        <v>1</v>
      </c>
      <c r="B2" s="20" t="s">
        <v>2</v>
      </c>
      <c r="C2" s="21" t="s">
        <v>2606</v>
      </c>
      <c r="D2" s="21" t="s">
        <v>2607</v>
      </c>
      <c r="E2" s="21" t="s">
        <v>3318</v>
      </c>
      <c r="F2" s="21" t="s">
        <v>3319</v>
      </c>
      <c r="G2" s="21" t="s">
        <v>3320</v>
      </c>
      <c r="H2" s="21" t="s">
        <v>3321</v>
      </c>
      <c r="I2" s="21" t="s">
        <v>3322</v>
      </c>
      <c r="J2" s="21" t="s">
        <v>3323</v>
      </c>
      <c r="K2" s="21" t="s">
        <v>3324</v>
      </c>
      <c r="L2" s="21" t="s">
        <v>3325</v>
      </c>
      <c r="M2" s="3" t="s">
        <v>0</v>
      </c>
    </row>
    <row r="3" spans="1:13" ht="10">
      <c r="A3" s="14" t="s">
        <v>3326</v>
      </c>
      <c r="B3" s="16" t="s">
        <v>0</v>
      </c>
      <c r="C3" s="22"/>
      <c r="D3" s="22"/>
      <c r="E3" s="22"/>
      <c r="F3" s="22"/>
      <c r="G3" s="22"/>
      <c r="H3" s="22"/>
      <c r="I3" s="22"/>
      <c r="J3" s="22"/>
      <c r="K3" s="22"/>
      <c r="L3" s="22"/>
      <c r="M3" s="3"/>
    </row>
    <row r="4" spans="1:13" ht="10">
      <c r="A4" s="14" t="s">
        <v>3327</v>
      </c>
      <c r="B4" s="8" t="s">
        <v>683</v>
      </c>
      <c r="C4" s="22"/>
      <c r="D4" s="22"/>
      <c r="E4" s="22"/>
      <c r="F4" s="22"/>
      <c r="G4" s="22"/>
      <c r="H4" s="22"/>
      <c r="I4" s="22"/>
      <c r="J4" s="22"/>
      <c r="K4" s="22"/>
      <c r="L4" s="22"/>
      <c r="M4" s="3"/>
    </row>
    <row r="5" spans="1:13" ht="10">
      <c r="A5" s="14" t="s">
        <v>3328</v>
      </c>
      <c r="B5" s="9" t="s">
        <v>0</v>
      </c>
      <c r="C5" s="22"/>
      <c r="D5" s="22"/>
      <c r="E5" s="22"/>
      <c r="F5" s="22"/>
      <c r="G5" s="22"/>
      <c r="H5" s="22"/>
      <c r="I5" s="22"/>
      <c r="J5" s="22"/>
      <c r="K5" s="22"/>
      <c r="L5" s="22"/>
      <c r="M5" s="3"/>
    </row>
    <row r="6" spans="1:13" ht="50">
      <c r="A6" s="14" t="s">
        <v>3329</v>
      </c>
      <c r="B6" s="11" t="s">
        <v>3330</v>
      </c>
      <c r="C6" s="23"/>
      <c r="D6" s="22"/>
      <c r="E6" s="22"/>
      <c r="F6" s="22"/>
      <c r="G6" s="22"/>
      <c r="H6" s="22"/>
      <c r="I6" s="22"/>
      <c r="J6" s="22"/>
      <c r="K6" s="22"/>
      <c r="L6" s="22"/>
      <c r="M6" s="3"/>
    </row>
    <row r="7" spans="1:13" ht="10">
      <c r="A7" s="14" t="s">
        <v>3331</v>
      </c>
      <c r="B7" s="9" t="s">
        <v>0</v>
      </c>
      <c r="C7" s="22"/>
      <c r="D7" s="22"/>
      <c r="E7" s="22"/>
      <c r="F7" s="22"/>
      <c r="G7" s="22"/>
      <c r="H7" s="22"/>
      <c r="I7" s="22"/>
      <c r="J7" s="22"/>
      <c r="K7" s="22"/>
      <c r="L7" s="22"/>
      <c r="M7" s="3"/>
    </row>
    <row r="8" spans="1:13" ht="20">
      <c r="A8" s="14" t="s">
        <v>3332</v>
      </c>
      <c r="B8" s="11" t="s">
        <v>3333</v>
      </c>
      <c r="C8" s="11"/>
      <c r="D8" s="11"/>
      <c r="E8" s="11"/>
      <c r="F8" s="11"/>
      <c r="G8" s="11"/>
      <c r="H8" s="11"/>
      <c r="I8" s="11"/>
      <c r="J8" s="11"/>
      <c r="K8" s="11"/>
      <c r="L8" s="11"/>
      <c r="M8" s="3"/>
    </row>
    <row r="9" spans="1:13" ht="10">
      <c r="A9" s="14" t="s">
        <v>3334</v>
      </c>
      <c r="B9" s="9" t="s">
        <v>0</v>
      </c>
      <c r="C9" s="11"/>
      <c r="D9" s="11"/>
      <c r="E9" s="11"/>
      <c r="F9" s="11"/>
      <c r="G9" s="11"/>
      <c r="H9" s="11"/>
      <c r="I9" s="11"/>
      <c r="J9" s="11"/>
      <c r="K9" s="11"/>
      <c r="L9" s="11"/>
      <c r="M9" s="3"/>
    </row>
    <row r="10" spans="1:13" ht="10">
      <c r="A10" s="131" t="s">
        <v>3335</v>
      </c>
      <c r="B10" s="128" t="s">
        <v>0</v>
      </c>
      <c r="C10" s="71"/>
      <c r="D10" s="71"/>
      <c r="E10" s="71"/>
      <c r="F10" s="71"/>
      <c r="G10" s="84"/>
      <c r="H10" s="71"/>
      <c r="I10" s="71"/>
      <c r="J10" s="71"/>
      <c r="K10" s="71"/>
      <c r="L10" s="71"/>
      <c r="M10" s="3"/>
    </row>
    <row r="11" spans="1:13" ht="10">
      <c r="A11" s="14" t="s">
        <v>3326</v>
      </c>
      <c r="B11" s="9" t="s">
        <v>0</v>
      </c>
      <c r="C11" s="11"/>
      <c r="D11" s="11"/>
      <c r="E11" s="11"/>
      <c r="F11" s="11"/>
      <c r="G11" s="11"/>
      <c r="H11" s="11"/>
      <c r="I11" s="11"/>
      <c r="J11" s="11"/>
      <c r="K11" s="11"/>
      <c r="L11" s="11"/>
      <c r="M11" s="3"/>
    </row>
    <row r="12" spans="1:13" ht="10">
      <c r="A12" s="7" t="s">
        <v>3336</v>
      </c>
      <c r="B12" s="9" t="s">
        <v>1103</v>
      </c>
      <c r="C12" s="13"/>
      <c r="D12" s="13"/>
      <c r="E12" s="13"/>
      <c r="F12" s="13"/>
      <c r="G12" s="81">
        <f>SUM(G10:G11)</f>
        <v>0</v>
      </c>
      <c r="H12" s="13"/>
      <c r="I12" s="13"/>
      <c r="J12" s="13"/>
      <c r="K12" s="13"/>
      <c r="L12" s="13"/>
      <c r="M12" s="3"/>
    </row>
    <row r="13" spans="1:13" ht="8.15" customHeight="1">
      <c r="A13" s="3" t="s">
        <v>0</v>
      </c>
      <c r="B13" s="3" t="s">
        <v>0</v>
      </c>
      <c r="C13" s="3"/>
      <c r="D13" s="3"/>
      <c r="E13" s="3"/>
      <c r="F13" s="3"/>
      <c r="G13" s="3"/>
      <c r="H13" s="3"/>
      <c r="I13" s="3"/>
      <c r="J13" s="3"/>
      <c r="K13" s="3"/>
      <c r="L13" s="3"/>
      <c r="M13" s="3"/>
    </row>
    <row r="14" spans="1:13" ht="10"/>
    <row r="15" spans="1:13" ht="10"/>
    <row r="16" spans="1:13" ht="10"/>
    <row r="17" ht="10"/>
    <row r="18" ht="10"/>
    <row r="19" ht="10"/>
    <row r="20" ht="10"/>
    <row r="21" ht="10"/>
    <row r="22" ht="10"/>
    <row r="23" ht="10"/>
    <row r="24" ht="10"/>
    <row r="25" ht="10"/>
    <row r="26" ht="10"/>
    <row r="27" ht="10"/>
  </sheetData>
  <sheetProtection password="C9D6" sheet="1" objects="1" scenarios="1" formatCells="0" formatColumns="0"/>
  <dataValidations count="3">
    <dataValidation type="list" allowBlank="1" showInputMessage="1" showErrorMessage="1" sqref="D10" xr:uid="{00000000-0002-0000-2200-000000000000}">
      <formula1>APENDICE_VI</formula1>
    </dataValidation>
    <dataValidation type="list" allowBlank="1" showInputMessage="1" showErrorMessage="1" sqref="L10" xr:uid="{00000000-0002-0000-2200-000001000000}">
      <formula1>CATALOGCOLUMNFILTERED7</formula1>
    </dataValidation>
    <dataValidation type="list" allowBlank="1" showInputMessage="1" showErrorMessage="1" sqref="H10" xr:uid="{00000000-0002-0000-2200-000002000000}">
      <formula1>APENDICE_VII</formula1>
    </dataValidation>
  </dataValidations>
  <pageMargins left="0.39370078740157483" right="0.39370078740157483" top="0.39370078740157483" bottom="0.39370078740157483" header="0.31496062992125984" footer="0.31496062992125984"/>
  <pageSetup scale="85" orientation="landscape" r:id="rId1"/>
  <headerFooter>
    <oddFooter>&amp;R&amp;8&amp;P/&amp;N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4" tint="0.39997558519241921"/>
  </sheetPr>
  <dimension ref="A1:K27"/>
  <sheetViews>
    <sheetView showGridLines="0" workbookViewId="0">
      <pane xSplit="2" ySplit="2" topLeftCell="C3" activePane="bottomRight" state="frozen"/>
      <selection activeCell="C3" sqref="C3"/>
      <selection pane="topRight" activeCell="C3" sqref="C3"/>
      <selection pane="bottomLeft" activeCell="C3" sqref="C3"/>
      <selection pane="bottomRight" activeCell="C18" sqref="C18"/>
    </sheetView>
  </sheetViews>
  <sheetFormatPr baseColWidth="10" defaultColWidth="11.453125" defaultRowHeight="15" customHeight="1"/>
  <cols>
    <col min="1" max="1" width="14.6328125" style="78" customWidth="1"/>
    <col min="2" max="2" width="35.6328125" style="78" customWidth="1"/>
    <col min="3" max="3" width="16.6328125" style="78" customWidth="1"/>
    <col min="4" max="4" width="44" style="78" customWidth="1"/>
    <col min="5" max="5" width="20.36328125" style="78" customWidth="1"/>
    <col min="6" max="6" width="21.453125" style="78" customWidth="1"/>
    <col min="7" max="7" width="21.54296875" style="78" customWidth="1"/>
    <col min="8" max="8" width="17.453125" style="78" customWidth="1"/>
    <col min="9" max="9" width="12.90625" style="78" customWidth="1"/>
    <col min="10" max="10" width="11" style="78" customWidth="1"/>
    <col min="11" max="11" width="1.6328125" style="78" customWidth="1"/>
    <col min="12" max="16384" width="11.453125" style="78"/>
  </cols>
  <sheetData>
    <row r="1" spans="1:11" ht="20">
      <c r="A1" s="3" t="s">
        <v>0</v>
      </c>
      <c r="B1" s="2" t="s">
        <v>3337</v>
      </c>
      <c r="C1" s="3"/>
      <c r="D1" s="3"/>
      <c r="E1" s="3" t="s">
        <v>0</v>
      </c>
      <c r="F1" s="3" t="s">
        <v>0</v>
      </c>
      <c r="G1" s="3" t="s">
        <v>0</v>
      </c>
      <c r="H1" s="3" t="s">
        <v>0</v>
      </c>
      <c r="I1" s="3" t="s">
        <v>0</v>
      </c>
      <c r="J1" s="3" t="s">
        <v>0</v>
      </c>
      <c r="K1" s="3" t="s">
        <v>0</v>
      </c>
    </row>
    <row r="2" spans="1:11" ht="50">
      <c r="A2" s="20" t="s">
        <v>1</v>
      </c>
      <c r="B2" s="20" t="s">
        <v>2</v>
      </c>
      <c r="C2" s="21" t="s">
        <v>2606</v>
      </c>
      <c r="D2" s="21" t="s">
        <v>3338</v>
      </c>
      <c r="E2" s="21" t="s">
        <v>2646</v>
      </c>
      <c r="F2" s="21" t="s">
        <v>3339</v>
      </c>
      <c r="G2" s="21" t="s">
        <v>3340</v>
      </c>
      <c r="H2" s="21" t="s">
        <v>3341</v>
      </c>
      <c r="I2" s="21" t="s">
        <v>3342</v>
      </c>
      <c r="J2" s="21" t="s">
        <v>3343</v>
      </c>
      <c r="K2" s="3" t="s">
        <v>0</v>
      </c>
    </row>
    <row r="3" spans="1:11" ht="10">
      <c r="A3" s="14" t="s">
        <v>3344</v>
      </c>
      <c r="B3" s="16" t="s">
        <v>0</v>
      </c>
      <c r="C3" s="22"/>
      <c r="D3" s="22"/>
      <c r="E3" s="22"/>
      <c r="F3" s="22"/>
      <c r="G3" s="22"/>
      <c r="H3" s="22"/>
      <c r="I3" s="22"/>
      <c r="J3" s="22"/>
      <c r="K3" s="3"/>
    </row>
    <row r="4" spans="1:11" ht="10">
      <c r="A4" s="14" t="s">
        <v>3345</v>
      </c>
      <c r="B4" s="8" t="s">
        <v>683</v>
      </c>
      <c r="C4" s="22"/>
      <c r="D4" s="22"/>
      <c r="E4" s="22"/>
      <c r="F4" s="22"/>
      <c r="G4" s="22"/>
      <c r="H4" s="22"/>
      <c r="I4" s="22"/>
      <c r="J4" s="22"/>
      <c r="K4" s="3"/>
    </row>
    <row r="5" spans="1:11" ht="10">
      <c r="A5" s="14" t="s">
        <v>3346</v>
      </c>
      <c r="B5" s="9" t="s">
        <v>0</v>
      </c>
      <c r="C5" s="22"/>
      <c r="D5" s="22"/>
      <c r="E5" s="22"/>
      <c r="F5" s="22"/>
      <c r="G5" s="22"/>
      <c r="H5" s="22"/>
      <c r="I5" s="22"/>
      <c r="J5" s="22"/>
      <c r="K5" s="3"/>
    </row>
    <row r="6" spans="1:11" ht="50">
      <c r="A6" s="14" t="s">
        <v>3347</v>
      </c>
      <c r="B6" s="11" t="s">
        <v>3348</v>
      </c>
      <c r="C6" s="22"/>
      <c r="D6" s="22"/>
      <c r="E6" s="22"/>
      <c r="F6" s="22"/>
      <c r="G6" s="22"/>
      <c r="H6" s="22"/>
      <c r="I6" s="22"/>
      <c r="J6" s="22"/>
      <c r="K6" s="3"/>
    </row>
    <row r="7" spans="1:11" ht="10">
      <c r="A7" s="14" t="s">
        <v>3349</v>
      </c>
      <c r="B7" s="11" t="s">
        <v>0</v>
      </c>
      <c r="C7" s="22"/>
      <c r="D7" s="22"/>
      <c r="E7" s="22"/>
      <c r="F7" s="22"/>
      <c r="G7" s="22"/>
      <c r="H7" s="22"/>
      <c r="I7" s="22"/>
      <c r="J7" s="22"/>
      <c r="K7" s="3"/>
    </row>
    <row r="8" spans="1:11" ht="10">
      <c r="A8" s="14" t="s">
        <v>3350</v>
      </c>
      <c r="B8" s="18" t="s">
        <v>705</v>
      </c>
      <c r="C8" s="22"/>
      <c r="D8" s="22"/>
      <c r="E8" s="22"/>
      <c r="F8" s="22"/>
      <c r="G8" s="22"/>
      <c r="H8" s="22"/>
      <c r="I8" s="22"/>
      <c r="J8" s="22"/>
      <c r="K8" s="3"/>
    </row>
    <row r="9" spans="1:11" ht="10">
      <c r="A9" s="14" t="s">
        <v>3351</v>
      </c>
      <c r="B9" s="11" t="s">
        <v>0</v>
      </c>
      <c r="C9" s="22"/>
      <c r="D9" s="22"/>
      <c r="E9" s="22"/>
      <c r="F9" s="22"/>
      <c r="G9" s="22"/>
      <c r="H9" s="22"/>
      <c r="I9" s="22"/>
      <c r="J9" s="22"/>
      <c r="K9" s="3"/>
    </row>
    <row r="10" spans="1:11" ht="20">
      <c r="A10" s="14" t="s">
        <v>3352</v>
      </c>
      <c r="B10" s="18" t="s">
        <v>3353</v>
      </c>
      <c r="C10" s="22"/>
      <c r="D10" s="22"/>
      <c r="E10" s="22"/>
      <c r="F10" s="22"/>
      <c r="G10" s="22"/>
      <c r="H10" s="22"/>
      <c r="I10" s="22"/>
      <c r="J10" s="22"/>
      <c r="K10" s="3"/>
    </row>
    <row r="11" spans="1:11" ht="10">
      <c r="A11" s="17" t="s">
        <v>3354</v>
      </c>
      <c r="B11" s="11" t="s">
        <v>0</v>
      </c>
      <c r="C11" s="22"/>
      <c r="D11" s="22"/>
      <c r="E11" s="22"/>
      <c r="F11" s="22"/>
      <c r="G11" s="22"/>
      <c r="H11" s="22"/>
      <c r="I11" s="22"/>
      <c r="J11" s="22"/>
      <c r="K11" s="3"/>
    </row>
    <row r="12" spans="1:11" ht="10">
      <c r="A12" s="112" t="s">
        <v>3355</v>
      </c>
      <c r="B12" s="118" t="s">
        <v>0</v>
      </c>
      <c r="C12" s="71"/>
      <c r="D12" s="71"/>
      <c r="E12" s="71"/>
      <c r="F12" s="84"/>
      <c r="G12" s="84"/>
      <c r="H12" s="71"/>
      <c r="I12" s="71"/>
      <c r="J12" s="71"/>
      <c r="K12" s="3"/>
    </row>
    <row r="13" spans="1:11" ht="10">
      <c r="A13" s="17" t="s">
        <v>3344</v>
      </c>
      <c r="B13" s="11" t="s">
        <v>0</v>
      </c>
      <c r="C13" s="11"/>
      <c r="D13" s="11"/>
      <c r="E13" s="11"/>
      <c r="F13" s="11"/>
      <c r="G13" s="11"/>
      <c r="H13" s="11"/>
      <c r="I13" s="11"/>
      <c r="J13" s="11"/>
      <c r="K13" s="3"/>
    </row>
    <row r="14" spans="1:11" ht="10">
      <c r="A14" s="8" t="s">
        <v>3356</v>
      </c>
      <c r="B14" s="11" t="s">
        <v>730</v>
      </c>
      <c r="C14" s="13"/>
      <c r="D14" s="13"/>
      <c r="E14" s="13"/>
      <c r="F14" s="81">
        <f>SUM(F12:F13)</f>
        <v>0</v>
      </c>
      <c r="G14" s="81">
        <f>SUM(G12:G13)</f>
        <v>0</v>
      </c>
      <c r="H14" s="13"/>
      <c r="I14" s="13"/>
      <c r="J14" s="13"/>
      <c r="K14" s="3"/>
    </row>
    <row r="15" spans="1:11" ht="10">
      <c r="A15" s="17" t="s">
        <v>3357</v>
      </c>
      <c r="B15" s="11" t="s">
        <v>0</v>
      </c>
      <c r="C15" s="11"/>
      <c r="D15" s="11"/>
      <c r="E15" s="11"/>
      <c r="F15" s="11"/>
      <c r="G15" s="11"/>
      <c r="H15" s="11"/>
      <c r="I15" s="11"/>
      <c r="J15" s="11"/>
      <c r="K15" s="3"/>
    </row>
    <row r="16" spans="1:11" ht="10">
      <c r="A16" s="17" t="s">
        <v>3358</v>
      </c>
      <c r="B16" s="18" t="s">
        <v>3359</v>
      </c>
      <c r="C16" s="11"/>
      <c r="D16" s="11"/>
      <c r="E16" s="11"/>
      <c r="F16" s="11"/>
      <c r="G16" s="11"/>
      <c r="H16" s="11"/>
      <c r="I16" s="11"/>
      <c r="J16" s="11"/>
      <c r="K16" s="3"/>
    </row>
    <row r="17" spans="1:11" ht="10">
      <c r="A17" s="17" t="s">
        <v>3360</v>
      </c>
      <c r="B17" s="11" t="s">
        <v>0</v>
      </c>
      <c r="C17" s="11"/>
      <c r="D17" s="11"/>
      <c r="E17" s="11"/>
      <c r="F17" s="11"/>
      <c r="G17" s="11"/>
      <c r="H17" s="11"/>
      <c r="I17" s="11"/>
      <c r="J17" s="11"/>
      <c r="K17" s="3"/>
    </row>
    <row r="18" spans="1:11" ht="20">
      <c r="A18" s="17" t="s">
        <v>3361</v>
      </c>
      <c r="B18" s="18" t="s">
        <v>3362</v>
      </c>
      <c r="C18" s="11"/>
      <c r="D18" s="11"/>
      <c r="E18" s="11"/>
      <c r="F18" s="11"/>
      <c r="G18" s="11"/>
      <c r="H18" s="11"/>
      <c r="I18" s="11"/>
      <c r="J18" s="11"/>
      <c r="K18" s="3"/>
    </row>
    <row r="19" spans="1:11" ht="10">
      <c r="A19" s="17" t="s">
        <v>3363</v>
      </c>
      <c r="B19" s="11" t="s">
        <v>0</v>
      </c>
      <c r="C19" s="11"/>
      <c r="D19" s="11"/>
      <c r="E19" s="11"/>
      <c r="F19" s="11"/>
      <c r="G19" s="11"/>
      <c r="H19" s="11"/>
      <c r="I19" s="11"/>
      <c r="J19" s="11"/>
      <c r="K19" s="3"/>
    </row>
    <row r="20" spans="1:11" ht="10">
      <c r="A20" s="112" t="s">
        <v>3364</v>
      </c>
      <c r="B20" s="118" t="s">
        <v>0</v>
      </c>
      <c r="C20" s="71"/>
      <c r="D20" s="71"/>
      <c r="E20" s="71"/>
      <c r="F20" s="84"/>
      <c r="G20" s="84"/>
      <c r="H20" s="71"/>
      <c r="I20" s="71"/>
      <c r="J20" s="71"/>
      <c r="K20" s="3"/>
    </row>
    <row r="21" spans="1:11" ht="10">
      <c r="A21" s="17" t="s">
        <v>3365</v>
      </c>
      <c r="B21" s="11" t="s">
        <v>0</v>
      </c>
      <c r="C21" s="11"/>
      <c r="D21" s="11"/>
      <c r="E21" s="11"/>
      <c r="F21" s="11"/>
      <c r="G21" s="11"/>
      <c r="H21" s="11"/>
      <c r="I21" s="11"/>
      <c r="J21" s="11"/>
      <c r="K21" s="3"/>
    </row>
    <row r="22" spans="1:11" ht="10">
      <c r="A22" s="8" t="s">
        <v>3366</v>
      </c>
      <c r="B22" s="11" t="s">
        <v>3367</v>
      </c>
      <c r="C22" s="13"/>
      <c r="D22" s="13"/>
      <c r="E22" s="13"/>
      <c r="F22" s="81">
        <f>SUM(F20:F21)</f>
        <v>0</v>
      </c>
      <c r="G22" s="81">
        <f>SUM(G20:G21)</f>
        <v>0</v>
      </c>
      <c r="H22" s="13"/>
      <c r="I22" s="13"/>
      <c r="J22" s="13"/>
      <c r="K22" s="3"/>
    </row>
    <row r="23" spans="1:11" ht="8.15" customHeight="1">
      <c r="A23" s="3" t="s">
        <v>0</v>
      </c>
      <c r="B23" s="3" t="s">
        <v>0</v>
      </c>
      <c r="C23" s="3"/>
      <c r="D23" s="3"/>
      <c r="E23" s="3"/>
      <c r="F23" s="3"/>
      <c r="G23" s="3"/>
      <c r="H23" s="3"/>
      <c r="I23" s="3"/>
      <c r="J23" s="3"/>
      <c r="K23" s="3"/>
    </row>
    <row r="24" spans="1:11" ht="10"/>
    <row r="25" spans="1:11" ht="10"/>
    <row r="26" spans="1:11" ht="10"/>
    <row r="27" spans="1:11" ht="10"/>
  </sheetData>
  <sheetProtection password="C9D6" sheet="1" objects="1" scenarios="1" formatCells="0" formatColumns="0"/>
  <dataValidations count="3">
    <dataValidation type="list" allowBlank="1" showInputMessage="1" showErrorMessage="1" sqref="D12 D20" xr:uid="{00000000-0002-0000-2400-000000000000}">
      <formula1>APENDICE_VI</formula1>
    </dataValidation>
    <dataValidation type="list" allowBlank="1" showInputMessage="1" showErrorMessage="1" sqref="E20 E12" xr:uid="{00000000-0002-0000-2400-000001000000}">
      <formula1>APENDICE_VII</formula1>
    </dataValidation>
    <dataValidation type="list" allowBlank="1" showInputMessage="1" showErrorMessage="1" sqref="I12:J12 I20:J20" xr:uid="{00000000-0002-0000-2400-000002000000}">
      <formula1>CATALOGCOLUMNFILTERED7</formula1>
    </dataValidation>
  </dataValidations>
  <pageMargins left="0.39370078740157483" right="0.39370078740157483" top="0.39370078740157483" bottom="0.39370078740157483" header="0.31496062992125984" footer="0.31496062992125984"/>
  <pageSetup scale="90" orientation="landscape" r:id="rId1"/>
  <headerFooter>
    <oddFooter>&amp;R&amp;8&amp;P/&amp;N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4" tint="0.39997558519241921"/>
  </sheetPr>
  <dimension ref="A1:X27"/>
  <sheetViews>
    <sheetView showGridLines="0" zoomScaleNormal="100" workbookViewId="0">
      <pane xSplit="2" ySplit="2" topLeftCell="C3" activePane="bottomRight" state="frozen"/>
      <selection activeCell="C3" sqref="C3"/>
      <selection pane="topRight" activeCell="C3" sqref="C3"/>
      <selection pane="bottomLeft" activeCell="C3" sqref="C3"/>
      <selection pane="bottomRight" activeCell="C3" sqref="C3"/>
    </sheetView>
  </sheetViews>
  <sheetFormatPr baseColWidth="10" defaultColWidth="11.453125" defaultRowHeight="15" customHeight="1"/>
  <cols>
    <col min="1" max="1" width="14.6328125" style="78" customWidth="1"/>
    <col min="2" max="2" width="35.6328125" style="78" customWidth="1"/>
    <col min="3" max="3" width="15.6328125" style="78" customWidth="1"/>
    <col min="4" max="4" width="14.6328125" style="78" customWidth="1"/>
    <col min="5" max="5" width="25.36328125" style="78" customWidth="1"/>
    <col min="6" max="6" width="13.54296875" style="78" customWidth="1"/>
    <col min="7" max="7" width="17.6328125" style="78" customWidth="1"/>
    <col min="8" max="8" width="32.54296875" style="78" customWidth="1"/>
    <col min="9" max="10" width="16.36328125" style="78" customWidth="1"/>
    <col min="11" max="11" width="12.453125" style="78" customWidth="1"/>
    <col min="12" max="12" width="14.6328125" style="78" customWidth="1"/>
    <col min="13" max="13" width="12.08984375" style="78" customWidth="1"/>
    <col min="14" max="14" width="14.6328125" style="78" customWidth="1"/>
    <col min="15" max="16" width="15.6328125" style="78" customWidth="1"/>
    <col min="17" max="17" width="14.6328125" style="78" customWidth="1"/>
    <col min="18" max="18" width="16.90625" style="78" customWidth="1"/>
    <col min="19" max="19" width="16.54296875" style="78" customWidth="1"/>
    <col min="20" max="21" width="14.6328125" style="78" customWidth="1"/>
    <col min="22" max="22" width="13.36328125" style="78" customWidth="1"/>
    <col min="23" max="23" width="23.54296875" style="78" customWidth="1"/>
    <col min="24" max="24" width="1.6328125" style="78" customWidth="1"/>
    <col min="25" max="16384" width="11.453125" style="78"/>
  </cols>
  <sheetData>
    <row r="1" spans="1:24" ht="10">
      <c r="A1" s="3" t="s">
        <v>0</v>
      </c>
      <c r="B1" s="3" t="s">
        <v>3368</v>
      </c>
      <c r="C1" s="3"/>
      <c r="D1" s="3"/>
      <c r="E1" s="3" t="s">
        <v>0</v>
      </c>
      <c r="F1" s="3" t="s">
        <v>0</v>
      </c>
      <c r="G1" s="3" t="s">
        <v>0</v>
      </c>
      <c r="H1" s="3" t="s">
        <v>0</v>
      </c>
      <c r="I1" s="3" t="s">
        <v>0</v>
      </c>
      <c r="J1" s="3" t="s">
        <v>0</v>
      </c>
      <c r="K1" s="3" t="s">
        <v>0</v>
      </c>
      <c r="L1" s="3" t="s">
        <v>0</v>
      </c>
      <c r="M1" s="3" t="s">
        <v>0</v>
      </c>
      <c r="N1" s="3" t="s">
        <v>0</v>
      </c>
      <c r="O1" s="3" t="s">
        <v>0</v>
      </c>
      <c r="P1" s="3" t="s">
        <v>0</v>
      </c>
      <c r="Q1" s="3" t="s">
        <v>0</v>
      </c>
      <c r="R1" s="3" t="s">
        <v>0</v>
      </c>
      <c r="S1" s="3" t="s">
        <v>0</v>
      </c>
      <c r="T1" s="3" t="s">
        <v>0</v>
      </c>
      <c r="U1" s="3" t="s">
        <v>0</v>
      </c>
      <c r="V1" s="3" t="s">
        <v>0</v>
      </c>
      <c r="W1" s="3" t="s">
        <v>0</v>
      </c>
      <c r="X1" s="3" t="s">
        <v>0</v>
      </c>
    </row>
    <row r="2" spans="1:24" ht="108.75" customHeight="1">
      <c r="A2" s="20" t="s">
        <v>1</v>
      </c>
      <c r="B2" s="20" t="s">
        <v>2</v>
      </c>
      <c r="C2" s="21" t="s">
        <v>2606</v>
      </c>
      <c r="D2" s="21" t="s">
        <v>3369</v>
      </c>
      <c r="E2" s="21" t="s">
        <v>3370</v>
      </c>
      <c r="F2" s="21" t="s">
        <v>3371</v>
      </c>
      <c r="G2" s="21" t="s">
        <v>3372</v>
      </c>
      <c r="H2" s="21" t="s">
        <v>3373</v>
      </c>
      <c r="I2" s="21" t="s">
        <v>2646</v>
      </c>
      <c r="J2" s="75" t="s">
        <v>3374</v>
      </c>
      <c r="K2" s="21" t="s">
        <v>3375</v>
      </c>
      <c r="L2" s="21" t="s">
        <v>3376</v>
      </c>
      <c r="M2" s="21" t="s">
        <v>3377</v>
      </c>
      <c r="N2" s="21" t="s">
        <v>3378</v>
      </c>
      <c r="O2" s="21" t="s">
        <v>3379</v>
      </c>
      <c r="P2" s="21" t="s">
        <v>3380</v>
      </c>
      <c r="Q2" s="21" t="s">
        <v>3381</v>
      </c>
      <c r="R2" s="21" t="s">
        <v>3382</v>
      </c>
      <c r="S2" s="21" t="s">
        <v>3383</v>
      </c>
      <c r="T2" s="21" t="s">
        <v>3384</v>
      </c>
      <c r="U2" s="21" t="s">
        <v>3385</v>
      </c>
      <c r="V2" s="21" t="s">
        <v>3386</v>
      </c>
      <c r="W2" s="21" t="s">
        <v>3387</v>
      </c>
      <c r="X2" s="3" t="s">
        <v>0</v>
      </c>
    </row>
    <row r="3" spans="1:24" ht="10">
      <c r="A3" s="14" t="s">
        <v>3388</v>
      </c>
      <c r="B3" s="16" t="s">
        <v>0</v>
      </c>
      <c r="C3" s="22"/>
      <c r="D3" s="22"/>
      <c r="E3" s="22"/>
      <c r="F3" s="22"/>
      <c r="G3" s="22"/>
      <c r="H3" s="22"/>
      <c r="I3" s="22"/>
      <c r="J3" s="22"/>
      <c r="K3" s="22"/>
      <c r="L3" s="22"/>
      <c r="M3" s="22"/>
      <c r="N3" s="22"/>
      <c r="O3" s="22"/>
      <c r="P3" s="22"/>
      <c r="Q3" s="22"/>
      <c r="R3" s="22"/>
      <c r="S3" s="22"/>
      <c r="T3" s="22"/>
      <c r="U3" s="22"/>
      <c r="V3" s="22"/>
      <c r="W3" s="22"/>
      <c r="X3" s="3"/>
    </row>
    <row r="4" spans="1:24" ht="10">
      <c r="A4" s="14" t="s">
        <v>3389</v>
      </c>
      <c r="B4" s="8" t="s">
        <v>683</v>
      </c>
      <c r="C4" s="22"/>
      <c r="D4" s="22"/>
      <c r="E4" s="22"/>
      <c r="F4" s="22"/>
      <c r="G4" s="22"/>
      <c r="H4" s="22"/>
      <c r="I4" s="22"/>
      <c r="J4" s="22"/>
      <c r="K4" s="22"/>
      <c r="L4" s="22"/>
      <c r="M4" s="22"/>
      <c r="N4" s="22"/>
      <c r="O4" s="22"/>
      <c r="P4" s="22"/>
      <c r="Q4" s="22"/>
      <c r="R4" s="22"/>
      <c r="S4" s="22"/>
      <c r="T4" s="22"/>
      <c r="U4" s="22"/>
      <c r="V4" s="22"/>
      <c r="W4" s="22"/>
      <c r="X4" s="3"/>
    </row>
    <row r="5" spans="1:24" ht="50">
      <c r="A5" s="14" t="s">
        <v>3390</v>
      </c>
      <c r="B5" s="11" t="s">
        <v>3391</v>
      </c>
      <c r="C5" s="22"/>
      <c r="D5" s="22"/>
      <c r="E5" s="22"/>
      <c r="F5" s="22"/>
      <c r="G5" s="22"/>
      <c r="H5" s="22"/>
      <c r="I5" s="22"/>
      <c r="J5" s="22"/>
      <c r="K5" s="22"/>
      <c r="L5" s="22"/>
      <c r="M5" s="22"/>
      <c r="N5" s="22"/>
      <c r="O5" s="22"/>
      <c r="P5" s="22"/>
      <c r="Q5" s="22"/>
      <c r="R5" s="22"/>
      <c r="S5" s="22"/>
      <c r="T5" s="22"/>
      <c r="U5" s="22"/>
      <c r="V5" s="22"/>
      <c r="W5" s="22"/>
      <c r="X5" s="3"/>
    </row>
    <row r="6" spans="1:24" ht="10">
      <c r="A6" s="14" t="s">
        <v>3392</v>
      </c>
      <c r="B6" s="9" t="s">
        <v>0</v>
      </c>
      <c r="C6" s="22"/>
      <c r="D6" s="22"/>
      <c r="E6" s="22"/>
      <c r="F6" s="22"/>
      <c r="G6" s="22"/>
      <c r="H6" s="22"/>
      <c r="I6" s="22"/>
      <c r="J6" s="22"/>
      <c r="K6" s="22"/>
      <c r="L6" s="22"/>
      <c r="M6" s="22"/>
      <c r="N6" s="22"/>
      <c r="O6" s="22"/>
      <c r="P6" s="22"/>
      <c r="Q6" s="22"/>
      <c r="R6" s="22"/>
      <c r="S6" s="22"/>
      <c r="T6" s="22"/>
      <c r="U6" s="22"/>
      <c r="V6" s="22"/>
      <c r="W6" s="22"/>
      <c r="X6" s="3"/>
    </row>
    <row r="7" spans="1:24" ht="20">
      <c r="A7" s="14" t="s">
        <v>3393</v>
      </c>
      <c r="B7" s="18" t="s">
        <v>2622</v>
      </c>
      <c r="C7" s="22"/>
      <c r="D7" s="22"/>
      <c r="E7" s="22"/>
      <c r="F7" s="22"/>
      <c r="G7" s="22"/>
      <c r="H7" s="22"/>
      <c r="I7" s="22"/>
      <c r="J7" s="22"/>
      <c r="K7" s="22"/>
      <c r="L7" s="22"/>
      <c r="M7" s="22"/>
      <c r="N7" s="22"/>
      <c r="O7" s="22"/>
      <c r="P7" s="22"/>
      <c r="Q7" s="22"/>
      <c r="R7" s="22"/>
      <c r="S7" s="22"/>
      <c r="T7" s="22"/>
      <c r="U7" s="22"/>
      <c r="V7" s="22"/>
      <c r="W7" s="22"/>
      <c r="X7" s="3"/>
    </row>
    <row r="8" spans="1:24" ht="10">
      <c r="A8" s="14" t="s">
        <v>3394</v>
      </c>
      <c r="B8" s="9" t="s">
        <v>0</v>
      </c>
      <c r="C8" s="11"/>
      <c r="D8" s="11"/>
      <c r="E8" s="11"/>
      <c r="F8" s="11"/>
      <c r="G8" s="11"/>
      <c r="H8" s="11"/>
      <c r="I8" s="11"/>
      <c r="J8" s="11"/>
      <c r="K8" s="11"/>
      <c r="L8" s="11"/>
      <c r="M8" s="11"/>
      <c r="N8" s="11"/>
      <c r="O8" s="11"/>
      <c r="P8" s="11"/>
      <c r="Q8" s="11"/>
      <c r="R8" s="11"/>
      <c r="S8" s="11"/>
      <c r="T8" s="11"/>
      <c r="U8" s="11"/>
      <c r="V8" s="11"/>
      <c r="W8" s="11"/>
      <c r="X8" s="3"/>
    </row>
    <row r="9" spans="1:24" ht="10">
      <c r="A9" s="112" t="s">
        <v>3395</v>
      </c>
      <c r="B9" s="128" t="s">
        <v>0</v>
      </c>
      <c r="C9" s="71"/>
      <c r="D9" s="84"/>
      <c r="E9" s="71"/>
      <c r="F9" s="71"/>
      <c r="G9" s="71"/>
      <c r="H9" s="71"/>
      <c r="I9" s="71"/>
      <c r="J9" s="71"/>
      <c r="K9" s="71"/>
      <c r="L9" s="84">
        <f>TRUNC(D9*K9 / 100,0)</f>
        <v>0</v>
      </c>
      <c r="M9" s="71"/>
      <c r="N9" s="84">
        <f>TRUNC(L9*M9 / 100,0)</f>
        <v>0</v>
      </c>
      <c r="O9" s="71"/>
      <c r="P9" s="71"/>
      <c r="Q9" s="84"/>
      <c r="R9" s="71"/>
      <c r="S9" s="71"/>
      <c r="T9" s="84"/>
      <c r="U9" s="84"/>
      <c r="V9" s="71"/>
      <c r="W9" s="71"/>
      <c r="X9" s="3"/>
    </row>
    <row r="10" spans="1:24" ht="10">
      <c r="A10" s="17" t="s">
        <v>3388</v>
      </c>
      <c r="B10" s="9" t="s">
        <v>0</v>
      </c>
      <c r="C10" s="11"/>
      <c r="D10" s="11"/>
      <c r="E10" s="11"/>
      <c r="F10" s="11"/>
      <c r="G10" s="11"/>
      <c r="H10" s="11"/>
      <c r="I10" s="11"/>
      <c r="J10" s="11"/>
      <c r="K10" s="11"/>
      <c r="L10" s="11"/>
      <c r="M10" s="11"/>
      <c r="N10" s="11"/>
      <c r="O10" s="11"/>
      <c r="P10" s="11"/>
      <c r="Q10" s="11"/>
      <c r="R10" s="11"/>
      <c r="S10" s="11"/>
      <c r="T10" s="11"/>
      <c r="U10" s="11"/>
      <c r="V10" s="11"/>
      <c r="W10" s="11"/>
      <c r="X10" s="3"/>
    </row>
    <row r="11" spans="1:24" ht="10">
      <c r="A11" s="8" t="s">
        <v>3396</v>
      </c>
      <c r="B11" s="9" t="s">
        <v>1103</v>
      </c>
      <c r="C11" s="13"/>
      <c r="D11" s="81">
        <f>TRUNC(SUM(D9:D10),0)</f>
        <v>0</v>
      </c>
      <c r="E11" s="13"/>
      <c r="F11" s="13"/>
      <c r="G11" s="13"/>
      <c r="H11" s="13"/>
      <c r="I11" s="13"/>
      <c r="J11" s="13"/>
      <c r="K11" s="13"/>
      <c r="L11" s="81">
        <f>TRUNC(SUM(L9:L10),0)</f>
        <v>0</v>
      </c>
      <c r="M11" s="13"/>
      <c r="N11" s="81">
        <f>TRUNC(SUM(N9:N10),0)</f>
        <v>0</v>
      </c>
      <c r="O11" s="13"/>
      <c r="P11" s="13"/>
      <c r="Q11" s="81">
        <f>TRUNC(SUM(Q9:Q10),0)</f>
        <v>0</v>
      </c>
      <c r="R11" s="13"/>
      <c r="S11" s="13"/>
      <c r="T11" s="81">
        <f>TRUNC(SUM(T9:T10),0)</f>
        <v>0</v>
      </c>
      <c r="U11" s="81">
        <f>TRUNC(SUM(U9:U10),0)</f>
        <v>0</v>
      </c>
      <c r="V11" s="13"/>
      <c r="W11" s="13"/>
      <c r="X11" s="3"/>
    </row>
    <row r="12" spans="1:24" ht="8.15" customHeight="1">
      <c r="A12" s="3" t="s">
        <v>0</v>
      </c>
      <c r="B12" s="3" t="s">
        <v>0</v>
      </c>
      <c r="C12" s="3"/>
      <c r="D12" s="3"/>
      <c r="E12" s="3"/>
      <c r="F12" s="3"/>
      <c r="G12" s="3"/>
      <c r="H12" s="3"/>
      <c r="I12" s="3"/>
      <c r="J12" s="3"/>
      <c r="K12" s="3"/>
      <c r="L12" s="3"/>
      <c r="M12" s="3"/>
      <c r="N12" s="3"/>
      <c r="O12" s="3"/>
      <c r="P12" s="3"/>
      <c r="Q12" s="3"/>
      <c r="R12" s="3"/>
      <c r="S12" s="3"/>
      <c r="T12" s="3"/>
      <c r="U12" s="3"/>
      <c r="V12" s="3"/>
      <c r="W12" s="3"/>
      <c r="X12" s="3"/>
    </row>
    <row r="13" spans="1:24" ht="10"/>
    <row r="14" spans="1:24" ht="10"/>
    <row r="15" spans="1:24" ht="10"/>
    <row r="16" spans="1:24" ht="10"/>
    <row r="17" ht="10"/>
    <row r="18" ht="10"/>
    <row r="19" ht="10"/>
    <row r="20" ht="10"/>
    <row r="21" ht="10"/>
    <row r="22" ht="10"/>
    <row r="23" ht="10"/>
    <row r="24" ht="10"/>
    <row r="25" ht="10"/>
    <row r="26" ht="10"/>
    <row r="27" ht="10"/>
  </sheetData>
  <sheetProtection password="C9D6" sheet="1" objects="1" scenarios="1" formatCells="0" formatColumns="0"/>
  <dataValidations disablePrompts="1" count="4">
    <dataValidation type="list" allowBlank="1" showInputMessage="1" showErrorMessage="1" sqref="H9" xr:uid="{00000000-0002-0000-2500-000000000000}">
      <formula1>APENDICE_VI</formula1>
    </dataValidation>
    <dataValidation type="list" allowBlank="1" showInputMessage="1" showErrorMessage="1" sqref="I9" xr:uid="{00000000-0002-0000-2500-000001000000}">
      <formula1>APENDICE_VII</formula1>
    </dataValidation>
    <dataValidation type="list" allowBlank="1" showInputMessage="1" showErrorMessage="1" sqref="E9" xr:uid="{00000000-0002-0000-2500-000002000000}">
      <formula1>APENDICE_X</formula1>
    </dataValidation>
    <dataValidation type="list" allowBlank="1" showInputMessage="1" showErrorMessage="1" sqref="F9 S9 V9" xr:uid="{00000000-0002-0000-2500-000003000000}">
      <formula1>CATALOGCOLUMNFILTERED7</formula1>
    </dataValidation>
  </dataValidations>
  <pageMargins left="0.39370078740157483" right="0.39370078740157483" top="0.39370078740157483" bottom="0.39370078740157483" header="0.31496062992125984" footer="0.31496062992125984"/>
  <pageSetup scale="80" orientation="landscape" r:id="rId1"/>
  <headerFooter>
    <oddFooter>&amp;R&amp;9&amp;P/&amp;N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theme="4" tint="0.39997558519241921"/>
  </sheetPr>
  <dimension ref="A1:J27"/>
  <sheetViews>
    <sheetView showGridLines="0" workbookViewId="0">
      <pane xSplit="2" ySplit="2" topLeftCell="C3" activePane="bottomRight" state="frozen"/>
      <selection activeCell="C3" sqref="C3"/>
      <selection pane="topRight" activeCell="C3" sqref="C3"/>
      <selection pane="bottomLeft" activeCell="C3" sqref="C3"/>
      <selection pane="bottomRight" activeCell="C3" sqref="C3"/>
    </sheetView>
  </sheetViews>
  <sheetFormatPr baseColWidth="10" defaultColWidth="11.453125" defaultRowHeight="15" customHeight="1"/>
  <cols>
    <col min="1" max="1" width="14.6328125" style="78" customWidth="1"/>
    <col min="2" max="2" width="35.6328125" style="78" customWidth="1"/>
    <col min="3" max="3" width="21" style="78" customWidth="1"/>
    <col min="4" max="4" width="54.453125" style="78" customWidth="1"/>
    <col min="5" max="5" width="17.36328125" style="78" customWidth="1"/>
    <col min="6" max="6" width="21.54296875" style="78" customWidth="1"/>
    <col min="7" max="7" width="22.6328125" style="78" customWidth="1"/>
    <col min="8" max="8" width="21.90625" style="78" customWidth="1"/>
    <col min="9" max="9" width="20.90625" style="78" customWidth="1"/>
    <col min="10" max="10" width="1.6328125" style="78" customWidth="1"/>
    <col min="11" max="16384" width="11.453125" style="78"/>
  </cols>
  <sheetData>
    <row r="1" spans="1:10" ht="30">
      <c r="A1" s="3" t="s">
        <v>0</v>
      </c>
      <c r="B1" s="2" t="s">
        <v>3397</v>
      </c>
      <c r="C1" s="3"/>
      <c r="D1" s="3"/>
      <c r="E1" s="3" t="s">
        <v>0</v>
      </c>
      <c r="F1" s="3" t="s">
        <v>0</v>
      </c>
      <c r="G1" s="3" t="s">
        <v>0</v>
      </c>
      <c r="H1" s="3" t="s">
        <v>0</v>
      </c>
      <c r="I1" s="3" t="s">
        <v>0</v>
      </c>
      <c r="J1" s="3" t="s">
        <v>0</v>
      </c>
    </row>
    <row r="2" spans="1:10" ht="57.75" customHeight="1">
      <c r="A2" s="20" t="s">
        <v>1</v>
      </c>
      <c r="B2" s="20" t="s">
        <v>2</v>
      </c>
      <c r="C2" s="21" t="s">
        <v>2606</v>
      </c>
      <c r="D2" s="21" t="s">
        <v>3398</v>
      </c>
      <c r="E2" s="21" t="s">
        <v>3399</v>
      </c>
      <c r="F2" s="21" t="s">
        <v>3400</v>
      </c>
      <c r="G2" s="21" t="s">
        <v>3401</v>
      </c>
      <c r="H2" s="21" t="s">
        <v>3402</v>
      </c>
      <c r="I2" s="21" t="s">
        <v>3403</v>
      </c>
      <c r="J2" s="3" t="s">
        <v>0</v>
      </c>
    </row>
    <row r="3" spans="1:10" ht="10">
      <c r="A3" s="14" t="s">
        <v>3404</v>
      </c>
      <c r="B3" s="16" t="s">
        <v>0</v>
      </c>
      <c r="C3" s="22"/>
      <c r="D3" s="22"/>
      <c r="E3" s="22"/>
      <c r="F3" s="22"/>
      <c r="G3" s="22"/>
      <c r="H3" s="22"/>
      <c r="I3" s="22"/>
      <c r="J3" s="3"/>
    </row>
    <row r="4" spans="1:10" ht="10">
      <c r="A4" s="14" t="s">
        <v>3405</v>
      </c>
      <c r="B4" s="28" t="s">
        <v>683</v>
      </c>
      <c r="C4" s="22"/>
      <c r="D4" s="22"/>
      <c r="E4" s="22"/>
      <c r="F4" s="22"/>
      <c r="G4" s="22"/>
      <c r="H4" s="22"/>
      <c r="I4" s="22"/>
      <c r="J4" s="3"/>
    </row>
    <row r="5" spans="1:10" ht="10">
      <c r="A5" s="14" t="s">
        <v>3406</v>
      </c>
      <c r="B5" s="7" t="s">
        <v>0</v>
      </c>
      <c r="C5" s="22"/>
      <c r="D5" s="22"/>
      <c r="E5" s="22"/>
      <c r="F5" s="22"/>
      <c r="G5" s="22"/>
      <c r="H5" s="22"/>
      <c r="I5" s="22"/>
      <c r="J5" s="3"/>
    </row>
    <row r="6" spans="1:10" ht="50">
      <c r="A6" s="14" t="s">
        <v>3407</v>
      </c>
      <c r="B6" s="11" t="s">
        <v>3408</v>
      </c>
      <c r="C6" s="22"/>
      <c r="D6" s="22"/>
      <c r="E6" s="22"/>
      <c r="F6" s="22"/>
      <c r="G6" s="22"/>
      <c r="H6" s="22"/>
      <c r="I6" s="22"/>
      <c r="J6" s="3"/>
    </row>
    <row r="7" spans="1:10" ht="10">
      <c r="A7" s="14" t="s">
        <v>3409</v>
      </c>
      <c r="B7" s="9" t="s">
        <v>0</v>
      </c>
      <c r="C7" s="11"/>
      <c r="D7" s="11"/>
      <c r="E7" s="11"/>
      <c r="F7" s="11"/>
      <c r="G7" s="11"/>
      <c r="H7" s="11"/>
      <c r="I7" s="11"/>
      <c r="J7" s="3"/>
    </row>
    <row r="8" spans="1:10" ht="20">
      <c r="A8" s="14" t="s">
        <v>3410</v>
      </c>
      <c r="B8" s="11" t="s">
        <v>3411</v>
      </c>
      <c r="C8" s="11"/>
      <c r="D8" s="11"/>
      <c r="E8" s="11"/>
      <c r="F8" s="11"/>
      <c r="G8" s="11"/>
      <c r="H8" s="11"/>
      <c r="I8" s="11"/>
      <c r="J8" s="3"/>
    </row>
    <row r="9" spans="1:10" ht="10">
      <c r="A9" s="17" t="s">
        <v>3412</v>
      </c>
      <c r="B9" s="9" t="s">
        <v>0</v>
      </c>
      <c r="C9" s="11"/>
      <c r="D9" s="11"/>
      <c r="E9" s="11"/>
      <c r="F9" s="11"/>
      <c r="G9" s="11"/>
      <c r="H9" s="11"/>
      <c r="I9" s="11"/>
      <c r="J9" s="3"/>
    </row>
    <row r="10" spans="1:10" ht="10">
      <c r="A10" s="112" t="s">
        <v>3413</v>
      </c>
      <c r="B10" s="128" t="s">
        <v>0</v>
      </c>
      <c r="C10" s="71"/>
      <c r="D10" s="71"/>
      <c r="E10" s="71"/>
      <c r="F10" s="84"/>
      <c r="G10" s="84"/>
      <c r="H10" s="84"/>
      <c r="I10" s="84"/>
      <c r="J10" s="3"/>
    </row>
    <row r="11" spans="1:10" ht="10">
      <c r="A11" s="17" t="s">
        <v>3404</v>
      </c>
      <c r="B11" s="9" t="s">
        <v>0</v>
      </c>
      <c r="C11" s="11"/>
      <c r="D11" s="11"/>
      <c r="E11" s="11"/>
      <c r="F11" s="11"/>
      <c r="G11" s="11"/>
      <c r="H11" s="11"/>
      <c r="I11" s="11"/>
      <c r="J11" s="3"/>
    </row>
    <row r="12" spans="1:10" ht="10">
      <c r="A12" s="8" t="s">
        <v>3414</v>
      </c>
      <c r="B12" s="9" t="s">
        <v>1103</v>
      </c>
      <c r="C12" s="13"/>
      <c r="D12" s="13"/>
      <c r="E12" s="13"/>
      <c r="F12" s="81">
        <f>TRUNC(SUM(F10:F11),0)</f>
        <v>0</v>
      </c>
      <c r="G12" s="81">
        <f>TRUNC(SUM(G10:G11),0)</f>
        <v>0</v>
      </c>
      <c r="H12" s="81">
        <f>TRUNC(SUM(H10:H11),0)</f>
        <v>0</v>
      </c>
      <c r="I12" s="81">
        <f>TRUNC(SUM(I10:I11),0)</f>
        <v>0</v>
      </c>
      <c r="J12" s="3"/>
    </row>
    <row r="13" spans="1:10" ht="8.15" customHeight="1">
      <c r="A13" s="3" t="s">
        <v>0</v>
      </c>
      <c r="B13" s="3" t="s">
        <v>0</v>
      </c>
      <c r="C13" s="3"/>
      <c r="D13" s="3"/>
      <c r="E13" s="3"/>
      <c r="F13" s="3"/>
      <c r="G13" s="3"/>
      <c r="H13" s="3"/>
      <c r="I13" s="3"/>
      <c r="J13" s="3"/>
    </row>
    <row r="14" spans="1:10" ht="10"/>
    <row r="15" spans="1:10" ht="10"/>
    <row r="16" spans="1:10" ht="10"/>
    <row r="17" ht="10"/>
    <row r="18" ht="10"/>
    <row r="19" ht="10"/>
    <row r="20" ht="10"/>
    <row r="21" ht="10"/>
    <row r="22" ht="10"/>
    <row r="23" ht="10"/>
    <row r="24" ht="10"/>
    <row r="25" ht="10"/>
    <row r="26" ht="10"/>
    <row r="27" ht="10"/>
  </sheetData>
  <sheetProtection password="C9D6" sheet="1" objects="1" scenarios="1" formatCells="0" formatColumns="0"/>
  <dataValidations count="1">
    <dataValidation type="list" allowBlank="1" showInputMessage="1" showErrorMessage="1" sqref="D10" xr:uid="{00000000-0002-0000-2600-000000000000}">
      <formula1>APENDICE_VI</formula1>
    </dataValidation>
  </dataValidations>
  <pageMargins left="0.39370078740157483" right="0.39370078740157483" top="0.39370078740157483" bottom="0.39370078740157483" header="0.31496062992125984" footer="0.31496062992125984"/>
  <pageSetup scale="85" orientation="landscape" r:id="rId1"/>
  <headerFooter>
    <oddFooter>&amp;R&amp;8&amp;P/&amp;N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4" tint="0.39997558519241921"/>
  </sheetPr>
  <dimension ref="A1:Z27"/>
  <sheetViews>
    <sheetView showGridLines="0" workbookViewId="0">
      <pane xSplit="2" ySplit="2" topLeftCell="C3" activePane="bottomRight" state="frozen"/>
      <selection activeCell="C3" sqref="C3"/>
      <selection pane="topRight" activeCell="C3" sqref="C3"/>
      <selection pane="bottomLeft" activeCell="C3" sqref="C3"/>
      <selection pane="bottomRight" activeCell="C3" sqref="C3"/>
    </sheetView>
  </sheetViews>
  <sheetFormatPr baseColWidth="10" defaultColWidth="11.453125" defaultRowHeight="15" customHeight="1"/>
  <cols>
    <col min="1" max="1" width="14.6328125" style="78" customWidth="1"/>
    <col min="2" max="2" width="35.6328125" style="78" customWidth="1"/>
    <col min="3" max="3" width="16.90625" style="78" customWidth="1"/>
    <col min="4" max="4" width="37.08984375" style="78" customWidth="1"/>
    <col min="5" max="5" width="15.6328125" style="78" customWidth="1"/>
    <col min="6" max="6" width="20.453125" style="78" customWidth="1"/>
    <col min="7" max="7" width="18.90625" style="78" customWidth="1"/>
    <col min="8" max="8" width="21.6328125" style="78" customWidth="1"/>
    <col min="9" max="11" width="21.453125" style="78" bestFit="1" customWidth="1"/>
    <col min="12" max="12" width="21" style="78" customWidth="1"/>
    <col min="13" max="13" width="21.453125" style="78" bestFit="1" customWidth="1"/>
    <col min="14" max="15" width="15.6328125" style="78" customWidth="1"/>
    <col min="16" max="19" width="21.453125" style="78" bestFit="1" customWidth="1"/>
    <col min="20" max="20" width="15.6328125" style="78" customWidth="1"/>
    <col min="21" max="21" width="31.6328125" style="78" customWidth="1"/>
    <col min="22" max="22" width="15.6328125" style="78" customWidth="1"/>
    <col min="23" max="23" width="32.36328125" style="78" customWidth="1"/>
    <col min="24" max="25" width="15.6328125" style="78" customWidth="1"/>
    <col min="26" max="26" width="1.6328125" style="78" customWidth="1"/>
    <col min="27" max="16384" width="11.453125" style="78"/>
  </cols>
  <sheetData>
    <row r="1" spans="1:26" ht="20">
      <c r="A1" s="3" t="s">
        <v>0</v>
      </c>
      <c r="B1" s="2" t="s">
        <v>3415</v>
      </c>
      <c r="C1" s="3"/>
      <c r="D1" s="3"/>
      <c r="E1" s="3" t="s">
        <v>0</v>
      </c>
      <c r="F1" s="3" t="s">
        <v>0</v>
      </c>
      <c r="G1" s="3" t="s">
        <v>0</v>
      </c>
      <c r="H1" s="3" t="s">
        <v>0</v>
      </c>
      <c r="I1" s="3" t="s">
        <v>0</v>
      </c>
      <c r="J1" s="3" t="s">
        <v>0</v>
      </c>
      <c r="K1" s="3" t="s">
        <v>0</v>
      </c>
      <c r="L1" s="3" t="s">
        <v>0</v>
      </c>
      <c r="M1" s="3" t="s">
        <v>0</v>
      </c>
      <c r="N1" s="3" t="s">
        <v>0</v>
      </c>
      <c r="O1" s="3" t="s">
        <v>0</v>
      </c>
      <c r="P1" s="3" t="s">
        <v>0</v>
      </c>
      <c r="Q1" s="3" t="s">
        <v>0</v>
      </c>
      <c r="R1" s="3" t="s">
        <v>0</v>
      </c>
      <c r="S1" s="3" t="s">
        <v>0</v>
      </c>
      <c r="T1" s="3" t="s">
        <v>0</v>
      </c>
      <c r="U1" s="3" t="s">
        <v>0</v>
      </c>
      <c r="V1" s="3" t="s">
        <v>0</v>
      </c>
      <c r="W1" s="3" t="s">
        <v>0</v>
      </c>
      <c r="X1" s="3" t="s">
        <v>0</v>
      </c>
      <c r="Y1" s="3" t="s">
        <v>0</v>
      </c>
      <c r="Z1" s="3" t="s">
        <v>0</v>
      </c>
    </row>
    <row r="2" spans="1:26" ht="140">
      <c r="A2" s="20" t="s">
        <v>1</v>
      </c>
      <c r="B2" s="20" t="s">
        <v>2</v>
      </c>
      <c r="C2" s="21" t="s">
        <v>2606</v>
      </c>
      <c r="D2" s="21" t="s">
        <v>3416</v>
      </c>
      <c r="E2" s="21" t="s">
        <v>3417</v>
      </c>
      <c r="F2" s="21" t="s">
        <v>2646</v>
      </c>
      <c r="G2" s="21" t="s">
        <v>3418</v>
      </c>
      <c r="H2" s="21" t="s">
        <v>3419</v>
      </c>
      <c r="I2" s="21" t="s">
        <v>3420</v>
      </c>
      <c r="J2" s="21" t="s">
        <v>3421</v>
      </c>
      <c r="K2" s="21" t="s">
        <v>3422</v>
      </c>
      <c r="L2" s="21" t="s">
        <v>3423</v>
      </c>
      <c r="M2" s="21" t="s">
        <v>3424</v>
      </c>
      <c r="N2" s="21" t="s">
        <v>3425</v>
      </c>
      <c r="O2" s="21" t="s">
        <v>3426</v>
      </c>
      <c r="P2" s="21" t="s">
        <v>3427</v>
      </c>
      <c r="Q2" s="21" t="s">
        <v>3428</v>
      </c>
      <c r="R2" s="21" t="s">
        <v>3429</v>
      </c>
      <c r="S2" s="21" t="s">
        <v>3430</v>
      </c>
      <c r="T2" s="21" t="s">
        <v>3431</v>
      </c>
      <c r="U2" s="21" t="s">
        <v>3432</v>
      </c>
      <c r="V2" s="21" t="s">
        <v>3433</v>
      </c>
      <c r="W2" s="21" t="s">
        <v>3434</v>
      </c>
      <c r="X2" s="20" t="s">
        <v>3323</v>
      </c>
      <c r="Y2" s="20" t="s">
        <v>3324</v>
      </c>
      <c r="Z2" s="3" t="s">
        <v>0</v>
      </c>
    </row>
    <row r="3" spans="1:26" ht="10">
      <c r="A3" s="14" t="s">
        <v>3435</v>
      </c>
      <c r="B3" s="16" t="s">
        <v>0</v>
      </c>
      <c r="C3" s="22"/>
      <c r="D3" s="22"/>
      <c r="E3" s="22"/>
      <c r="F3" s="22"/>
      <c r="G3" s="22"/>
      <c r="H3" s="22"/>
      <c r="I3" s="22"/>
      <c r="J3" s="22"/>
      <c r="K3" s="22"/>
      <c r="L3" s="22"/>
      <c r="M3" s="22"/>
      <c r="N3" s="22"/>
      <c r="O3" s="22"/>
      <c r="P3" s="22"/>
      <c r="Q3" s="22"/>
      <c r="R3" s="22"/>
      <c r="S3" s="22"/>
      <c r="T3" s="22"/>
      <c r="U3" s="22"/>
      <c r="V3" s="22"/>
      <c r="W3" s="22"/>
      <c r="X3" s="22"/>
      <c r="Y3" s="22"/>
      <c r="Z3" s="3"/>
    </row>
    <row r="4" spans="1:26" ht="10">
      <c r="A4" s="14" t="s">
        <v>3436</v>
      </c>
      <c r="B4" s="8" t="s">
        <v>683</v>
      </c>
      <c r="C4" s="22"/>
      <c r="D4" s="22"/>
      <c r="E4" s="22"/>
      <c r="F4" s="22"/>
      <c r="G4" s="22"/>
      <c r="H4" s="22"/>
      <c r="I4" s="22"/>
      <c r="J4" s="22"/>
      <c r="K4" s="22"/>
      <c r="L4" s="22"/>
      <c r="M4" s="22"/>
      <c r="N4" s="22"/>
      <c r="O4" s="22"/>
      <c r="P4" s="22"/>
      <c r="Q4" s="22"/>
      <c r="R4" s="22"/>
      <c r="S4" s="22"/>
      <c r="T4" s="22"/>
      <c r="U4" s="22"/>
      <c r="V4" s="22"/>
      <c r="W4" s="22"/>
      <c r="X4" s="22"/>
      <c r="Y4" s="22"/>
      <c r="Z4" s="3"/>
    </row>
    <row r="5" spans="1:26" ht="10">
      <c r="A5" s="14" t="s">
        <v>3437</v>
      </c>
      <c r="B5" s="9" t="s">
        <v>0</v>
      </c>
      <c r="C5" s="22"/>
      <c r="D5" s="22"/>
      <c r="E5" s="22"/>
      <c r="F5" s="22"/>
      <c r="G5" s="22"/>
      <c r="H5" s="22"/>
      <c r="I5" s="22"/>
      <c r="J5" s="22"/>
      <c r="K5" s="22"/>
      <c r="L5" s="22"/>
      <c r="M5" s="22"/>
      <c r="N5" s="22"/>
      <c r="O5" s="22"/>
      <c r="P5" s="22"/>
      <c r="Q5" s="22"/>
      <c r="R5" s="22"/>
      <c r="S5" s="22"/>
      <c r="T5" s="22"/>
      <c r="U5" s="22"/>
      <c r="V5" s="22"/>
      <c r="W5" s="22"/>
      <c r="X5" s="22"/>
      <c r="Y5" s="22"/>
      <c r="Z5" s="3"/>
    </row>
    <row r="6" spans="1:26" ht="50">
      <c r="A6" s="14" t="s">
        <v>3438</v>
      </c>
      <c r="B6" s="24" t="s">
        <v>3439</v>
      </c>
      <c r="C6" s="23"/>
      <c r="D6" s="22"/>
      <c r="E6" s="22"/>
      <c r="F6" s="22"/>
      <c r="G6" s="22"/>
      <c r="H6" s="22"/>
      <c r="I6" s="22"/>
      <c r="J6" s="22"/>
      <c r="K6" s="22"/>
      <c r="L6" s="22"/>
      <c r="M6" s="22"/>
      <c r="N6" s="22"/>
      <c r="O6" s="22"/>
      <c r="P6" s="22"/>
      <c r="Q6" s="22"/>
      <c r="R6" s="22"/>
      <c r="S6" s="22"/>
      <c r="T6" s="22"/>
      <c r="U6" s="22"/>
      <c r="V6" s="22"/>
      <c r="W6" s="22"/>
      <c r="X6" s="22"/>
      <c r="Y6" s="22"/>
      <c r="Z6" s="3"/>
    </row>
    <row r="7" spans="1:26" ht="10">
      <c r="A7" s="14" t="s">
        <v>3440</v>
      </c>
      <c r="B7" s="9" t="s">
        <v>0</v>
      </c>
      <c r="C7" s="22"/>
      <c r="D7" s="22"/>
      <c r="E7" s="22"/>
      <c r="F7" s="22"/>
      <c r="G7" s="22"/>
      <c r="H7" s="22"/>
      <c r="I7" s="22"/>
      <c r="J7" s="22"/>
      <c r="K7" s="22"/>
      <c r="L7" s="22"/>
      <c r="M7" s="22"/>
      <c r="N7" s="22"/>
      <c r="O7" s="22"/>
      <c r="P7" s="22"/>
      <c r="Q7" s="22"/>
      <c r="R7" s="22"/>
      <c r="S7" s="22"/>
      <c r="T7" s="22"/>
      <c r="U7" s="22"/>
      <c r="V7" s="22"/>
      <c r="W7" s="22"/>
      <c r="X7" s="22"/>
      <c r="Y7" s="22"/>
      <c r="Z7" s="3"/>
    </row>
    <row r="8" spans="1:26" ht="30">
      <c r="A8" s="17" t="s">
        <v>3441</v>
      </c>
      <c r="B8" s="18" t="s">
        <v>3442</v>
      </c>
      <c r="C8" s="11"/>
      <c r="D8" s="11"/>
      <c r="E8" s="11"/>
      <c r="F8" s="11"/>
      <c r="G8" s="11"/>
      <c r="H8" s="11"/>
      <c r="I8" s="11"/>
      <c r="J8" s="11"/>
      <c r="K8" s="11"/>
      <c r="L8" s="11"/>
      <c r="M8" s="11"/>
      <c r="N8" s="11"/>
      <c r="O8" s="11"/>
      <c r="P8" s="11"/>
      <c r="Q8" s="11"/>
      <c r="R8" s="11"/>
      <c r="S8" s="11"/>
      <c r="T8" s="11"/>
      <c r="U8" s="11"/>
      <c r="V8" s="11"/>
      <c r="W8" s="11"/>
      <c r="X8" s="11"/>
      <c r="Y8" s="11"/>
      <c r="Z8" s="3"/>
    </row>
    <row r="9" spans="1:26" ht="10">
      <c r="A9" s="17" t="s">
        <v>3443</v>
      </c>
      <c r="B9" s="9" t="s">
        <v>0</v>
      </c>
      <c r="C9" s="11"/>
      <c r="D9" s="11"/>
      <c r="E9" s="11"/>
      <c r="F9" s="11"/>
      <c r="G9" s="11"/>
      <c r="H9" s="11"/>
      <c r="I9" s="11"/>
      <c r="J9" s="11"/>
      <c r="K9" s="11"/>
      <c r="L9" s="11"/>
      <c r="M9" s="11"/>
      <c r="N9" s="11"/>
      <c r="O9" s="11"/>
      <c r="P9" s="11"/>
      <c r="Q9" s="11"/>
      <c r="R9" s="11"/>
      <c r="S9" s="11"/>
      <c r="T9" s="11"/>
      <c r="U9" s="11"/>
      <c r="V9" s="11"/>
      <c r="W9" s="11"/>
      <c r="X9" s="11"/>
      <c r="Y9" s="11"/>
      <c r="Z9" s="3"/>
    </row>
    <row r="10" spans="1:26" ht="10">
      <c r="A10" s="112" t="s">
        <v>3444</v>
      </c>
      <c r="B10" s="128" t="s">
        <v>0</v>
      </c>
      <c r="C10" s="71"/>
      <c r="D10" s="71"/>
      <c r="E10" s="71"/>
      <c r="F10" s="71"/>
      <c r="G10" s="71"/>
      <c r="H10" s="84"/>
      <c r="I10" s="84"/>
      <c r="J10" s="84"/>
      <c r="K10" s="84"/>
      <c r="L10" s="71"/>
      <c r="M10" s="84"/>
      <c r="N10" s="71"/>
      <c r="O10" s="71"/>
      <c r="P10" s="84"/>
      <c r="Q10" s="84"/>
      <c r="R10" s="84"/>
      <c r="S10" s="84"/>
      <c r="T10" s="71"/>
      <c r="U10" s="71"/>
      <c r="V10" s="71"/>
      <c r="W10" s="71"/>
      <c r="X10" s="71"/>
      <c r="Y10" s="71"/>
      <c r="Z10" s="3"/>
    </row>
    <row r="11" spans="1:26" ht="10">
      <c r="A11" s="17" t="s">
        <v>3435</v>
      </c>
      <c r="B11" s="9" t="s">
        <v>0</v>
      </c>
      <c r="C11" s="11"/>
      <c r="D11" s="11"/>
      <c r="E11" s="11"/>
      <c r="F11" s="11"/>
      <c r="G11" s="11"/>
      <c r="H11" s="11"/>
      <c r="I11" s="11"/>
      <c r="J11" s="11"/>
      <c r="K11" s="11"/>
      <c r="L11" s="11"/>
      <c r="M11" s="11"/>
      <c r="N11" s="11"/>
      <c r="O11" s="11"/>
      <c r="P11" s="11"/>
      <c r="Q11" s="11"/>
      <c r="R11" s="11"/>
      <c r="S11" s="11"/>
      <c r="T11" s="11"/>
      <c r="U11" s="11"/>
      <c r="V11" s="11"/>
      <c r="W11" s="11"/>
      <c r="X11" s="11"/>
      <c r="Y11" s="11"/>
      <c r="Z11" s="3"/>
    </row>
    <row r="12" spans="1:26" ht="10">
      <c r="A12" s="8" t="s">
        <v>3445</v>
      </c>
      <c r="B12" s="9" t="s">
        <v>1103</v>
      </c>
      <c r="C12" s="13"/>
      <c r="D12" s="13"/>
      <c r="E12" s="13"/>
      <c r="F12" s="13"/>
      <c r="G12" s="13"/>
      <c r="H12" s="81">
        <f>TRUNC(SUM(H10:H11),0)</f>
        <v>0</v>
      </c>
      <c r="I12" s="81">
        <f>TRUNC(SUM(I10:I11),0)</f>
        <v>0</v>
      </c>
      <c r="J12" s="81">
        <f>TRUNC(SUM(J10:J11),0)</f>
        <v>0</v>
      </c>
      <c r="K12" s="81">
        <f>TRUNC(SUM(K10:K11),0)</f>
        <v>0</v>
      </c>
      <c r="L12" s="13"/>
      <c r="M12" s="81">
        <f>TRUNC(SUM(M10:M11),0)</f>
        <v>0</v>
      </c>
      <c r="N12" s="13"/>
      <c r="O12" s="13"/>
      <c r="P12" s="81">
        <f>TRUNC(SUM(P10:P11),0)</f>
        <v>0</v>
      </c>
      <c r="Q12" s="81">
        <f>TRUNC(SUM(Q10:Q11),0)</f>
        <v>0</v>
      </c>
      <c r="R12" s="81">
        <f>TRUNC(SUM(R10:R11),0)</f>
        <v>0</v>
      </c>
      <c r="S12" s="81">
        <f>TRUNC(SUM(S10:S11),0)</f>
        <v>0</v>
      </c>
      <c r="T12" s="13"/>
      <c r="U12" s="13"/>
      <c r="V12" s="13"/>
      <c r="W12" s="13"/>
      <c r="X12" s="13"/>
      <c r="Y12" s="13"/>
      <c r="Z12" s="3"/>
    </row>
    <row r="13" spans="1:26" ht="8.15" customHeight="1">
      <c r="A13" s="3" t="s">
        <v>0</v>
      </c>
      <c r="B13" s="3" t="s">
        <v>0</v>
      </c>
      <c r="C13" s="3"/>
      <c r="D13" s="3"/>
      <c r="E13" s="3"/>
      <c r="F13" s="3"/>
      <c r="G13" s="3"/>
      <c r="H13" s="3"/>
      <c r="I13" s="3"/>
      <c r="J13" s="3"/>
      <c r="K13" s="3"/>
      <c r="L13" s="3"/>
      <c r="M13" s="3"/>
      <c r="N13" s="3"/>
      <c r="O13" s="3"/>
      <c r="P13" s="3"/>
      <c r="Q13" s="3"/>
      <c r="R13" s="3"/>
      <c r="S13" s="3"/>
      <c r="T13" s="3"/>
      <c r="U13" s="3"/>
      <c r="V13" s="3"/>
      <c r="W13" s="3"/>
      <c r="X13" s="3"/>
      <c r="Y13" s="3"/>
      <c r="Z13" s="3"/>
    </row>
    <row r="14" spans="1:26" ht="10"/>
    <row r="15" spans="1:26" ht="10"/>
    <row r="16" spans="1:26" ht="10"/>
    <row r="17" ht="10"/>
    <row r="18" ht="10"/>
    <row r="19" ht="10"/>
    <row r="20" ht="10"/>
    <row r="21" ht="10"/>
    <row r="22" ht="10"/>
    <row r="23" ht="10"/>
    <row r="24" ht="10"/>
    <row r="25" ht="10"/>
    <row r="26" ht="10"/>
    <row r="27" ht="10"/>
  </sheetData>
  <sheetProtection password="C9D6" sheet="1" objects="1" scenarios="1" formatCells="0" formatColumns="0"/>
  <dataValidations count="4">
    <dataValidation type="list" allowBlank="1" showInputMessage="1" showErrorMessage="1" sqref="D10" xr:uid="{00000000-0002-0000-2700-000000000000}">
      <formula1>APENDICE_VI</formula1>
    </dataValidation>
    <dataValidation type="list" allowBlank="1" showInputMessage="1" showErrorMessage="1" sqref="F10" xr:uid="{00000000-0002-0000-2700-000001000000}">
      <formula1>APENDICE_VII</formula1>
    </dataValidation>
    <dataValidation type="list" allowBlank="1" showInputMessage="1" showErrorMessage="1" sqref="G10" xr:uid="{00000000-0002-0000-2700-000002000000}">
      <formula1>APENDICE_TI</formula1>
    </dataValidation>
    <dataValidation type="list" allowBlank="1" showInputMessage="1" showErrorMessage="1" sqref="N10:O10 T10 V10" xr:uid="{00000000-0002-0000-2700-000003000000}">
      <formula1>CATALOGCOLUMNFILTERED7</formula1>
    </dataValidation>
  </dataValidations>
  <pageMargins left="0.39370078740157483" right="0.39370078740157483" top="0.39370078740157483" bottom="0.39370078740157483" header="0.31496062992125984" footer="0.31496062992125984"/>
  <pageSetup scale="80" orientation="landscape" r:id="rId1"/>
  <headerFooter>
    <oddFooter>&amp;R&amp;8&amp;P/&amp;N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H29"/>
  <sheetViews>
    <sheetView showGridLines="0" zoomScaleNormal="100" workbookViewId="0">
      <pane xSplit="2" ySplit="2" topLeftCell="C3" activePane="bottomRight" state="frozen"/>
      <selection activeCell="C3" sqref="C3"/>
      <selection pane="topRight" activeCell="C3" sqref="C3"/>
      <selection pane="bottomLeft" activeCell="C3" sqref="C3"/>
      <selection pane="bottomRight" activeCell="D11" sqref="D11"/>
    </sheetView>
  </sheetViews>
  <sheetFormatPr baseColWidth="10" defaultColWidth="11.453125" defaultRowHeight="15" customHeight="1"/>
  <cols>
    <col min="1" max="1" width="14.6328125" style="78" customWidth="1"/>
    <col min="2" max="2" width="35.6328125" style="78" customWidth="1"/>
    <col min="3" max="3" width="15.6328125" style="78" customWidth="1"/>
    <col min="4" max="4" width="17.36328125" style="78" customWidth="1"/>
    <col min="5" max="6" width="18.36328125" style="78" customWidth="1"/>
    <col min="7" max="7" width="18.90625" style="78" customWidth="1"/>
    <col min="8" max="8" width="1.6328125" style="78" customWidth="1"/>
    <col min="9" max="16384" width="11.453125" style="78"/>
  </cols>
  <sheetData>
    <row r="1" spans="1:8" ht="40">
      <c r="A1" s="3"/>
      <c r="B1" s="2" t="s">
        <v>3446</v>
      </c>
      <c r="C1" s="2"/>
      <c r="D1" s="2"/>
      <c r="E1" s="3" t="s">
        <v>0</v>
      </c>
      <c r="F1" s="3" t="s">
        <v>0</v>
      </c>
      <c r="G1" s="3" t="s">
        <v>0</v>
      </c>
      <c r="H1" s="3" t="s">
        <v>0</v>
      </c>
    </row>
    <row r="2" spans="1:8" ht="10">
      <c r="A2" s="74" t="s">
        <v>1</v>
      </c>
      <c r="B2" s="74" t="s">
        <v>2</v>
      </c>
      <c r="C2" s="74" t="s">
        <v>679</v>
      </c>
      <c r="D2" s="74" t="s">
        <v>680</v>
      </c>
      <c r="E2" s="15" t="s">
        <v>3058</v>
      </c>
      <c r="F2" s="15" t="s">
        <v>3055</v>
      </c>
      <c r="G2" s="15" t="s">
        <v>3052</v>
      </c>
      <c r="H2" s="3" t="s">
        <v>0</v>
      </c>
    </row>
    <row r="3" spans="1:8" ht="10">
      <c r="A3" s="14" t="s">
        <v>3447</v>
      </c>
      <c r="B3" s="16" t="s">
        <v>0</v>
      </c>
      <c r="C3" s="27"/>
      <c r="D3" s="22"/>
      <c r="E3" s="22"/>
      <c r="F3" s="22"/>
      <c r="G3" s="22"/>
      <c r="H3" s="3"/>
    </row>
    <row r="4" spans="1:8" ht="10">
      <c r="A4" s="14" t="s">
        <v>3448</v>
      </c>
      <c r="B4" s="8" t="s">
        <v>683</v>
      </c>
      <c r="C4" s="28"/>
      <c r="D4" s="29"/>
      <c r="E4" s="22"/>
      <c r="F4" s="22"/>
      <c r="G4" s="22"/>
      <c r="H4" s="3"/>
    </row>
    <row r="5" spans="1:8" ht="10">
      <c r="A5" s="17" t="s">
        <v>3449</v>
      </c>
      <c r="B5" s="9" t="s">
        <v>0</v>
      </c>
      <c r="C5" s="7"/>
      <c r="D5" s="22"/>
      <c r="E5" s="22"/>
      <c r="F5" s="22"/>
      <c r="G5" s="22"/>
      <c r="H5" s="3"/>
    </row>
    <row r="6" spans="1:8" ht="10">
      <c r="A6" s="8" t="s">
        <v>3450</v>
      </c>
      <c r="B6" s="11" t="s">
        <v>3451</v>
      </c>
      <c r="C6" s="79"/>
      <c r="D6" s="79"/>
      <c r="E6" s="79"/>
      <c r="F6" s="79"/>
      <c r="G6" s="79"/>
      <c r="H6" s="3"/>
    </row>
    <row r="7" spans="1:8" ht="10">
      <c r="A7" s="17" t="s">
        <v>3447</v>
      </c>
      <c r="B7" s="11" t="s">
        <v>0</v>
      </c>
      <c r="C7" s="11"/>
      <c r="D7" s="11"/>
      <c r="E7" s="11"/>
      <c r="F7" s="11"/>
      <c r="G7" s="11"/>
      <c r="H7" s="3"/>
    </row>
    <row r="8" spans="1:8" ht="20">
      <c r="A8" s="8" t="s">
        <v>3452</v>
      </c>
      <c r="B8" s="11" t="s">
        <v>3453</v>
      </c>
      <c r="C8" s="87"/>
      <c r="D8" s="87"/>
      <c r="E8" s="90"/>
      <c r="F8" s="90"/>
      <c r="G8" s="90"/>
      <c r="H8" s="3"/>
    </row>
    <row r="9" spans="1:8" ht="30">
      <c r="A9" s="8" t="s">
        <v>3454</v>
      </c>
      <c r="B9" s="11" t="s">
        <v>3455</v>
      </c>
      <c r="C9" s="87"/>
      <c r="D9" s="87"/>
      <c r="E9" s="90"/>
      <c r="F9" s="90"/>
      <c r="G9" s="90"/>
      <c r="H9" s="3"/>
    </row>
    <row r="10" spans="1:8" ht="10">
      <c r="A10" s="8" t="s">
        <v>3456</v>
      </c>
      <c r="B10" s="11" t="s">
        <v>3068</v>
      </c>
      <c r="C10" s="87">
        <f>IF(C9&gt;0,TRUNC(C8/C9,4),0)</f>
        <v>0</v>
      </c>
      <c r="D10" s="87">
        <f>IF(D9&gt;0,TRUNC(D8/D9,4),0)</f>
        <v>0</v>
      </c>
      <c r="E10" s="90">
        <f>IF(E9&gt;0,TRUNC(E8/E9,4),0)</f>
        <v>0</v>
      </c>
      <c r="F10" s="90">
        <f>IF(F9&gt;0,TRUNC(F8/F9,4),0)</f>
        <v>0</v>
      </c>
      <c r="G10" s="90">
        <f>IF(G9&gt;0,TRUNC(G8/G9,4),0)</f>
        <v>0</v>
      </c>
      <c r="H10" s="3"/>
    </row>
    <row r="11" spans="1:8" ht="10">
      <c r="A11" s="17" t="s">
        <v>3457</v>
      </c>
      <c r="B11" s="11" t="s">
        <v>0</v>
      </c>
      <c r="C11" s="11"/>
      <c r="D11" s="11"/>
      <c r="E11" s="11"/>
      <c r="F11" s="11"/>
      <c r="G11" s="11"/>
      <c r="H11" s="3"/>
    </row>
    <row r="12" spans="1:8" ht="10">
      <c r="A12" s="8" t="s">
        <v>3458</v>
      </c>
      <c r="B12" s="11" t="s">
        <v>3459</v>
      </c>
      <c r="C12" s="79">
        <f>TRUNC(C6*C10,0)</f>
        <v>0</v>
      </c>
      <c r="D12" s="79">
        <f>TRUNC(D6*D10,0)</f>
        <v>0</v>
      </c>
      <c r="E12" s="79">
        <f>TRUNC(E6*E10,0)</f>
        <v>0</v>
      </c>
      <c r="F12" s="79">
        <f>TRUNC(F6*F10,0)</f>
        <v>0</v>
      </c>
      <c r="G12" s="79">
        <f>TRUNC(G6*G10,0)</f>
        <v>0</v>
      </c>
      <c r="H12" s="3"/>
    </row>
    <row r="13" spans="1:8" ht="10">
      <c r="A13" s="17" t="s">
        <v>3460</v>
      </c>
      <c r="B13" s="11" t="s">
        <v>0</v>
      </c>
      <c r="C13" s="11"/>
      <c r="D13" s="11"/>
      <c r="E13" s="11"/>
      <c r="F13" s="11"/>
      <c r="G13" s="11"/>
      <c r="H13" s="3"/>
    </row>
    <row r="14" spans="1:8" ht="20">
      <c r="A14" s="8" t="s">
        <v>3461</v>
      </c>
      <c r="B14" s="11" t="s">
        <v>3462</v>
      </c>
      <c r="C14" s="79"/>
      <c r="D14" s="79"/>
      <c r="E14" s="79"/>
      <c r="F14" s="79"/>
      <c r="G14" s="79"/>
      <c r="H14" s="3"/>
    </row>
    <row r="15" spans="1:8" ht="10">
      <c r="A15" s="17" t="s">
        <v>3463</v>
      </c>
      <c r="B15" s="11" t="s">
        <v>0</v>
      </c>
      <c r="C15" s="11"/>
      <c r="D15" s="11"/>
      <c r="E15" s="11"/>
      <c r="F15" s="11"/>
      <c r="G15" s="11"/>
      <c r="H15" s="3"/>
    </row>
    <row r="16" spans="1:8" ht="20">
      <c r="A16" s="8" t="s">
        <v>3464</v>
      </c>
      <c r="B16" s="11" t="s">
        <v>3465</v>
      </c>
      <c r="C16" s="79">
        <f>TRUNC(C12-C14,0)</f>
        <v>0</v>
      </c>
      <c r="D16" s="79">
        <f>TRUNC(D12-D14,0)</f>
        <v>0</v>
      </c>
      <c r="E16" s="79">
        <f>TRUNC(E12-E14,0)</f>
        <v>0</v>
      </c>
      <c r="F16" s="79">
        <f>TRUNC(F12-F14,0)</f>
        <v>0</v>
      </c>
      <c r="G16" s="79">
        <f>TRUNC(G12,0)</f>
        <v>0</v>
      </c>
      <c r="H16" s="3"/>
    </row>
    <row r="17" spans="1:8" ht="10">
      <c r="A17" s="17" t="s">
        <v>3466</v>
      </c>
      <c r="B17" s="11" t="s">
        <v>0</v>
      </c>
      <c r="C17" s="11"/>
      <c r="D17" s="11"/>
      <c r="E17" s="11"/>
      <c r="F17" s="11"/>
      <c r="G17" s="11"/>
      <c r="H17" s="3"/>
    </row>
    <row r="18" spans="1:8" ht="30">
      <c r="A18" s="8" t="s">
        <v>3467</v>
      </c>
      <c r="B18" s="11" t="s">
        <v>3468</v>
      </c>
      <c r="C18" s="87"/>
      <c r="D18" s="87"/>
      <c r="E18" s="90"/>
      <c r="F18" s="90"/>
      <c r="G18" s="90"/>
      <c r="H18" s="3"/>
    </row>
    <row r="19" spans="1:8" ht="20">
      <c r="A19" s="8" t="s">
        <v>3469</v>
      </c>
      <c r="B19" s="11" t="s">
        <v>3470</v>
      </c>
      <c r="C19" s="87"/>
      <c r="D19" s="87"/>
      <c r="E19" s="90"/>
      <c r="F19" s="90"/>
      <c r="G19" s="90"/>
      <c r="H19" s="3"/>
    </row>
    <row r="20" spans="1:8" ht="10">
      <c r="A20" s="8" t="s">
        <v>3471</v>
      </c>
      <c r="B20" s="11" t="s">
        <v>3069</v>
      </c>
      <c r="C20" s="87">
        <f>IF(C19&gt;0,TRUNC(C18/C19,4),0)</f>
        <v>0</v>
      </c>
      <c r="D20" s="87">
        <f>IF(D19&gt;0,TRUNC(D18/D19,4),0)</f>
        <v>0</v>
      </c>
      <c r="E20" s="90">
        <f>IF(E19&gt;0,TRUNC(E18/E19,4),0)</f>
        <v>0</v>
      </c>
      <c r="F20" s="90"/>
      <c r="G20" s="90"/>
      <c r="H20" s="3"/>
    </row>
    <row r="21" spans="1:8" ht="10">
      <c r="A21" s="17" t="s">
        <v>3472</v>
      </c>
      <c r="B21" s="11" t="s">
        <v>0</v>
      </c>
      <c r="C21" s="11"/>
      <c r="D21" s="11"/>
      <c r="E21" s="11"/>
      <c r="F21" s="11"/>
      <c r="G21" s="11"/>
      <c r="H21" s="3"/>
    </row>
    <row r="22" spans="1:8" ht="10">
      <c r="A22" s="8" t="s">
        <v>3473</v>
      </c>
      <c r="B22" s="11" t="s">
        <v>3459</v>
      </c>
      <c r="C22" s="79"/>
      <c r="D22" s="79"/>
      <c r="E22" s="79"/>
      <c r="F22" s="79"/>
      <c r="G22" s="79"/>
      <c r="H22" s="3"/>
    </row>
    <row r="23" spans="1:8" ht="10">
      <c r="A23" s="17" t="s">
        <v>3474</v>
      </c>
      <c r="B23" s="11" t="s">
        <v>0</v>
      </c>
      <c r="C23" s="11"/>
      <c r="D23" s="11"/>
      <c r="E23" s="11"/>
      <c r="F23" s="11"/>
      <c r="G23" s="11"/>
      <c r="H23" s="3"/>
    </row>
    <row r="24" spans="1:8" ht="20">
      <c r="A24" s="8" t="s">
        <v>3475</v>
      </c>
      <c r="B24" s="11" t="s">
        <v>3476</v>
      </c>
      <c r="C24" s="79"/>
      <c r="D24" s="79"/>
      <c r="E24" s="79"/>
      <c r="F24" s="79"/>
      <c r="G24" s="79"/>
      <c r="H24" s="3"/>
    </row>
    <row r="25" spans="1:8" ht="10">
      <c r="A25" s="17" t="s">
        <v>3477</v>
      </c>
      <c r="B25" s="11" t="s">
        <v>0</v>
      </c>
      <c r="C25" s="11"/>
      <c r="D25" s="11"/>
      <c r="E25" s="11"/>
      <c r="F25" s="11"/>
      <c r="G25" s="11"/>
      <c r="H25" s="3"/>
    </row>
    <row r="26" spans="1:8" ht="10">
      <c r="A26" s="112" t="s">
        <v>3478</v>
      </c>
      <c r="B26" s="118" t="s">
        <v>3479</v>
      </c>
      <c r="C26" s="79"/>
      <c r="D26" s="79"/>
      <c r="E26" s="79"/>
      <c r="F26" s="79"/>
      <c r="G26" s="79"/>
      <c r="H26" s="3"/>
    </row>
    <row r="27" spans="1:8" ht="10">
      <c r="A27" s="17" t="s">
        <v>3480</v>
      </c>
      <c r="B27" s="11" t="s">
        <v>0</v>
      </c>
      <c r="C27" s="11"/>
      <c r="D27" s="11"/>
      <c r="E27" s="11"/>
      <c r="F27" s="11"/>
      <c r="G27" s="11"/>
      <c r="H27" s="3"/>
    </row>
    <row r="28" spans="1:8" ht="20">
      <c r="A28" s="8" t="s">
        <v>3481</v>
      </c>
      <c r="B28" s="11" t="s">
        <v>3465</v>
      </c>
      <c r="C28" s="79"/>
      <c r="D28" s="79"/>
      <c r="E28" s="79"/>
      <c r="F28" s="79">
        <f>TRUNC(F16-F24,0)</f>
        <v>0</v>
      </c>
      <c r="G28" s="79">
        <f>TRUNC(G16-G24,0)</f>
        <v>0</v>
      </c>
      <c r="H28" s="3"/>
    </row>
    <row r="29" spans="1:8" ht="8.15" customHeight="1">
      <c r="A29" s="3" t="s">
        <v>0</v>
      </c>
      <c r="B29" s="3" t="s">
        <v>0</v>
      </c>
      <c r="C29" s="3"/>
      <c r="D29" s="3"/>
      <c r="E29" s="3"/>
      <c r="F29" s="3"/>
      <c r="G29" s="3"/>
      <c r="H29" s="3"/>
    </row>
  </sheetData>
  <sheetProtection password="C9D6" sheet="1" objects="1" scenarios="1" formatCells="0" formatColumns="0"/>
  <printOptions horizontalCentered="1"/>
  <pageMargins left="0.39370078740157483" right="0.39370078740157483" top="0.39370078740157483" bottom="0.39370078740157483" header="0.31496062992125984" footer="0.31496062992125984"/>
  <pageSetup scale="85" orientation="landscape" r:id="rId1"/>
  <headerFooter>
    <oddFooter>&amp;R&amp;8&amp;P/&amp;N</oddFooter>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D45"/>
  <sheetViews>
    <sheetView showGridLines="0" workbookViewId="0">
      <pane xSplit="2" ySplit="2" topLeftCell="C39" activePane="bottomRight" state="frozen"/>
      <selection activeCell="C3" sqref="C3"/>
      <selection pane="topRight" activeCell="C3" sqref="C3"/>
      <selection pane="bottomLeft" activeCell="C3" sqref="C3"/>
      <selection pane="bottomRight" activeCell="C8" sqref="C8"/>
    </sheetView>
  </sheetViews>
  <sheetFormatPr baseColWidth="10" defaultColWidth="11.453125" defaultRowHeight="15" customHeight="1"/>
  <cols>
    <col min="1" max="1" width="14.36328125" style="78" customWidth="1"/>
    <col min="2" max="2" width="37.36328125" style="78" customWidth="1"/>
    <col min="3" max="3" width="18.6328125" style="78" customWidth="1"/>
    <col min="4" max="4" width="1.6328125" style="78" customWidth="1"/>
    <col min="5" max="16384" width="11.453125" style="78"/>
  </cols>
  <sheetData>
    <row r="1" spans="1:4" ht="66.75" customHeight="1">
      <c r="A1" s="3" t="s">
        <v>0</v>
      </c>
      <c r="B1" s="4" t="s">
        <v>3487</v>
      </c>
      <c r="C1" s="3"/>
      <c r="D1" s="3"/>
    </row>
    <row r="2" spans="1:4" ht="10">
      <c r="A2" s="15" t="s">
        <v>1</v>
      </c>
      <c r="B2" s="15" t="s">
        <v>2</v>
      </c>
      <c r="C2" s="15" t="s">
        <v>2604</v>
      </c>
      <c r="D2" s="3" t="s">
        <v>0</v>
      </c>
    </row>
    <row r="3" spans="1:4" ht="10">
      <c r="A3" s="14" t="s">
        <v>3488</v>
      </c>
      <c r="B3" s="16" t="s">
        <v>0</v>
      </c>
      <c r="C3" s="22"/>
      <c r="D3" s="3"/>
    </row>
    <row r="4" spans="1:4" ht="10">
      <c r="A4" s="14" t="s">
        <v>3489</v>
      </c>
      <c r="B4" s="8" t="s">
        <v>683</v>
      </c>
      <c r="C4" s="22"/>
      <c r="D4" s="3"/>
    </row>
    <row r="5" spans="1:4" ht="10">
      <c r="A5" s="14" t="s">
        <v>3490</v>
      </c>
      <c r="B5" s="11" t="s">
        <v>0</v>
      </c>
      <c r="C5" s="22"/>
      <c r="D5" s="3"/>
    </row>
    <row r="6" spans="1:4" ht="40">
      <c r="A6" s="14" t="s">
        <v>3491</v>
      </c>
      <c r="B6" s="24" t="s">
        <v>3492</v>
      </c>
      <c r="C6" s="24"/>
      <c r="D6" s="3"/>
    </row>
    <row r="7" spans="1:4" ht="10">
      <c r="A7" s="17" t="s">
        <v>3493</v>
      </c>
      <c r="B7" s="11" t="s">
        <v>0</v>
      </c>
      <c r="C7" s="11"/>
      <c r="D7" s="3"/>
    </row>
    <row r="8" spans="1:4" ht="20">
      <c r="A8" s="8" t="s">
        <v>3494</v>
      </c>
      <c r="B8" s="11" t="s">
        <v>3495</v>
      </c>
      <c r="C8" s="120" t="e">
        <f>TRUNC(#REF!,0)</f>
        <v>#REF!</v>
      </c>
      <c r="D8" s="3"/>
    </row>
    <row r="9" spans="1:4" ht="10">
      <c r="A9" s="17" t="s">
        <v>3488</v>
      </c>
      <c r="B9" s="11" t="s">
        <v>0</v>
      </c>
      <c r="C9" s="11"/>
      <c r="D9" s="3"/>
    </row>
    <row r="10" spans="1:4" ht="10">
      <c r="A10" s="17" t="s">
        <v>3489</v>
      </c>
      <c r="B10" s="11" t="s">
        <v>1082</v>
      </c>
      <c r="C10" s="11"/>
      <c r="D10" s="3"/>
    </row>
    <row r="11" spans="1:4" ht="10">
      <c r="A11" s="17" t="s">
        <v>3490</v>
      </c>
      <c r="B11" s="11" t="s">
        <v>0</v>
      </c>
      <c r="C11" s="11"/>
      <c r="D11" s="3"/>
    </row>
    <row r="12" spans="1:4" ht="20">
      <c r="A12" s="8" t="s">
        <v>3496</v>
      </c>
      <c r="B12" s="11" t="s">
        <v>3497</v>
      </c>
      <c r="C12" s="120">
        <v>0</v>
      </c>
      <c r="D12" s="3"/>
    </row>
    <row r="13" spans="1:4" ht="20">
      <c r="A13" s="8" t="s">
        <v>3498</v>
      </c>
      <c r="B13" s="11" t="s">
        <v>3499</v>
      </c>
      <c r="C13" s="79">
        <v>0</v>
      </c>
      <c r="D13" s="3"/>
    </row>
    <row r="14" spans="1:4" ht="10">
      <c r="A14" s="8" t="s">
        <v>3500</v>
      </c>
      <c r="B14" s="11" t="s">
        <v>746</v>
      </c>
      <c r="C14" s="80"/>
      <c r="D14" s="3"/>
    </row>
    <row r="15" spans="1:4" ht="10">
      <c r="A15" s="17" t="s">
        <v>3501</v>
      </c>
      <c r="B15" s="11" t="s">
        <v>0</v>
      </c>
      <c r="C15" s="11"/>
      <c r="D15" s="3"/>
    </row>
    <row r="16" spans="1:4" ht="10">
      <c r="A16" s="17" t="s">
        <v>3502</v>
      </c>
      <c r="B16" s="11" t="s">
        <v>1527</v>
      </c>
      <c r="C16" s="11"/>
      <c r="D16" s="3"/>
    </row>
    <row r="17" spans="1:4" ht="10">
      <c r="A17" s="17" t="s">
        <v>3503</v>
      </c>
      <c r="B17" s="11" t="s">
        <v>0</v>
      </c>
      <c r="C17" s="11"/>
      <c r="D17" s="3"/>
    </row>
    <row r="18" spans="1:4" ht="74.25" customHeight="1">
      <c r="A18" s="8" t="s">
        <v>3504</v>
      </c>
      <c r="B18" s="11" t="s">
        <v>3505</v>
      </c>
      <c r="C18" s="79">
        <v>0</v>
      </c>
      <c r="D18" s="3"/>
    </row>
    <row r="19" spans="1:4" ht="30">
      <c r="A19" s="8" t="s">
        <v>3506</v>
      </c>
      <c r="B19" s="11" t="s">
        <v>3507</v>
      </c>
      <c r="C19" s="79">
        <v>0</v>
      </c>
      <c r="D19" s="3"/>
    </row>
    <row r="20" spans="1:4" ht="40">
      <c r="A20" s="8" t="s">
        <v>3508</v>
      </c>
      <c r="B20" s="11" t="s">
        <v>3509</v>
      </c>
      <c r="C20" s="79">
        <v>0</v>
      </c>
      <c r="D20" s="3"/>
    </row>
    <row r="21" spans="1:4" ht="10">
      <c r="A21" s="8" t="s">
        <v>3510</v>
      </c>
      <c r="B21" s="11" t="s">
        <v>746</v>
      </c>
      <c r="C21" s="80"/>
      <c r="D21" s="3"/>
    </row>
    <row r="22" spans="1:4" ht="20">
      <c r="A22" s="8" t="s">
        <v>3511</v>
      </c>
      <c r="B22" s="11" t="s">
        <v>3512</v>
      </c>
      <c r="C22" s="79" t="e">
        <f>TRUNC(C8-C12-C13-C14+SUM(C18:C21),0)</f>
        <v>#REF!</v>
      </c>
      <c r="D22" s="3"/>
    </row>
    <row r="23" spans="1:4" ht="10">
      <c r="A23" s="17" t="s">
        <v>3513</v>
      </c>
      <c r="B23" s="11" t="s">
        <v>0</v>
      </c>
      <c r="C23" s="11"/>
      <c r="D23" s="3"/>
    </row>
    <row r="24" spans="1:4" ht="30">
      <c r="A24" s="8" t="s">
        <v>3514</v>
      </c>
      <c r="B24" s="11" t="s">
        <v>3515</v>
      </c>
      <c r="C24" s="120" t="e">
        <f>TRUNC(#REF!-#REF!+C8,0)</f>
        <v>#REF!</v>
      </c>
      <c r="D24" s="3"/>
    </row>
    <row r="25" spans="1:4" ht="10">
      <c r="A25" s="17" t="s">
        <v>3516</v>
      </c>
      <c r="B25" s="11" t="s">
        <v>0</v>
      </c>
      <c r="C25" s="11"/>
      <c r="D25" s="3"/>
    </row>
    <row r="26" spans="1:4" ht="10">
      <c r="A26" s="17" t="s">
        <v>3517</v>
      </c>
      <c r="B26" s="11" t="s">
        <v>1082</v>
      </c>
      <c r="C26" s="11"/>
      <c r="D26" s="3"/>
    </row>
    <row r="27" spans="1:4" ht="10">
      <c r="A27" s="17" t="s">
        <v>3518</v>
      </c>
      <c r="B27" s="11" t="s">
        <v>0</v>
      </c>
      <c r="C27" s="11"/>
      <c r="D27" s="3"/>
    </row>
    <row r="28" spans="1:4" ht="20">
      <c r="A28" s="8" t="s">
        <v>3519</v>
      </c>
      <c r="B28" s="11" t="s">
        <v>3520</v>
      </c>
      <c r="C28" s="120" t="e">
        <f>TRUNC(#REF!,0)</f>
        <v>#REF!</v>
      </c>
      <c r="D28" s="3"/>
    </row>
    <row r="29" spans="1:4" ht="20">
      <c r="A29" s="8" t="s">
        <v>3521</v>
      </c>
      <c r="B29" s="11" t="s">
        <v>3522</v>
      </c>
      <c r="C29" s="120">
        <v>0</v>
      </c>
      <c r="D29" s="3"/>
    </row>
    <row r="30" spans="1:4" ht="20">
      <c r="A30" s="8" t="s">
        <v>3523</v>
      </c>
      <c r="B30" s="11" t="s">
        <v>3524</v>
      </c>
      <c r="C30" s="79">
        <v>0</v>
      </c>
      <c r="D30" s="3"/>
    </row>
    <row r="31" spans="1:4" ht="20">
      <c r="A31" s="8" t="s">
        <v>3525</v>
      </c>
      <c r="B31" s="24" t="s">
        <v>3526</v>
      </c>
      <c r="C31" s="79">
        <v>0</v>
      </c>
      <c r="D31" s="3"/>
    </row>
    <row r="32" spans="1:4" ht="30">
      <c r="A32" s="8" t="s">
        <v>3527</v>
      </c>
      <c r="B32" s="11" t="s">
        <v>3528</v>
      </c>
      <c r="C32" s="79">
        <v>0</v>
      </c>
      <c r="D32" s="3"/>
    </row>
    <row r="33" spans="1:4" ht="10">
      <c r="A33" s="8" t="s">
        <v>3529</v>
      </c>
      <c r="B33" s="11" t="s">
        <v>746</v>
      </c>
      <c r="C33" s="80"/>
      <c r="D33" s="3"/>
    </row>
    <row r="34" spans="1:4" ht="10">
      <c r="A34" s="17" t="s">
        <v>3530</v>
      </c>
      <c r="B34" s="11" t="s">
        <v>0</v>
      </c>
      <c r="C34" s="11"/>
      <c r="D34" s="3"/>
    </row>
    <row r="35" spans="1:4" ht="10">
      <c r="A35" s="17" t="s">
        <v>3531</v>
      </c>
      <c r="B35" s="11" t="s">
        <v>3532</v>
      </c>
      <c r="C35" s="11"/>
      <c r="D35" s="3"/>
    </row>
    <row r="36" spans="1:4" ht="10">
      <c r="A36" s="17" t="s">
        <v>3533</v>
      </c>
      <c r="B36" s="11" t="s">
        <v>0</v>
      </c>
      <c r="C36" s="11"/>
      <c r="D36" s="3"/>
    </row>
    <row r="37" spans="1:4" ht="20">
      <c r="A37" s="8" t="s">
        <v>3534</v>
      </c>
      <c r="B37" s="11" t="s">
        <v>5973</v>
      </c>
      <c r="C37" s="79" t="e">
        <f>+#REF!</f>
        <v>#REF!</v>
      </c>
      <c r="D37" s="3"/>
    </row>
    <row r="38" spans="1:4" ht="30">
      <c r="A38" s="8" t="s">
        <v>3535</v>
      </c>
      <c r="B38" s="11" t="s">
        <v>3536</v>
      </c>
      <c r="C38" s="79"/>
      <c r="D38" s="3"/>
    </row>
    <row r="39" spans="1:4" ht="100">
      <c r="A39" s="8" t="s">
        <v>3537</v>
      </c>
      <c r="B39" s="76" t="s">
        <v>3538</v>
      </c>
      <c r="C39" s="79"/>
      <c r="D39" s="3"/>
    </row>
    <row r="40" spans="1:4" ht="30">
      <c r="A40" s="8" t="s">
        <v>3539</v>
      </c>
      <c r="B40" s="11" t="s">
        <v>3540</v>
      </c>
      <c r="C40" s="79"/>
      <c r="D40" s="3"/>
    </row>
    <row r="41" spans="1:4" ht="10">
      <c r="A41" s="8" t="s">
        <v>3541</v>
      </c>
      <c r="B41" s="11" t="s">
        <v>746</v>
      </c>
      <c r="C41" s="80"/>
      <c r="D41" s="3"/>
    </row>
    <row r="42" spans="1:4" ht="20">
      <c r="A42" s="8" t="s">
        <v>3542</v>
      </c>
      <c r="B42" s="11" t="s">
        <v>3543</v>
      </c>
      <c r="C42" s="79" t="e">
        <f>TRUNC(C24-SUM(C28:C33)+SUM(C37:C41),0)</f>
        <v>#REF!</v>
      </c>
      <c r="D42" s="3"/>
    </row>
    <row r="43" spans="1:4" ht="10">
      <c r="A43" s="17" t="s">
        <v>3544</v>
      </c>
      <c r="B43" s="11" t="s">
        <v>0</v>
      </c>
      <c r="C43" s="11"/>
      <c r="D43" s="3"/>
    </row>
    <row r="44" spans="1:4" ht="10">
      <c r="A44" s="8" t="s">
        <v>3545</v>
      </c>
      <c r="B44" s="11" t="s">
        <v>3546</v>
      </c>
      <c r="C44" s="119" t="e">
        <f>TRUNC(IF(C22-C42&gt;0,C22-C42, 0),0)</f>
        <v>#REF!</v>
      </c>
      <c r="D44" s="3"/>
    </row>
    <row r="45" spans="1:4" ht="8.15" customHeight="1">
      <c r="A45" s="3" t="s">
        <v>0</v>
      </c>
      <c r="B45" s="3" t="s">
        <v>0</v>
      </c>
      <c r="C45" s="3"/>
      <c r="D45" s="3"/>
    </row>
  </sheetData>
  <sheetProtection formatCells="0" formatColumns="0"/>
  <printOptions horizontalCentered="1"/>
  <pageMargins left="0.39370078740157483" right="0.39370078740157483" top="0.39370078740157483" bottom="0.39370078740157483" header="0.31496062992125984" footer="0.31496062992125984"/>
  <pageSetup orientation="portrait" r:id="rId1"/>
  <headerFooter>
    <oddFooter>&amp;R&amp;8&amp;P/&amp;N</oddFooter>
  </headerFooter>
  <drawing r:id="rId2"/>
  <legacyDrawing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M27"/>
  <sheetViews>
    <sheetView showGridLines="0" workbookViewId="0">
      <pane xSplit="2" ySplit="2" topLeftCell="C3" activePane="bottomRight" state="frozen"/>
      <selection activeCell="C3" sqref="C3"/>
      <selection pane="topRight" activeCell="C3" sqref="C3"/>
      <selection pane="bottomLeft" activeCell="C3" sqref="C3"/>
      <selection pane="bottomRight" activeCell="C3" sqref="C3"/>
    </sheetView>
  </sheetViews>
  <sheetFormatPr baseColWidth="10" defaultColWidth="11.453125" defaultRowHeight="15" customHeight="1"/>
  <cols>
    <col min="1" max="1" width="13.90625" style="78" customWidth="1"/>
    <col min="2" max="2" width="35.6328125" style="78" customWidth="1"/>
    <col min="3" max="3" width="27.90625" style="78" customWidth="1"/>
    <col min="4" max="4" width="16.36328125" style="78" customWidth="1"/>
    <col min="5" max="5" width="15.6328125" style="78" customWidth="1"/>
    <col min="6" max="8" width="14.6328125" style="78" customWidth="1"/>
    <col min="9" max="11" width="35.08984375" style="78" customWidth="1"/>
    <col min="12" max="12" width="15.6328125" style="78" customWidth="1"/>
    <col min="13" max="13" width="1.6328125" style="78" customWidth="1"/>
    <col min="14" max="16384" width="11.453125" style="78"/>
  </cols>
  <sheetData>
    <row r="1" spans="1:13" ht="20">
      <c r="A1" s="3" t="s">
        <v>0</v>
      </c>
      <c r="B1" s="2" t="s">
        <v>3547</v>
      </c>
      <c r="C1" s="3"/>
      <c r="D1" s="3"/>
      <c r="E1" s="3" t="s">
        <v>0</v>
      </c>
      <c r="F1" s="3" t="s">
        <v>0</v>
      </c>
      <c r="G1" s="3" t="s">
        <v>0</v>
      </c>
      <c r="H1" s="3" t="s">
        <v>0</v>
      </c>
      <c r="I1" s="3" t="s">
        <v>0</v>
      </c>
      <c r="J1" s="3" t="s">
        <v>0</v>
      </c>
      <c r="K1" s="3" t="s">
        <v>0</v>
      </c>
      <c r="L1" s="3" t="s">
        <v>0</v>
      </c>
      <c r="M1" s="3" t="s">
        <v>0</v>
      </c>
    </row>
    <row r="2" spans="1:13" ht="80">
      <c r="A2" s="20" t="s">
        <v>1</v>
      </c>
      <c r="B2" s="20" t="s">
        <v>2</v>
      </c>
      <c r="C2" s="21" t="s">
        <v>3548</v>
      </c>
      <c r="D2" s="21" t="s">
        <v>3549</v>
      </c>
      <c r="E2" s="21" t="s">
        <v>3550</v>
      </c>
      <c r="F2" s="21" t="s">
        <v>3551</v>
      </c>
      <c r="G2" s="21" t="s">
        <v>3552</v>
      </c>
      <c r="H2" s="21" t="s">
        <v>3553</v>
      </c>
      <c r="I2" s="21" t="s">
        <v>3554</v>
      </c>
      <c r="J2" s="21" t="s">
        <v>3555</v>
      </c>
      <c r="K2" s="21" t="s">
        <v>3556</v>
      </c>
      <c r="L2" s="21" t="s">
        <v>3557</v>
      </c>
      <c r="M2" s="3" t="s">
        <v>0</v>
      </c>
    </row>
    <row r="3" spans="1:13" ht="10">
      <c r="A3" s="14" t="s">
        <v>3558</v>
      </c>
      <c r="B3" s="16" t="s">
        <v>0</v>
      </c>
      <c r="C3" s="22"/>
      <c r="D3" s="22"/>
      <c r="E3" s="22"/>
      <c r="F3" s="22"/>
      <c r="G3" s="22"/>
      <c r="H3" s="22"/>
      <c r="I3" s="22"/>
      <c r="J3" s="22"/>
      <c r="K3" s="22"/>
      <c r="L3" s="22"/>
      <c r="M3" s="3"/>
    </row>
    <row r="4" spans="1:13" ht="10">
      <c r="A4" s="14" t="s">
        <v>3559</v>
      </c>
      <c r="B4" s="18" t="s">
        <v>683</v>
      </c>
      <c r="C4" s="22"/>
      <c r="D4" s="22"/>
      <c r="E4" s="22"/>
      <c r="F4" s="22"/>
      <c r="G4" s="22"/>
      <c r="H4" s="22"/>
      <c r="I4" s="22"/>
      <c r="J4" s="22"/>
      <c r="K4" s="22"/>
      <c r="L4" s="22"/>
      <c r="M4" s="3"/>
    </row>
    <row r="5" spans="1:13" ht="10">
      <c r="A5" s="14" t="s">
        <v>3560</v>
      </c>
      <c r="B5" s="11" t="s">
        <v>0</v>
      </c>
      <c r="C5" s="22"/>
      <c r="D5" s="22"/>
      <c r="E5" s="22"/>
      <c r="F5" s="22"/>
      <c r="G5" s="22"/>
      <c r="H5" s="22"/>
      <c r="I5" s="22"/>
      <c r="J5" s="22"/>
      <c r="K5" s="22"/>
      <c r="L5" s="22"/>
      <c r="M5" s="3"/>
    </row>
    <row r="6" spans="1:13" ht="50">
      <c r="A6" s="14" t="s">
        <v>3561</v>
      </c>
      <c r="B6" s="24" t="s">
        <v>3562</v>
      </c>
      <c r="C6" s="24"/>
      <c r="D6" s="11"/>
      <c r="E6" s="11"/>
      <c r="F6" s="11"/>
      <c r="G6" s="11"/>
      <c r="H6" s="11"/>
      <c r="I6" s="11"/>
      <c r="J6" s="11"/>
      <c r="K6" s="11"/>
      <c r="L6" s="11"/>
      <c r="M6" s="3"/>
    </row>
    <row r="7" spans="1:13" ht="20">
      <c r="A7" s="14" t="s">
        <v>3563</v>
      </c>
      <c r="B7" s="18" t="s">
        <v>3564</v>
      </c>
      <c r="C7" s="11"/>
      <c r="D7" s="11"/>
      <c r="E7" s="11"/>
      <c r="F7" s="11"/>
      <c r="G7" s="11"/>
      <c r="H7" s="11"/>
      <c r="I7" s="11"/>
      <c r="J7" s="11"/>
      <c r="K7" s="11"/>
      <c r="L7" s="11"/>
      <c r="M7" s="3"/>
    </row>
    <row r="8" spans="1:13" ht="10">
      <c r="A8" s="14" t="s">
        <v>3565</v>
      </c>
      <c r="B8" s="11" t="s">
        <v>0</v>
      </c>
      <c r="C8" s="11"/>
      <c r="D8" s="11"/>
      <c r="E8" s="11"/>
      <c r="F8" s="11"/>
      <c r="G8" s="11"/>
      <c r="H8" s="11"/>
      <c r="I8" s="11"/>
      <c r="J8" s="11"/>
      <c r="K8" s="11"/>
      <c r="L8" s="11"/>
      <c r="M8" s="3"/>
    </row>
    <row r="9" spans="1:13" ht="10">
      <c r="A9" s="14" t="s">
        <v>3566</v>
      </c>
      <c r="B9" s="18" t="s">
        <v>3567</v>
      </c>
      <c r="C9" s="11"/>
      <c r="D9" s="11"/>
      <c r="E9" s="11"/>
      <c r="F9" s="11"/>
      <c r="G9" s="11"/>
      <c r="H9" s="11"/>
      <c r="I9" s="11"/>
      <c r="J9" s="11"/>
      <c r="K9" s="11"/>
      <c r="L9" s="11"/>
      <c r="M9" s="3"/>
    </row>
    <row r="10" spans="1:13" ht="10">
      <c r="A10" s="17" t="s">
        <v>3568</v>
      </c>
      <c r="B10" s="11" t="s">
        <v>0</v>
      </c>
      <c r="C10" s="11"/>
      <c r="D10" s="11"/>
      <c r="E10" s="11"/>
      <c r="F10" s="11"/>
      <c r="G10" s="11"/>
      <c r="H10" s="11"/>
      <c r="I10" s="11"/>
      <c r="J10" s="11"/>
      <c r="K10" s="11"/>
      <c r="L10" s="11"/>
      <c r="M10" s="3"/>
    </row>
    <row r="11" spans="1:13" ht="10">
      <c r="A11" s="112" t="s">
        <v>3569</v>
      </c>
      <c r="B11" s="118" t="s">
        <v>0</v>
      </c>
      <c r="C11" s="71"/>
      <c r="D11" s="71"/>
      <c r="E11" s="71"/>
      <c r="F11" s="84"/>
      <c r="G11" s="84"/>
      <c r="H11" s="84"/>
      <c r="I11" s="71"/>
      <c r="J11" s="71"/>
      <c r="K11" s="71"/>
      <c r="L11" s="71"/>
      <c r="M11" s="3"/>
    </row>
    <row r="12" spans="1:13" ht="10">
      <c r="A12" s="17" t="s">
        <v>3558</v>
      </c>
      <c r="B12" s="11" t="s">
        <v>0</v>
      </c>
      <c r="C12" s="11"/>
      <c r="D12" s="11"/>
      <c r="E12" s="11"/>
      <c r="F12" s="11"/>
      <c r="G12" s="11"/>
      <c r="H12" s="11"/>
      <c r="I12" s="11"/>
      <c r="J12" s="11"/>
      <c r="K12" s="11"/>
      <c r="L12" s="11"/>
      <c r="M12" s="3"/>
    </row>
    <row r="13" spans="1:13" ht="10">
      <c r="A13" s="8" t="s">
        <v>3570</v>
      </c>
      <c r="B13" s="11" t="s">
        <v>1103</v>
      </c>
      <c r="C13" s="13"/>
      <c r="D13" s="13"/>
      <c r="E13" s="13"/>
      <c r="F13" s="81">
        <f>TRUNC(SUM(F11:F12),0)</f>
        <v>0</v>
      </c>
      <c r="G13" s="114">
        <f>TRUNC(SUM(G11:G12),0)</f>
        <v>0</v>
      </c>
      <c r="H13" s="81">
        <f>TRUNC(SUM(H11:H12),0)</f>
        <v>0</v>
      </c>
      <c r="I13" s="13"/>
      <c r="J13" s="13"/>
      <c r="K13" s="13"/>
      <c r="L13" s="13"/>
      <c r="M13" s="3"/>
    </row>
    <row r="14" spans="1:13" ht="10">
      <c r="A14" s="17" t="s">
        <v>3571</v>
      </c>
      <c r="B14" s="11" t="s">
        <v>0</v>
      </c>
      <c r="C14" s="11"/>
      <c r="D14" s="11"/>
      <c r="E14" s="11"/>
      <c r="F14" s="11"/>
      <c r="G14" s="11"/>
      <c r="H14" s="11"/>
      <c r="I14" s="11"/>
      <c r="J14" s="11"/>
      <c r="K14" s="11"/>
      <c r="L14" s="11"/>
      <c r="M14" s="3"/>
    </row>
    <row r="15" spans="1:13" ht="10">
      <c r="A15" s="17" t="s">
        <v>3572</v>
      </c>
      <c r="B15" s="18" t="s">
        <v>3573</v>
      </c>
      <c r="C15" s="11"/>
      <c r="D15" s="11"/>
      <c r="E15" s="11"/>
      <c r="F15" s="11"/>
      <c r="G15" s="11"/>
      <c r="H15" s="11"/>
      <c r="I15" s="11"/>
      <c r="J15" s="11"/>
      <c r="K15" s="11"/>
      <c r="L15" s="11"/>
      <c r="M15" s="3"/>
    </row>
    <row r="16" spans="1:13" ht="10">
      <c r="A16" s="17" t="s">
        <v>3574</v>
      </c>
      <c r="B16" s="11" t="s">
        <v>0</v>
      </c>
      <c r="C16" s="11"/>
      <c r="D16" s="11"/>
      <c r="E16" s="11"/>
      <c r="F16" s="11"/>
      <c r="G16" s="11"/>
      <c r="H16" s="11"/>
      <c r="I16" s="11"/>
      <c r="J16" s="11"/>
      <c r="K16" s="11"/>
      <c r="L16" s="11"/>
      <c r="M16" s="3"/>
    </row>
    <row r="17" spans="1:13" ht="10">
      <c r="A17" s="112" t="s">
        <v>3575</v>
      </c>
      <c r="B17" s="118" t="s">
        <v>0</v>
      </c>
      <c r="C17" s="71"/>
      <c r="D17" s="71"/>
      <c r="E17" s="71"/>
      <c r="F17" s="84"/>
      <c r="G17" s="84"/>
      <c r="H17" s="84"/>
      <c r="I17" s="71"/>
      <c r="J17" s="71"/>
      <c r="K17" s="71"/>
      <c r="L17" s="71"/>
      <c r="M17" s="3"/>
    </row>
    <row r="18" spans="1:13" ht="10">
      <c r="A18" s="17" t="s">
        <v>3576</v>
      </c>
      <c r="B18" s="11" t="s">
        <v>0</v>
      </c>
      <c r="C18" s="11"/>
      <c r="D18" s="11"/>
      <c r="E18" s="11"/>
      <c r="F18" s="11"/>
      <c r="G18" s="11"/>
      <c r="H18" s="11"/>
      <c r="I18" s="11"/>
      <c r="J18" s="11"/>
      <c r="K18" s="11"/>
      <c r="L18" s="11"/>
      <c r="M18" s="3"/>
    </row>
    <row r="19" spans="1:13" ht="10">
      <c r="A19" s="8" t="s">
        <v>3577</v>
      </c>
      <c r="B19" s="11" t="s">
        <v>1103</v>
      </c>
      <c r="C19" s="13"/>
      <c r="D19" s="13"/>
      <c r="E19" s="13"/>
      <c r="F19" s="81">
        <f>TRUNC(SUM(F17:F18),0)</f>
        <v>0</v>
      </c>
      <c r="G19" s="114">
        <f>TRUNC(SUM(G17:G18),0)</f>
        <v>0</v>
      </c>
      <c r="H19" s="81">
        <f>TRUNC(SUM(H17:H18),0)</f>
        <v>0</v>
      </c>
      <c r="I19" s="13"/>
      <c r="J19" s="13"/>
      <c r="K19" s="13"/>
      <c r="L19" s="13"/>
      <c r="M19" s="3"/>
    </row>
    <row r="20" spans="1:13" ht="8.15" customHeight="1">
      <c r="A20" s="3" t="s">
        <v>0</v>
      </c>
      <c r="B20" s="3" t="s">
        <v>0</v>
      </c>
      <c r="C20" s="3"/>
      <c r="D20" s="3"/>
      <c r="E20" s="3"/>
      <c r="F20" s="3"/>
      <c r="G20" s="3"/>
      <c r="H20" s="3"/>
      <c r="I20" s="3"/>
      <c r="J20" s="3"/>
      <c r="K20" s="3"/>
      <c r="L20" s="3"/>
      <c r="M20" s="3"/>
    </row>
    <row r="21" spans="1:13" ht="10"/>
    <row r="22" spans="1:13" ht="10"/>
    <row r="23" spans="1:13" ht="10"/>
    <row r="24" spans="1:13" ht="10"/>
    <row r="25" spans="1:13" ht="10"/>
    <row r="26" spans="1:13" ht="10"/>
    <row r="27" spans="1:13" ht="10"/>
  </sheetData>
  <sheetProtection password="C9D6" sheet="1" objects="1" scenarios="1" formatCells="0" formatColumns="0"/>
  <dataValidations count="1">
    <dataValidation type="list" allowBlank="1" showInputMessage="1" showErrorMessage="1" sqref="I11:K11 I17:K17" xr:uid="{00000000-0002-0000-2C00-000000000000}">
      <formula1>APENDICE_VI</formula1>
    </dataValidation>
  </dataValidations>
  <pageMargins left="0.39370078740157483" right="0.39370078740157483" top="0.39370078740157483" bottom="0.39370078740157483" header="0.31496062992125984" footer="0.31496062992125984"/>
  <pageSetup scale="70" orientation="landscape" r:id="rId1"/>
  <headerFooter>
    <oddFooter>&amp;R&amp;8&amp;P/&amp;N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J27"/>
  <sheetViews>
    <sheetView showGridLines="0" workbookViewId="0">
      <pane xSplit="2" ySplit="2" topLeftCell="C3" activePane="bottomRight" state="frozen"/>
      <selection activeCell="C3" sqref="C3"/>
      <selection pane="topRight" activeCell="C3" sqref="C3"/>
      <selection pane="bottomLeft" activeCell="C3" sqref="C3"/>
      <selection pane="bottomRight" activeCell="C3" sqref="C3"/>
    </sheetView>
  </sheetViews>
  <sheetFormatPr baseColWidth="10" defaultColWidth="11.453125" defaultRowHeight="15" customHeight="1"/>
  <cols>
    <col min="1" max="1" width="14.6328125" style="78" customWidth="1"/>
    <col min="2" max="2" width="35.6328125" style="78" customWidth="1"/>
    <col min="3" max="4" width="15.6328125" style="78" customWidth="1"/>
    <col min="5" max="5" width="20.6328125" style="78" customWidth="1"/>
    <col min="6" max="6" width="22.08984375" style="78" customWidth="1"/>
    <col min="7" max="7" width="22.36328125" style="78" customWidth="1"/>
    <col min="8" max="8" width="23" style="78" customWidth="1"/>
    <col min="9" max="9" width="20.90625" style="78" customWidth="1"/>
    <col min="10" max="10" width="1.6328125" style="78" customWidth="1"/>
    <col min="11" max="16384" width="11.453125" style="78"/>
  </cols>
  <sheetData>
    <row r="1" spans="1:10" ht="20">
      <c r="A1" s="3" t="s">
        <v>0</v>
      </c>
      <c r="B1" s="2" t="s">
        <v>3578</v>
      </c>
      <c r="C1" s="3"/>
      <c r="D1" s="3"/>
      <c r="E1" s="3" t="s">
        <v>0</v>
      </c>
      <c r="F1" s="3" t="s">
        <v>0</v>
      </c>
      <c r="G1" s="3" t="s">
        <v>0</v>
      </c>
      <c r="H1" s="3" t="s">
        <v>0</v>
      </c>
      <c r="I1" s="3" t="s">
        <v>0</v>
      </c>
      <c r="J1" s="3" t="s">
        <v>0</v>
      </c>
    </row>
    <row r="2" spans="1:10" ht="97.5" customHeight="1">
      <c r="A2" s="20" t="s">
        <v>1</v>
      </c>
      <c r="B2" s="20" t="s">
        <v>2</v>
      </c>
      <c r="C2" s="20" t="s">
        <v>3579</v>
      </c>
      <c r="D2" s="21" t="s">
        <v>3580</v>
      </c>
      <c r="E2" s="21" t="s">
        <v>3581</v>
      </c>
      <c r="F2" s="21" t="s">
        <v>3582</v>
      </c>
      <c r="G2" s="21" t="s">
        <v>3583</v>
      </c>
      <c r="H2" s="21" t="s">
        <v>3584</v>
      </c>
      <c r="I2" s="21" t="s">
        <v>3585</v>
      </c>
      <c r="J2" s="3" t="s">
        <v>0</v>
      </c>
    </row>
    <row r="3" spans="1:10" ht="10">
      <c r="A3" s="14" t="s">
        <v>3586</v>
      </c>
      <c r="B3" s="16" t="s">
        <v>0</v>
      </c>
      <c r="C3" s="22"/>
      <c r="D3" s="22"/>
      <c r="E3" s="22"/>
      <c r="F3" s="22"/>
      <c r="G3" s="22"/>
      <c r="H3" s="22"/>
      <c r="I3" s="22"/>
      <c r="J3" s="3"/>
    </row>
    <row r="4" spans="1:10" ht="10">
      <c r="A4" s="14" t="s">
        <v>3587</v>
      </c>
      <c r="B4" s="18" t="s">
        <v>683</v>
      </c>
      <c r="C4" s="22"/>
      <c r="D4" s="22"/>
      <c r="E4" s="22"/>
      <c r="F4" s="22"/>
      <c r="G4" s="22"/>
      <c r="H4" s="22"/>
      <c r="I4" s="22"/>
      <c r="J4" s="3"/>
    </row>
    <row r="5" spans="1:10" ht="10">
      <c r="A5" s="14" t="s">
        <v>3588</v>
      </c>
      <c r="B5" s="11" t="s">
        <v>0</v>
      </c>
      <c r="C5" s="22"/>
      <c r="D5" s="22"/>
      <c r="E5" s="22"/>
      <c r="F5" s="22"/>
      <c r="G5" s="22"/>
      <c r="H5" s="22"/>
      <c r="I5" s="22"/>
      <c r="J5" s="3"/>
    </row>
    <row r="6" spans="1:10" ht="50">
      <c r="A6" s="14" t="s">
        <v>3589</v>
      </c>
      <c r="B6" s="11" t="s">
        <v>3590</v>
      </c>
      <c r="C6" s="23"/>
      <c r="D6" s="22"/>
      <c r="E6" s="22"/>
      <c r="F6" s="22"/>
      <c r="G6" s="22"/>
      <c r="H6" s="22"/>
      <c r="I6" s="22"/>
      <c r="J6" s="3"/>
    </row>
    <row r="7" spans="1:10" ht="10">
      <c r="A7" s="14" t="s">
        <v>3591</v>
      </c>
      <c r="B7" s="11" t="s">
        <v>0</v>
      </c>
      <c r="C7" s="22"/>
      <c r="D7" s="22"/>
      <c r="E7" s="22"/>
      <c r="F7" s="22"/>
      <c r="G7" s="22"/>
      <c r="H7" s="22"/>
      <c r="I7" s="22"/>
      <c r="J7" s="3"/>
    </row>
    <row r="8" spans="1:10" ht="20">
      <c r="A8" s="14" t="s">
        <v>3592</v>
      </c>
      <c r="B8" s="18" t="s">
        <v>3593</v>
      </c>
      <c r="C8" s="22"/>
      <c r="D8" s="22"/>
      <c r="E8" s="22"/>
      <c r="F8" s="22"/>
      <c r="G8" s="22"/>
      <c r="H8" s="22"/>
      <c r="I8" s="22"/>
      <c r="J8" s="3"/>
    </row>
    <row r="9" spans="1:10" ht="10">
      <c r="A9" s="17" t="s">
        <v>3594</v>
      </c>
      <c r="B9" s="11" t="s">
        <v>0</v>
      </c>
      <c r="C9" s="22"/>
      <c r="D9" s="22"/>
      <c r="E9" s="22"/>
      <c r="F9" s="22"/>
      <c r="G9" s="22"/>
      <c r="H9" s="22"/>
      <c r="I9" s="22"/>
      <c r="J9" s="3"/>
    </row>
    <row r="10" spans="1:10" ht="10">
      <c r="A10" s="112" t="s">
        <v>3595</v>
      </c>
      <c r="B10" s="118" t="s">
        <v>0</v>
      </c>
      <c r="C10" s="71"/>
      <c r="D10" s="71"/>
      <c r="E10" s="84"/>
      <c r="F10" s="84"/>
      <c r="G10" s="84"/>
      <c r="H10" s="84"/>
      <c r="I10" s="84"/>
      <c r="J10" s="3"/>
    </row>
    <row r="11" spans="1:10" ht="10">
      <c r="A11" s="17" t="s">
        <v>3586</v>
      </c>
      <c r="B11" s="11" t="s">
        <v>0</v>
      </c>
      <c r="C11" s="11"/>
      <c r="D11" s="11"/>
      <c r="E11" s="11"/>
      <c r="F11" s="11"/>
      <c r="G11" s="11"/>
      <c r="H11" s="11"/>
      <c r="I11" s="11"/>
      <c r="J11" s="3"/>
    </row>
    <row r="12" spans="1:10" ht="10">
      <c r="A12" s="17" t="s">
        <v>3587</v>
      </c>
      <c r="B12" s="11" t="s">
        <v>0</v>
      </c>
      <c r="C12" s="11"/>
      <c r="D12" s="11"/>
      <c r="E12" s="11"/>
      <c r="F12" s="11"/>
      <c r="G12" s="11"/>
      <c r="H12" s="11"/>
      <c r="I12" s="11"/>
      <c r="J12" s="3"/>
    </row>
    <row r="13" spans="1:10" ht="10">
      <c r="A13" s="8" t="s">
        <v>3596</v>
      </c>
      <c r="B13" s="11" t="s">
        <v>1103</v>
      </c>
      <c r="C13" s="13"/>
      <c r="D13" s="13"/>
      <c r="E13" s="81">
        <f>TRUNC(SUM(E10:E12),0)</f>
        <v>0</v>
      </c>
      <c r="F13" s="81">
        <f>TRUNC(SUM(F10:F12),0)</f>
        <v>0</v>
      </c>
      <c r="G13" s="81">
        <f>TRUNC(SUM(G10:G12),0)</f>
        <v>0</v>
      </c>
      <c r="H13" s="81">
        <f>TRUNC(SUM(H10:H12),0)</f>
        <v>0</v>
      </c>
      <c r="I13" s="114">
        <f>TRUNC(SUM(I10:I12),0)</f>
        <v>0</v>
      </c>
      <c r="J13" s="3"/>
    </row>
    <row r="14" spans="1:10" ht="8.15" customHeight="1">
      <c r="A14" s="3" t="s">
        <v>0</v>
      </c>
      <c r="B14" s="3" t="s">
        <v>0</v>
      </c>
      <c r="C14" s="3"/>
      <c r="D14" s="3"/>
      <c r="E14" s="3"/>
      <c r="F14" s="3"/>
      <c r="G14" s="3"/>
      <c r="H14" s="3"/>
      <c r="I14" s="3"/>
      <c r="J14" s="3"/>
    </row>
    <row r="15" spans="1:10" ht="10"/>
    <row r="16" spans="1:10" ht="10"/>
    <row r="17" ht="10"/>
    <row r="18" ht="10"/>
    <row r="19" ht="10"/>
    <row r="20" ht="10"/>
    <row r="21" ht="10"/>
    <row r="22" ht="10"/>
    <row r="23" ht="10"/>
    <row r="24" ht="10"/>
    <row r="25" ht="10"/>
    <row r="26" ht="10"/>
    <row r="27" ht="10"/>
  </sheetData>
  <sheetProtection password="C9D6" sheet="1" objects="1" scenarios="1" formatCells="0" formatColumns="0"/>
  <printOptions horizontalCentered="1"/>
  <pageMargins left="0.39370078740157483" right="0.39370078740157483" top="0.39370078740157483" bottom="0.39370078740157483" header="0.31496062992125984" footer="0.31496062992125984"/>
  <pageSetup scale="65" orientation="landscape" r:id="rId1"/>
  <headerFooter>
    <oddFooter>&amp;R&amp;8&amp;P/&amp;N</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D90"/>
  <sheetViews>
    <sheetView workbookViewId="0">
      <pane xSplit="2" ySplit="2" topLeftCell="C3" activePane="bottomRight" state="frozen"/>
      <selection activeCell="C3" sqref="C3"/>
      <selection pane="topRight" activeCell="C3" sqref="C3"/>
      <selection pane="bottomLeft" activeCell="C3" sqref="C3"/>
      <selection pane="bottomRight"/>
    </sheetView>
  </sheetViews>
  <sheetFormatPr baseColWidth="10" defaultColWidth="11.453125" defaultRowHeight="15" customHeight="1"/>
  <cols>
    <col min="1" max="1" width="14.6328125" style="78" customWidth="1"/>
    <col min="2" max="2" width="43.08984375" style="78" customWidth="1"/>
    <col min="3" max="3" width="15.6328125" style="78" customWidth="1"/>
    <col min="4" max="4" width="1.6328125" style="78" customWidth="1"/>
    <col min="5" max="16384" width="11.453125" style="78"/>
  </cols>
  <sheetData>
    <row r="1" spans="1:4" ht="20">
      <c r="A1" s="3" t="s">
        <v>0</v>
      </c>
      <c r="B1" s="5" t="s">
        <v>3597</v>
      </c>
      <c r="C1" s="3" t="s">
        <v>0</v>
      </c>
      <c r="D1" s="3" t="s">
        <v>0</v>
      </c>
    </row>
    <row r="2" spans="1:4" ht="20">
      <c r="A2" s="15" t="s">
        <v>1</v>
      </c>
      <c r="B2" s="15" t="s">
        <v>2</v>
      </c>
      <c r="C2" s="58" t="s">
        <v>3482</v>
      </c>
      <c r="D2" s="3" t="s">
        <v>0</v>
      </c>
    </row>
    <row r="3" spans="1:4" ht="10">
      <c r="A3" s="14" t="s">
        <v>3598</v>
      </c>
      <c r="B3" s="16" t="s">
        <v>0</v>
      </c>
      <c r="C3" s="7"/>
      <c r="D3" s="3"/>
    </row>
    <row r="4" spans="1:4" ht="10">
      <c r="A4" s="14" t="s">
        <v>3599</v>
      </c>
      <c r="B4" s="9" t="s">
        <v>0</v>
      </c>
      <c r="C4" s="7"/>
      <c r="D4" s="3"/>
    </row>
    <row r="5" spans="1:4" ht="73.5" customHeight="1">
      <c r="A5" s="14" t="s">
        <v>3600</v>
      </c>
      <c r="B5" s="76" t="s">
        <v>3601</v>
      </c>
      <c r="C5" s="7"/>
      <c r="D5" s="3"/>
    </row>
    <row r="6" spans="1:4" ht="10">
      <c r="A6" s="14" t="s">
        <v>3602</v>
      </c>
      <c r="B6" s="11" t="s">
        <v>0</v>
      </c>
      <c r="C6" s="7"/>
      <c r="D6" s="3"/>
    </row>
    <row r="7" spans="1:4" ht="194.25" customHeight="1">
      <c r="A7" s="14" t="s">
        <v>3603</v>
      </c>
      <c r="B7" s="76" t="s">
        <v>3604</v>
      </c>
      <c r="C7" s="7"/>
      <c r="D7" s="3"/>
    </row>
    <row r="8" spans="1:4" ht="10">
      <c r="A8" s="14" t="s">
        <v>3605</v>
      </c>
      <c r="B8" s="11" t="s">
        <v>0</v>
      </c>
      <c r="C8" s="7"/>
      <c r="D8" s="3"/>
    </row>
    <row r="9" spans="1:4" ht="30">
      <c r="A9" s="17" t="s">
        <v>3606</v>
      </c>
      <c r="B9" s="18" t="s">
        <v>3607</v>
      </c>
      <c r="C9" s="9"/>
      <c r="D9" s="3"/>
    </row>
    <row r="10" spans="1:4" ht="10">
      <c r="A10" s="17" t="s">
        <v>3608</v>
      </c>
      <c r="B10" s="11" t="s">
        <v>0</v>
      </c>
      <c r="C10" s="9"/>
      <c r="D10" s="3"/>
    </row>
    <row r="11" spans="1:4" ht="20">
      <c r="A11" s="19" t="s">
        <v>3609</v>
      </c>
      <c r="B11" s="11" t="s">
        <v>3610</v>
      </c>
      <c r="C11" s="336"/>
      <c r="D11" s="3"/>
    </row>
    <row r="12" spans="1:4" ht="10">
      <c r="A12" s="17" t="s">
        <v>3598</v>
      </c>
      <c r="B12" s="11" t="s">
        <v>0</v>
      </c>
      <c r="C12" s="9"/>
      <c r="D12" s="3"/>
    </row>
    <row r="13" spans="1:4" ht="30">
      <c r="A13" s="19" t="s">
        <v>3611</v>
      </c>
      <c r="B13" s="11" t="s">
        <v>3612</v>
      </c>
      <c r="C13" s="336"/>
      <c r="D13" s="3"/>
    </row>
    <row r="14" spans="1:4" ht="40">
      <c r="A14" s="19" t="s">
        <v>3613</v>
      </c>
      <c r="B14" s="11" t="s">
        <v>3614</v>
      </c>
      <c r="C14" s="336"/>
      <c r="D14" s="3"/>
    </row>
    <row r="15" spans="1:4" ht="30">
      <c r="A15" s="17" t="s">
        <v>3615</v>
      </c>
      <c r="B15" s="11" t="s">
        <v>3616</v>
      </c>
      <c r="C15" s="9"/>
      <c r="D15" s="3"/>
    </row>
    <row r="16" spans="1:4" ht="10">
      <c r="A16" s="17" t="s">
        <v>3617</v>
      </c>
      <c r="B16" s="11" t="s">
        <v>0</v>
      </c>
      <c r="C16" s="9"/>
      <c r="D16" s="3"/>
    </row>
    <row r="17" spans="1:4" ht="30">
      <c r="A17" s="19" t="s">
        <v>3618</v>
      </c>
      <c r="B17" s="11" t="s">
        <v>3619</v>
      </c>
      <c r="C17" s="336"/>
      <c r="D17" s="3"/>
    </row>
    <row r="18" spans="1:4" ht="30">
      <c r="A18" s="19" t="s">
        <v>3620</v>
      </c>
      <c r="B18" s="11" t="s">
        <v>3621</v>
      </c>
      <c r="C18" s="12"/>
      <c r="D18" s="3"/>
    </row>
    <row r="19" spans="1:4" ht="10">
      <c r="A19" s="17" t="s">
        <v>3622</v>
      </c>
      <c r="B19" s="11" t="s">
        <v>0</v>
      </c>
      <c r="C19" s="9"/>
      <c r="D19" s="3"/>
    </row>
    <row r="20" spans="1:4" ht="30">
      <c r="A20" s="17" t="s">
        <v>3623</v>
      </c>
      <c r="B20" s="11" t="s">
        <v>3624</v>
      </c>
      <c r="C20" s="9"/>
      <c r="D20" s="3"/>
    </row>
    <row r="21" spans="1:4" ht="20">
      <c r="A21" s="19" t="s">
        <v>3625</v>
      </c>
      <c r="B21" s="11" t="s">
        <v>3626</v>
      </c>
      <c r="C21" s="336"/>
      <c r="D21" s="3"/>
    </row>
    <row r="22" spans="1:4" ht="30">
      <c r="A22" s="19" t="s">
        <v>3627</v>
      </c>
      <c r="B22" s="11" t="s">
        <v>3628</v>
      </c>
      <c r="C22" s="12"/>
      <c r="D22" s="3"/>
    </row>
    <row r="23" spans="1:4" ht="20">
      <c r="A23" s="19" t="s">
        <v>3629</v>
      </c>
      <c r="B23" s="11" t="s">
        <v>3630</v>
      </c>
      <c r="C23" s="12"/>
      <c r="D23" s="3"/>
    </row>
    <row r="24" spans="1:4" ht="20">
      <c r="A24" s="19" t="s">
        <v>3631</v>
      </c>
      <c r="B24" s="11" t="s">
        <v>3632</v>
      </c>
      <c r="C24" s="12"/>
      <c r="D24" s="3"/>
    </row>
    <row r="25" spans="1:4" ht="20">
      <c r="A25" s="19" t="s">
        <v>3633</v>
      </c>
      <c r="B25" s="11" t="s">
        <v>3634</v>
      </c>
      <c r="C25" s="12"/>
      <c r="D25" s="3"/>
    </row>
    <row r="26" spans="1:4" ht="20">
      <c r="A26" s="19" t="s">
        <v>3635</v>
      </c>
      <c r="B26" s="11" t="s">
        <v>3636</v>
      </c>
      <c r="C26" s="12"/>
      <c r="D26" s="3"/>
    </row>
    <row r="27" spans="1:4" ht="20">
      <c r="A27" s="19" t="s">
        <v>3637</v>
      </c>
      <c r="B27" s="11" t="s">
        <v>3638</v>
      </c>
      <c r="C27" s="12"/>
      <c r="D27" s="3"/>
    </row>
    <row r="28" spans="1:4" ht="20">
      <c r="A28" s="19" t="s">
        <v>3639</v>
      </c>
      <c r="B28" s="11" t="s">
        <v>3640</v>
      </c>
      <c r="C28" s="12"/>
      <c r="D28" s="3"/>
    </row>
    <row r="29" spans="1:4" ht="20">
      <c r="A29" s="19" t="s">
        <v>3641</v>
      </c>
      <c r="B29" s="11" t="s">
        <v>3642</v>
      </c>
      <c r="C29" s="12"/>
      <c r="D29" s="3"/>
    </row>
    <row r="30" spans="1:4" ht="50">
      <c r="A30" s="19" t="s">
        <v>3643</v>
      </c>
      <c r="B30" s="11" t="s">
        <v>3644</v>
      </c>
      <c r="C30" s="336"/>
      <c r="D30" s="3"/>
    </row>
    <row r="31" spans="1:4" ht="40">
      <c r="A31" s="19" t="s">
        <v>3645</v>
      </c>
      <c r="B31" s="11" t="s">
        <v>3646</v>
      </c>
      <c r="C31" s="12"/>
      <c r="D31" s="3"/>
    </row>
    <row r="32" spans="1:4" ht="10">
      <c r="A32" s="17" t="s">
        <v>3647</v>
      </c>
      <c r="B32" s="11" t="s">
        <v>0</v>
      </c>
      <c r="C32" s="9"/>
      <c r="D32" s="3"/>
    </row>
    <row r="33" spans="1:4" ht="50">
      <c r="A33" s="17" t="s">
        <v>3648</v>
      </c>
      <c r="B33" s="18" t="s">
        <v>3649</v>
      </c>
      <c r="C33" s="9"/>
      <c r="D33" s="3"/>
    </row>
    <row r="34" spans="1:4" ht="10">
      <c r="A34" s="17" t="s">
        <v>3650</v>
      </c>
      <c r="B34" s="11" t="s">
        <v>0</v>
      </c>
      <c r="C34" s="9"/>
      <c r="D34" s="3"/>
    </row>
    <row r="35" spans="1:4" ht="10">
      <c r="A35" s="17" t="s">
        <v>3651</v>
      </c>
      <c r="B35" s="18" t="s">
        <v>276</v>
      </c>
      <c r="C35" s="9"/>
      <c r="D35" s="3"/>
    </row>
    <row r="36" spans="1:4" ht="10">
      <c r="A36" s="17" t="s">
        <v>3652</v>
      </c>
      <c r="B36" s="11" t="s">
        <v>0</v>
      </c>
      <c r="C36" s="9"/>
      <c r="D36" s="3"/>
    </row>
    <row r="37" spans="1:4" ht="10">
      <c r="A37" s="17" t="s">
        <v>3653</v>
      </c>
      <c r="B37" s="18" t="s">
        <v>322</v>
      </c>
      <c r="C37" s="9"/>
      <c r="D37" s="3"/>
    </row>
    <row r="38" spans="1:4" ht="40">
      <c r="A38" s="19" t="s">
        <v>3654</v>
      </c>
      <c r="B38" s="11" t="s">
        <v>3655</v>
      </c>
      <c r="C38" s="336"/>
      <c r="D38" s="3"/>
    </row>
    <row r="39" spans="1:4" ht="10">
      <c r="A39" s="17" t="s">
        <v>3656</v>
      </c>
      <c r="B39" s="11" t="s">
        <v>0</v>
      </c>
      <c r="C39" s="9"/>
      <c r="D39" s="3"/>
    </row>
    <row r="40" spans="1:4" ht="30">
      <c r="A40" s="19" t="s">
        <v>3657</v>
      </c>
      <c r="B40" s="11" t="s">
        <v>3658</v>
      </c>
      <c r="C40" s="336"/>
      <c r="D40" s="3"/>
    </row>
    <row r="41" spans="1:4" ht="10">
      <c r="A41" s="17" t="s">
        <v>3659</v>
      </c>
      <c r="B41" s="11" t="s">
        <v>0</v>
      </c>
      <c r="C41" s="9"/>
      <c r="D41" s="3"/>
    </row>
    <row r="42" spans="1:4" ht="10">
      <c r="A42" s="17" t="s">
        <v>3660</v>
      </c>
      <c r="B42" s="18" t="s">
        <v>352</v>
      </c>
      <c r="C42" s="9"/>
      <c r="D42" s="3"/>
    </row>
    <row r="43" spans="1:4" ht="10">
      <c r="A43" s="17" t="s">
        <v>3661</v>
      </c>
      <c r="B43" s="11" t="s">
        <v>0</v>
      </c>
      <c r="C43" s="9"/>
      <c r="D43" s="3"/>
    </row>
    <row r="44" spans="1:4" ht="50">
      <c r="A44" s="19" t="s">
        <v>3662</v>
      </c>
      <c r="B44" s="11" t="s">
        <v>3663</v>
      </c>
      <c r="C44" s="336"/>
      <c r="D44" s="3"/>
    </row>
    <row r="45" spans="1:4" ht="30">
      <c r="A45" s="19" t="s">
        <v>3664</v>
      </c>
      <c r="B45" s="11" t="s">
        <v>3658</v>
      </c>
      <c r="C45" s="336"/>
      <c r="D45" s="3"/>
    </row>
    <row r="46" spans="1:4" ht="10">
      <c r="A46" s="17" t="s">
        <v>3665</v>
      </c>
      <c r="B46" s="11" t="s">
        <v>0</v>
      </c>
      <c r="C46" s="9"/>
      <c r="D46" s="3"/>
    </row>
    <row r="47" spans="1:4" ht="10">
      <c r="A47" s="17" t="s">
        <v>3666</v>
      </c>
      <c r="B47" s="77" t="s">
        <v>487</v>
      </c>
      <c r="C47" s="9"/>
      <c r="D47" s="3"/>
    </row>
    <row r="48" spans="1:4" ht="30">
      <c r="A48" s="19" t="s">
        <v>3667</v>
      </c>
      <c r="B48" s="73" t="s">
        <v>3668</v>
      </c>
      <c r="C48" s="12"/>
      <c r="D48" s="3"/>
    </row>
    <row r="49" spans="1:4" ht="10">
      <c r="A49" s="17" t="s">
        <v>3669</v>
      </c>
      <c r="B49" s="11" t="s">
        <v>0</v>
      </c>
      <c r="C49" s="9"/>
      <c r="D49" s="3"/>
    </row>
    <row r="50" spans="1:4" ht="10">
      <c r="A50" s="17" t="s">
        <v>3670</v>
      </c>
      <c r="B50" s="18" t="s">
        <v>512</v>
      </c>
      <c r="C50" s="9"/>
      <c r="D50" s="3"/>
    </row>
    <row r="51" spans="1:4" ht="10">
      <c r="A51" s="17" t="s">
        <v>3671</v>
      </c>
      <c r="B51" s="18" t="s">
        <v>0</v>
      </c>
      <c r="C51" s="9"/>
      <c r="D51" s="3"/>
    </row>
    <row r="52" spans="1:4" ht="10">
      <c r="A52" s="17" t="s">
        <v>3672</v>
      </c>
      <c r="B52" s="18" t="s">
        <v>515</v>
      </c>
      <c r="C52" s="9"/>
      <c r="D52" s="3"/>
    </row>
    <row r="53" spans="1:4" ht="10">
      <c r="A53" s="17" t="s">
        <v>3673</v>
      </c>
      <c r="B53" s="11" t="s">
        <v>0</v>
      </c>
      <c r="C53" s="9"/>
      <c r="D53" s="3"/>
    </row>
    <row r="54" spans="1:4" ht="40">
      <c r="A54" s="19" t="s">
        <v>3674</v>
      </c>
      <c r="B54" s="11" t="s">
        <v>3675</v>
      </c>
      <c r="C54" s="336"/>
      <c r="D54" s="3"/>
    </row>
    <row r="55" spans="1:4" ht="30">
      <c r="A55" s="19" t="s">
        <v>3676</v>
      </c>
      <c r="B55" s="11" t="s">
        <v>3677</v>
      </c>
      <c r="C55" s="336"/>
      <c r="D55" s="3"/>
    </row>
    <row r="56" spans="1:4" ht="10">
      <c r="A56" s="17" t="s">
        <v>3678</v>
      </c>
      <c r="B56" s="11" t="s">
        <v>0</v>
      </c>
      <c r="C56" s="9"/>
      <c r="D56" s="3"/>
    </row>
    <row r="57" spans="1:4" ht="10">
      <c r="A57" s="17" t="s">
        <v>3679</v>
      </c>
      <c r="B57" s="18" t="s">
        <v>529</v>
      </c>
      <c r="C57" s="9"/>
      <c r="D57" s="3"/>
    </row>
    <row r="58" spans="1:4" ht="10">
      <c r="A58" s="17" t="s">
        <v>3680</v>
      </c>
      <c r="B58" s="11" t="s">
        <v>0</v>
      </c>
      <c r="C58" s="9"/>
      <c r="D58" s="3"/>
    </row>
    <row r="59" spans="1:4" ht="50">
      <c r="A59" s="19" t="s">
        <v>3681</v>
      </c>
      <c r="B59" s="11" t="s">
        <v>3682</v>
      </c>
      <c r="C59" s="336"/>
      <c r="D59" s="3"/>
    </row>
    <row r="60" spans="1:4" ht="30">
      <c r="A60" s="19" t="s">
        <v>3683</v>
      </c>
      <c r="B60" s="11" t="s">
        <v>3677</v>
      </c>
      <c r="C60" s="336"/>
      <c r="D60" s="3"/>
    </row>
    <row r="61" spans="1:4" ht="10">
      <c r="A61" s="17" t="s">
        <v>3684</v>
      </c>
      <c r="B61" s="11" t="s">
        <v>0</v>
      </c>
      <c r="C61" s="9"/>
      <c r="D61" s="3"/>
    </row>
    <row r="62" spans="1:4" ht="10">
      <c r="A62" s="17" t="s">
        <v>3685</v>
      </c>
      <c r="B62" s="18" t="s">
        <v>549</v>
      </c>
      <c r="C62" s="9"/>
      <c r="D62" s="3"/>
    </row>
    <row r="63" spans="1:4" ht="50">
      <c r="A63" s="19" t="s">
        <v>3686</v>
      </c>
      <c r="B63" s="11" t="s">
        <v>3687</v>
      </c>
      <c r="C63" s="336"/>
      <c r="D63" s="3"/>
    </row>
    <row r="64" spans="1:4" ht="30">
      <c r="A64" s="19" t="s">
        <v>3688</v>
      </c>
      <c r="B64" s="11" t="s">
        <v>3677</v>
      </c>
      <c r="C64" s="336"/>
      <c r="D64" s="3"/>
    </row>
    <row r="65" spans="1:4" ht="10">
      <c r="A65" s="17" t="s">
        <v>3689</v>
      </c>
      <c r="B65" s="11" t="s">
        <v>0</v>
      </c>
      <c r="C65" s="9"/>
      <c r="D65" s="3"/>
    </row>
    <row r="66" spans="1:4" ht="10">
      <c r="A66" s="17" t="s">
        <v>3690</v>
      </c>
      <c r="B66" s="18" t="s">
        <v>558</v>
      </c>
      <c r="C66" s="9"/>
      <c r="D66" s="3"/>
    </row>
    <row r="67" spans="1:4" ht="10">
      <c r="A67" s="17" t="s">
        <v>3691</v>
      </c>
      <c r="B67" s="18" t="s">
        <v>0</v>
      </c>
      <c r="C67" s="9"/>
      <c r="D67" s="3"/>
    </row>
    <row r="68" spans="1:4" ht="10">
      <c r="A68" s="17" t="s">
        <v>3692</v>
      </c>
      <c r="B68" s="18" t="s">
        <v>3693</v>
      </c>
      <c r="C68" s="9"/>
      <c r="D68" s="3"/>
    </row>
    <row r="69" spans="1:4" ht="10">
      <c r="A69" s="17" t="s">
        <v>3694</v>
      </c>
      <c r="B69" s="11" t="s">
        <v>0</v>
      </c>
      <c r="C69" s="9"/>
      <c r="D69" s="3"/>
    </row>
    <row r="70" spans="1:4" ht="40">
      <c r="A70" s="19" t="s">
        <v>3695</v>
      </c>
      <c r="B70" s="11" t="s">
        <v>3696</v>
      </c>
      <c r="C70" s="336"/>
      <c r="D70" s="3"/>
    </row>
    <row r="71" spans="1:4" ht="30">
      <c r="A71" s="19" t="s">
        <v>3697</v>
      </c>
      <c r="B71" s="11" t="s">
        <v>3677</v>
      </c>
      <c r="C71" s="336"/>
      <c r="D71" s="3"/>
    </row>
    <row r="72" spans="1:4" ht="10">
      <c r="A72" s="17" t="s">
        <v>3698</v>
      </c>
      <c r="B72" s="11" t="s">
        <v>0</v>
      </c>
      <c r="C72" s="9"/>
      <c r="D72" s="3"/>
    </row>
    <row r="73" spans="1:4" ht="10">
      <c r="A73" s="17" t="s">
        <v>3699</v>
      </c>
      <c r="B73" s="18" t="s">
        <v>581</v>
      </c>
      <c r="C73" s="9"/>
      <c r="D73" s="3"/>
    </row>
    <row r="74" spans="1:4" ht="20">
      <c r="A74" s="17" t="s">
        <v>3700</v>
      </c>
      <c r="B74" s="11" t="s">
        <v>3701</v>
      </c>
      <c r="C74" s="9"/>
      <c r="D74" s="3"/>
    </row>
    <row r="75" spans="1:4" ht="10">
      <c r="A75" s="17" t="s">
        <v>3702</v>
      </c>
      <c r="B75" s="11" t="s">
        <v>0</v>
      </c>
      <c r="C75" s="9"/>
      <c r="D75" s="3"/>
    </row>
    <row r="76" spans="1:4" ht="50">
      <c r="A76" s="19" t="s">
        <v>3703</v>
      </c>
      <c r="B76" s="11" t="s">
        <v>3704</v>
      </c>
      <c r="C76" s="336"/>
      <c r="D76" s="3"/>
    </row>
    <row r="77" spans="1:4" ht="30">
      <c r="A77" s="19" t="s">
        <v>3705</v>
      </c>
      <c r="B77" s="11" t="s">
        <v>3677</v>
      </c>
      <c r="C77" s="336"/>
      <c r="D77" s="3"/>
    </row>
    <row r="78" spans="1:4" ht="10">
      <c r="A78" s="17" t="s">
        <v>3706</v>
      </c>
      <c r="B78" s="11" t="s">
        <v>0</v>
      </c>
      <c r="C78" s="9"/>
      <c r="D78" s="3"/>
    </row>
    <row r="79" spans="1:4" ht="10">
      <c r="A79" s="17" t="s">
        <v>3707</v>
      </c>
      <c r="B79" s="18" t="s">
        <v>615</v>
      </c>
      <c r="C79" s="9"/>
      <c r="D79" s="3"/>
    </row>
    <row r="80" spans="1:4" ht="10">
      <c r="A80" s="17" t="s">
        <v>3708</v>
      </c>
      <c r="B80" s="11" t="s">
        <v>0</v>
      </c>
      <c r="C80" s="9"/>
      <c r="D80" s="3"/>
    </row>
    <row r="81" spans="1:4" ht="40">
      <c r="A81" s="19" t="s">
        <v>3709</v>
      </c>
      <c r="B81" s="11" t="s">
        <v>3710</v>
      </c>
      <c r="C81" s="336"/>
      <c r="D81" s="3"/>
    </row>
    <row r="82" spans="1:4" ht="30">
      <c r="A82" s="19" t="s">
        <v>3711</v>
      </c>
      <c r="B82" s="11" t="s">
        <v>3677</v>
      </c>
      <c r="C82" s="336"/>
      <c r="D82" s="3"/>
    </row>
    <row r="83" spans="1:4" ht="10">
      <c r="A83" s="17" t="s">
        <v>3712</v>
      </c>
      <c r="B83" s="11" t="s">
        <v>0</v>
      </c>
      <c r="C83" s="9"/>
      <c r="D83" s="3"/>
    </row>
    <row r="84" spans="1:4" ht="10">
      <c r="A84" s="17" t="s">
        <v>3713</v>
      </c>
      <c r="B84" s="18" t="s">
        <v>643</v>
      </c>
      <c r="C84" s="9"/>
      <c r="D84" s="3"/>
    </row>
    <row r="85" spans="1:4" ht="10">
      <c r="A85" s="17" t="s">
        <v>3714</v>
      </c>
      <c r="B85" s="11" t="s">
        <v>0</v>
      </c>
      <c r="C85" s="9"/>
      <c r="D85" s="3"/>
    </row>
    <row r="86" spans="1:4" ht="20">
      <c r="A86" s="17" t="s">
        <v>3715</v>
      </c>
      <c r="B86" s="18" t="s">
        <v>3716</v>
      </c>
      <c r="C86" s="9"/>
      <c r="D86" s="3"/>
    </row>
    <row r="87" spans="1:4" ht="10">
      <c r="A87" s="17" t="s">
        <v>3717</v>
      </c>
      <c r="B87" s="11" t="s">
        <v>0</v>
      </c>
      <c r="C87" s="9"/>
      <c r="D87" s="3"/>
    </row>
    <row r="88" spans="1:4" ht="60">
      <c r="A88" s="19" t="s">
        <v>3718</v>
      </c>
      <c r="B88" s="76" t="s">
        <v>3719</v>
      </c>
      <c r="C88" s="12"/>
      <c r="D88" s="3"/>
    </row>
    <row r="89" spans="1:4" ht="30">
      <c r="A89" s="19" t="s">
        <v>3720</v>
      </c>
      <c r="B89" s="11" t="s">
        <v>3677</v>
      </c>
      <c r="C89" s="12"/>
      <c r="D89" s="3"/>
    </row>
    <row r="90" spans="1:4" ht="8.15" customHeight="1">
      <c r="A90" s="3" t="s">
        <v>0</v>
      </c>
      <c r="B90" s="3" t="s">
        <v>0</v>
      </c>
      <c r="C90" s="3"/>
      <c r="D90" s="3"/>
    </row>
  </sheetData>
  <sheetProtection password="C9D6" sheet="1" objects="1" scenarios="1" formatColumns="0"/>
  <dataValidations count="2">
    <dataValidation type="list" allowBlank="1" showInputMessage="1" showErrorMessage="1" errorTitle="SAT" error="El valor seleccionado no existe en la lista, por favor selecione una opción Válida" promptTitle="Seleccione un valor de la lista" prompt="SAT" sqref="C38 C81:C82 C76:C77 C70:C71 C63:C64 C59:C60 C54:C55 C48 C44:C45 C40" xr:uid="{00000000-0002-0000-2E00-000000000000}">
      <formula1>CATALOGCOLUMNFILTERED12</formula1>
    </dataValidation>
    <dataValidation type="list" allowBlank="1" showInputMessage="1" showErrorMessage="1" errorTitle="SAT" error="El valor seleccionado no existe en la lista, por favor selecione una opción Válida" promptTitle="Seleccione un valor de la lista" prompt="SAT" sqref="C11 C88:C89 C21:C31 C17:C18 C13:C14" xr:uid="{00000000-0002-0000-2E00-000001000000}">
      <formula1>CATALOGCOLUMNFILTERED7</formula1>
    </dataValidation>
  </dataValidations>
  <printOptions horizontalCentered="1"/>
  <pageMargins left="0.39370078740157483" right="0.39370078740157483" top="0.39370078740157483" bottom="0.39370078740157483" header="0.31496062992125984" footer="0.31496062992125984"/>
  <pageSetup scale="90" orientation="portrait" r:id="rId1"/>
  <headerFooter>
    <oddFooter>&amp;R&amp;8&amp;P/&amp;N</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theme="3" tint="0.59999389629810485"/>
    <pageSetUpPr autoPageBreaks="0"/>
  </sheetPr>
  <dimension ref="A1:AU31"/>
  <sheetViews>
    <sheetView showGridLines="0" workbookViewId="0">
      <pane xSplit="3" ySplit="4" topLeftCell="D19" activePane="bottomRight" state="frozen"/>
      <selection pane="topRight" activeCell="D1" sqref="D1"/>
      <selection pane="bottomLeft" activeCell="A5" sqref="A5"/>
      <selection pane="bottomRight" activeCell="A31" sqref="A31"/>
    </sheetView>
  </sheetViews>
  <sheetFormatPr baseColWidth="10" defaultColWidth="0" defaultRowHeight="10" outlineLevelCol="1"/>
  <cols>
    <col min="1" max="1" width="4.54296875" style="282" customWidth="1"/>
    <col min="2" max="2" width="18.36328125" style="282" customWidth="1"/>
    <col min="3" max="3" width="28.90625" style="282" customWidth="1"/>
    <col min="4" max="4" width="11.6328125" style="282" customWidth="1"/>
    <col min="5" max="6" width="12.6328125" style="282" customWidth="1"/>
    <col min="7" max="8" width="6" style="282" customWidth="1"/>
    <col min="9" max="9" width="10.54296875" style="282" customWidth="1"/>
    <col min="10" max="12" width="9.6328125" style="282" customWidth="1" outlineLevel="1"/>
    <col min="13" max="13" width="11.6328125" style="282" customWidth="1"/>
    <col min="14" max="16" width="11.6328125" style="282" customWidth="1" outlineLevel="1"/>
    <col min="17" max="18" width="13.6328125" style="282" customWidth="1"/>
    <col min="19" max="20" width="13.6328125" style="282" customWidth="1" outlineLevel="1"/>
    <col min="21" max="22" width="13.6328125" style="282" customWidth="1"/>
    <col min="23" max="23" width="11.6328125" style="282" customWidth="1"/>
    <col min="24" max="26" width="10.6328125" style="282" customWidth="1" outlineLevel="1"/>
    <col min="27" max="28" width="10.6328125" style="282" customWidth="1"/>
    <col min="29" max="29" width="13.6328125" style="282" customWidth="1"/>
    <col min="30" max="30" width="13.6328125" style="282" customWidth="1" outlineLevel="1"/>
    <col min="31" max="31" width="26" style="282" customWidth="1"/>
    <col min="32" max="33" width="11.453125" style="282" customWidth="1"/>
    <col min="34" max="34" width="12" style="282" customWidth="1"/>
    <col min="35" max="35" width="11.453125" style="282" customWidth="1"/>
    <col min="36" max="38" width="12" style="282" customWidth="1"/>
    <col min="39" max="41" width="11.453125" style="282" customWidth="1" outlineLevel="1"/>
    <col min="42" max="42" width="15.54296875" style="282" bestFit="1" customWidth="1"/>
    <col min="43" max="43" width="11.453125" style="282" customWidth="1"/>
    <col min="44" max="45" width="13.6328125" style="282" customWidth="1" outlineLevel="1"/>
    <col min="46" max="46" width="11.6328125" style="282" customWidth="1"/>
    <col min="47" max="47" width="11.6328125" style="282" hidden="1" customWidth="1"/>
    <col min="48" max="16384" width="0" style="282" hidden="1"/>
  </cols>
  <sheetData>
    <row r="1" spans="1:45" ht="10.5">
      <c r="B1" s="270" t="e">
        <f>[0]!B_A_PERSONA_PER_NOM</f>
        <v>#REF!</v>
      </c>
      <c r="C1" s="269"/>
      <c r="D1" s="271"/>
      <c r="E1" s="269"/>
      <c r="F1" s="269"/>
      <c r="X1" s="328" t="s">
        <v>5854</v>
      </c>
      <c r="Y1" s="328" t="s">
        <v>5853</v>
      </c>
      <c r="Z1" s="328" t="s">
        <v>5852</v>
      </c>
      <c r="AA1" s="326"/>
      <c r="AB1" s="326"/>
      <c r="AC1" s="326"/>
      <c r="AD1" s="326"/>
      <c r="AE1" s="326"/>
      <c r="AF1" s="326" t="str">
        <f>UPPER(AF2)</f>
        <v>CÁLCULO DE UTILIDAD O PÉRDIDA EN VENTA DE ACTIVO FIJO</v>
      </c>
      <c r="AG1" s="326"/>
      <c r="AH1" s="326"/>
      <c r="AI1" s="326"/>
      <c r="AJ1" s="326"/>
      <c r="AK1" s="326"/>
      <c r="AL1" s="326"/>
      <c r="AM1" s="326"/>
      <c r="AN1" s="328" t="s">
        <v>5851</v>
      </c>
      <c r="AO1" s="327"/>
      <c r="AP1" s="327"/>
      <c r="AQ1" s="327"/>
      <c r="AR1" s="326"/>
      <c r="AS1" s="326"/>
    </row>
    <row r="2" spans="1:45" ht="10.5">
      <c r="B2" s="322" t="s">
        <v>5850</v>
      </c>
      <c r="C2" s="269"/>
      <c r="D2" s="325">
        <v>40909</v>
      </c>
      <c r="E2" s="272" t="s">
        <v>5849</v>
      </c>
      <c r="F2" s="324">
        <v>41274</v>
      </c>
      <c r="AF2" s="323" t="s">
        <v>5848</v>
      </c>
    </row>
    <row r="3" spans="1:45" ht="10.5">
      <c r="B3" s="322"/>
      <c r="C3" s="269"/>
      <c r="T3" s="321" t="e">
        <f>Dep_al_Mes</f>
        <v>#REF!</v>
      </c>
    </row>
    <row r="4" spans="1:45" ht="31.5">
      <c r="A4" s="320" t="s">
        <v>5847</v>
      </c>
      <c r="B4" s="320" t="s">
        <v>5772</v>
      </c>
      <c r="C4" s="320" t="s">
        <v>5846</v>
      </c>
      <c r="D4" s="319" t="s">
        <v>5845</v>
      </c>
      <c r="E4" s="318" t="s">
        <v>5844</v>
      </c>
      <c r="F4" s="317" t="s">
        <v>5843</v>
      </c>
      <c r="G4" s="316" t="s">
        <v>5842</v>
      </c>
      <c r="H4" s="315" t="s">
        <v>5841</v>
      </c>
      <c r="I4" s="314" t="s">
        <v>5840</v>
      </c>
      <c r="J4" s="313" t="s">
        <v>5839</v>
      </c>
      <c r="K4" s="313" t="s">
        <v>5838</v>
      </c>
      <c r="L4" s="312" t="s">
        <v>5837</v>
      </c>
      <c r="M4" s="311" t="s">
        <v>5836</v>
      </c>
      <c r="N4" s="310" t="s">
        <v>5835</v>
      </c>
      <c r="O4" s="310" t="s">
        <v>5834</v>
      </c>
      <c r="P4" s="310" t="s">
        <v>5833</v>
      </c>
      <c r="Q4" s="308" t="s">
        <v>5832</v>
      </c>
      <c r="R4" s="305" t="s">
        <v>5831</v>
      </c>
      <c r="S4" s="309" t="s">
        <v>5830</v>
      </c>
      <c r="T4" s="309" t="s">
        <v>5829</v>
      </c>
      <c r="U4" s="308" t="s">
        <v>5828</v>
      </c>
      <c r="V4" s="308" t="s">
        <v>5827</v>
      </c>
      <c r="W4" s="307" t="s">
        <v>5826</v>
      </c>
      <c r="X4" s="307" t="s">
        <v>5825</v>
      </c>
      <c r="Y4" s="307" t="s">
        <v>5824</v>
      </c>
      <c r="Z4" s="307" t="s">
        <v>5823</v>
      </c>
      <c r="AA4" s="307" t="s">
        <v>5822</v>
      </c>
      <c r="AB4" s="307" t="s">
        <v>5821</v>
      </c>
      <c r="AC4" s="306" t="s">
        <v>5820</v>
      </c>
      <c r="AD4" s="306" t="s">
        <v>5819</v>
      </c>
      <c r="AE4" s="305" t="s">
        <v>5818</v>
      </c>
      <c r="AF4" s="303" t="s">
        <v>5817</v>
      </c>
      <c r="AG4" s="304" t="s">
        <v>5816</v>
      </c>
      <c r="AH4" s="301" t="s">
        <v>5815</v>
      </c>
      <c r="AI4" s="301" t="s">
        <v>5814</v>
      </c>
      <c r="AJ4" s="303" t="s">
        <v>5813</v>
      </c>
      <c r="AK4" s="302" t="s">
        <v>5812</v>
      </c>
      <c r="AL4" s="302" t="s">
        <v>5811</v>
      </c>
      <c r="AM4" s="301" t="s">
        <v>5810</v>
      </c>
      <c r="AN4" s="301" t="s">
        <v>5809</v>
      </c>
      <c r="AO4" s="301" t="s">
        <v>5808</v>
      </c>
      <c r="AP4" s="301" t="s">
        <v>5807</v>
      </c>
      <c r="AQ4" s="300" t="s">
        <v>5806</v>
      </c>
      <c r="AR4" s="299" t="s">
        <v>5805</v>
      </c>
      <c r="AS4" s="299" t="s">
        <v>5804</v>
      </c>
    </row>
    <row r="5" spans="1:45" ht="11.25" customHeight="1">
      <c r="A5" s="298">
        <v>1</v>
      </c>
      <c r="B5" s="297" t="s">
        <v>5913</v>
      </c>
      <c r="C5" s="297" t="s">
        <v>5899</v>
      </c>
      <c r="D5" s="296">
        <v>42794</v>
      </c>
      <c r="E5" s="285">
        <v>13530.99</v>
      </c>
      <c r="F5" s="285">
        <f>E5</f>
        <v>13530.99</v>
      </c>
      <c r="G5" s="295">
        <v>0.1</v>
      </c>
      <c r="H5" s="294">
        <f>IF(ISERROR(F5/E5),0,F5/E5)</f>
        <v>1</v>
      </c>
      <c r="I5" s="293"/>
      <c r="J5" s="292">
        <f>IF(OR(AR5&gt;=INI,AS5&gt;0),0,12)</f>
        <v>0</v>
      </c>
      <c r="K5" s="292">
        <f t="shared" ref="K5:K26" si="0">IF(OR(AS5&gt;0,AR5&lt;INI),0,VLOOKUP(MONTH(AR5),TA,2))</f>
        <v>10</v>
      </c>
      <c r="L5" s="292">
        <f t="shared" ref="L5:L27" si="1">VLOOKUP(MONTH(AS5),TB,2)</f>
        <v>0</v>
      </c>
      <c r="M5" s="292">
        <f>J5+K5+L5</f>
        <v>10</v>
      </c>
      <c r="N5" s="292">
        <f>ROUND(1/G5*12,2)</f>
        <v>120</v>
      </c>
      <c r="O5" s="292">
        <f t="shared" ref="O5:O27" si="2">IF(AR5&gt;=INI,0,((DAYS360(AR5,INI))/30)-1)</f>
        <v>0</v>
      </c>
      <c r="P5" s="292">
        <f>M5+O5</f>
        <v>10</v>
      </c>
      <c r="Q5" s="290">
        <f>IF(O5&gt;=N5,E5,S5*O5)</f>
        <v>0</v>
      </c>
      <c r="R5" s="291">
        <f>E5-Q5</f>
        <v>13530.99</v>
      </c>
      <c r="S5" s="285">
        <f>ROUND(E5*G5/12,2)</f>
        <v>112.76</v>
      </c>
      <c r="T5" s="291" t="e">
        <f t="shared" ref="T5:T27" si="3">IF(D5&gt;=INI,S5*IF(Dep_al_Mes-MONTH(D5)&lt;=0,0,Dep_al_Mes-MONTH(D5)),0)+IF(D5&lt;INI,IF(S5*Dep_al_Mes&gt;R5,R5,S5*Dep_al_Mes),0)</f>
        <v>#REF!</v>
      </c>
      <c r="U5" s="291">
        <f>IF(S5*M5&gt;=R5,R5,S5*M5)</f>
        <v>1127.6000000000001</v>
      </c>
      <c r="V5" s="290">
        <f>Q5+U5</f>
        <v>1127.6000000000001</v>
      </c>
      <c r="W5" s="286">
        <f t="shared" ref="W5:W27" si="4">VLOOKUP(AR5,INPC,2)</f>
        <v>94.144780335356998</v>
      </c>
      <c r="X5" s="289">
        <f t="shared" ref="X5:X27" si="5">IF(OR(AR5&gt;=INI,AS5&gt;0),0,EDATE(INI,5))</f>
        <v>0</v>
      </c>
      <c r="Y5" s="289">
        <f t="shared" ref="Y5:Y27" si="6">IF(OR(AR5&lt;INI,AS5&gt;0),0,EDATE(AR5,(VLOOKUP(MONTH(AR5),TUA,3))))</f>
        <v>42887</v>
      </c>
      <c r="Z5" s="289">
        <f t="shared" ref="Z5:Z27" si="7">IF(AS5&gt;0,EDATE(AS5,(VLOOKUP(MONTH(AS5),TUB,3))),0)</f>
        <v>0</v>
      </c>
      <c r="AA5" s="286">
        <f t="shared" ref="AA5:AA27" si="8">VLOOKUP(X5+Y5+Z5,INPC,2)</f>
        <v>94.963639641805003</v>
      </c>
      <c r="AB5" s="286">
        <f>IF(TRUNC(AA5/W5,4)&lt;1,1,TRUNC(AA5/W5,4))</f>
        <v>1.0085999999999999</v>
      </c>
      <c r="AC5" s="285">
        <f>U5*AB5*H5</f>
        <v>1137.29736</v>
      </c>
      <c r="AD5" s="285" t="e">
        <f>T5*AB5*H5</f>
        <v>#REF!</v>
      </c>
      <c r="AE5" s="288"/>
      <c r="AF5" s="283">
        <f>I5</f>
        <v>0</v>
      </c>
      <c r="AG5" s="285"/>
      <c r="AH5" s="285">
        <f>V5</f>
        <v>1127.6000000000001</v>
      </c>
      <c r="AI5" s="285">
        <f>E5-AH5</f>
        <v>12403.39</v>
      </c>
      <c r="AJ5" s="285">
        <f>IF(AG5=0,0,AG5-AI5)</f>
        <v>0</v>
      </c>
      <c r="AK5" s="285">
        <f>ROUND(IF(F5&lt;F5/12*G5*P5,F5,F5/12*G5*P5),2)</f>
        <v>1127.58</v>
      </c>
      <c r="AL5" s="285">
        <f>F5-AK5</f>
        <v>12403.41</v>
      </c>
      <c r="AM5" s="287">
        <f>W5</f>
        <v>94.144780335356998</v>
      </c>
      <c r="AN5" s="287">
        <f>AA5</f>
        <v>94.963639641805003</v>
      </c>
      <c r="AO5" s="286">
        <f>TRUNC(AN5/AM5,4)</f>
        <v>1.0085999999999999</v>
      </c>
      <c r="AP5" s="285">
        <f>ROUND(IF(AG5&gt;0,AL5*AO5,0),2)</f>
        <v>0</v>
      </c>
      <c r="AQ5" s="285">
        <f>IF(AG5=0,0,AG5-AP5)</f>
        <v>0</v>
      </c>
      <c r="AR5" s="284">
        <f>DATE(YEAR(D5),MONTH(D5),1)</f>
        <v>42767</v>
      </c>
      <c r="AS5" s="283">
        <f>IF(DAY(I5)&gt;1,I5-DAY(I5-1),I5)</f>
        <v>0</v>
      </c>
    </row>
    <row r="6" spans="1:45" ht="11.25" customHeight="1">
      <c r="A6" s="298">
        <v>1</v>
      </c>
      <c r="B6" s="297" t="s">
        <v>5913</v>
      </c>
      <c r="C6" s="297" t="s">
        <v>5900</v>
      </c>
      <c r="D6" s="296">
        <v>42816</v>
      </c>
      <c r="E6" s="285">
        <v>107342.54</v>
      </c>
      <c r="F6" s="285">
        <f>E6</f>
        <v>107342.54</v>
      </c>
      <c r="G6" s="295">
        <v>0.1</v>
      </c>
      <c r="H6" s="294">
        <f>IF(ISERROR(F6/E6),0,F6/E6)</f>
        <v>1</v>
      </c>
      <c r="I6" s="293"/>
      <c r="J6" s="292">
        <f t="shared" ref="J6:J27" si="9">IF(OR(AR6&gt;=INI,AS6&gt;0),0,12)</f>
        <v>0</v>
      </c>
      <c r="K6" s="292">
        <f t="shared" si="0"/>
        <v>9</v>
      </c>
      <c r="L6" s="292">
        <f t="shared" si="1"/>
        <v>0</v>
      </c>
      <c r="M6" s="292">
        <f>J6+K6+L6</f>
        <v>9</v>
      </c>
      <c r="N6" s="292">
        <f>ROUND(1/G6*12,2)</f>
        <v>120</v>
      </c>
      <c r="O6" s="292">
        <f t="shared" si="2"/>
        <v>0</v>
      </c>
      <c r="P6" s="292">
        <f>M6+O6</f>
        <v>9</v>
      </c>
      <c r="Q6" s="290">
        <f>IF(O6&gt;=N6,E6,S6*O6)</f>
        <v>0</v>
      </c>
      <c r="R6" s="291">
        <f>E6-Q6</f>
        <v>107342.54</v>
      </c>
      <c r="S6" s="285">
        <f>ROUND(E6*G6/12,2)</f>
        <v>894.52</v>
      </c>
      <c r="T6" s="291" t="e">
        <f t="shared" si="3"/>
        <v>#REF!</v>
      </c>
      <c r="U6" s="291">
        <f>IF(S6*M6&gt;=R6,R6,S6*M6)</f>
        <v>8050.68</v>
      </c>
      <c r="V6" s="290">
        <f>Q6+U6</f>
        <v>8050.68</v>
      </c>
      <c r="W6" s="286">
        <f t="shared" si="4"/>
        <v>94.722489332292</v>
      </c>
      <c r="X6" s="289">
        <f t="shared" si="5"/>
        <v>0</v>
      </c>
      <c r="Y6" s="289">
        <f t="shared" si="6"/>
        <v>42917</v>
      </c>
      <c r="Z6" s="289">
        <f t="shared" si="7"/>
        <v>0</v>
      </c>
      <c r="AA6" s="286">
        <f t="shared" si="8"/>
        <v>95.322735741333105</v>
      </c>
      <c r="AB6" s="286">
        <f>IF(TRUNC(AA6/W6,4)&lt;1,1,TRUNC(AA6/W6,4))</f>
        <v>1.0063</v>
      </c>
      <c r="AC6" s="285">
        <f>U6*AB6*H6</f>
        <v>8101.3992840000001</v>
      </c>
      <c r="AD6" s="285" t="e">
        <f>T6*AB6*H6</f>
        <v>#REF!</v>
      </c>
      <c r="AE6" s="288"/>
      <c r="AF6" s="283">
        <f>I6</f>
        <v>0</v>
      </c>
      <c r="AG6" s="285"/>
      <c r="AH6" s="285">
        <f>V6</f>
        <v>8050.68</v>
      </c>
      <c r="AI6" s="285">
        <f>E6-AH6</f>
        <v>99291.859999999986</v>
      </c>
      <c r="AJ6" s="285">
        <f>IF(AG6=0,0,AG6-AI6)</f>
        <v>0</v>
      </c>
      <c r="AK6" s="285">
        <f>ROUND(IF(F6&lt;F6/12*G6*P6,F6,F6/12*G6*P6),2)</f>
        <v>8050.69</v>
      </c>
      <c r="AL6" s="285">
        <f>F6-AK6</f>
        <v>99291.849999999991</v>
      </c>
      <c r="AM6" s="287">
        <f>W6</f>
        <v>94.722489332292</v>
      </c>
      <c r="AN6" s="287">
        <f>AA6</f>
        <v>95.322735741333105</v>
      </c>
      <c r="AO6" s="286">
        <f>TRUNC(AN6/AM6,4)</f>
        <v>1.0063</v>
      </c>
      <c r="AP6" s="285">
        <f>ROUND(IF(AG6&gt;0,AL6*AO6,0),2)</f>
        <v>0</v>
      </c>
      <c r="AQ6" s="285">
        <f>IF(AG6=0,0,AG6-AP6)</f>
        <v>0</v>
      </c>
      <c r="AR6" s="284">
        <f>DATE(YEAR(D6),MONTH(D6),1)</f>
        <v>42795</v>
      </c>
      <c r="AS6" s="283">
        <f>IF(DAY(I6)&gt;1,I6-DAY(I6-1),I6)</f>
        <v>0</v>
      </c>
    </row>
    <row r="7" spans="1:45" ht="11.25" customHeight="1">
      <c r="A7" s="298">
        <v>1</v>
      </c>
      <c r="B7" s="297" t="s">
        <v>5913</v>
      </c>
      <c r="C7" s="297" t="s">
        <v>5901</v>
      </c>
      <c r="D7" s="296">
        <v>42816</v>
      </c>
      <c r="E7" s="285">
        <v>6400</v>
      </c>
      <c r="F7" s="285">
        <f t="shared" ref="F7:F27" si="10">E7</f>
        <v>6400</v>
      </c>
      <c r="G7" s="295">
        <v>0.1</v>
      </c>
      <c r="H7" s="294">
        <f t="shared" ref="H7:H16" si="11">IF(ISERROR(F7/E7),0,F7/E7)</f>
        <v>1</v>
      </c>
      <c r="I7" s="293"/>
      <c r="J7" s="292">
        <f t="shared" si="9"/>
        <v>0</v>
      </c>
      <c r="K7" s="292">
        <f t="shared" si="0"/>
        <v>9</v>
      </c>
      <c r="L7" s="292">
        <f t="shared" si="1"/>
        <v>0</v>
      </c>
      <c r="M7" s="292">
        <f t="shared" ref="M7:M16" si="12">J7+K7+L7</f>
        <v>9</v>
      </c>
      <c r="N7" s="292">
        <f t="shared" ref="N7:N16" si="13">ROUND(1/G7*12,2)</f>
        <v>120</v>
      </c>
      <c r="O7" s="292">
        <f t="shared" si="2"/>
        <v>0</v>
      </c>
      <c r="P7" s="292">
        <f t="shared" ref="P7:P16" si="14">M7+O7</f>
        <v>9</v>
      </c>
      <c r="Q7" s="290">
        <f t="shared" ref="Q7:Q16" si="15">IF(O7&gt;=N7,E7,S7*O7)</f>
        <v>0</v>
      </c>
      <c r="R7" s="291">
        <f t="shared" ref="R7:R16" si="16">E7-Q7</f>
        <v>6400</v>
      </c>
      <c r="S7" s="285">
        <f t="shared" ref="S7:S16" si="17">ROUND(E7*G7/12,2)</f>
        <v>53.33</v>
      </c>
      <c r="T7" s="291" t="e">
        <f t="shared" si="3"/>
        <v>#REF!</v>
      </c>
      <c r="U7" s="291">
        <f t="shared" ref="U7:U16" si="18">IF(S7*M7&gt;=R7,R7,S7*M7)</f>
        <v>479.96999999999997</v>
      </c>
      <c r="V7" s="290">
        <f t="shared" ref="V7:V16" si="19">Q7+U7</f>
        <v>479.96999999999997</v>
      </c>
      <c r="W7" s="286">
        <f t="shared" si="4"/>
        <v>94.722489332292</v>
      </c>
      <c r="X7" s="289">
        <f t="shared" si="5"/>
        <v>0</v>
      </c>
      <c r="Y7" s="289">
        <f t="shared" si="6"/>
        <v>42917</v>
      </c>
      <c r="Z7" s="289">
        <f t="shared" si="7"/>
        <v>0</v>
      </c>
      <c r="AA7" s="286">
        <f t="shared" si="8"/>
        <v>95.322735741333105</v>
      </c>
      <c r="AB7" s="286">
        <f t="shared" ref="AB7:AB16" si="20">IF(TRUNC(AA7/W7,4)&lt;1,1,TRUNC(AA7/W7,4))</f>
        <v>1.0063</v>
      </c>
      <c r="AC7" s="285">
        <f t="shared" ref="AC7:AC16" si="21">U7*AB7*H7</f>
        <v>482.99381099999994</v>
      </c>
      <c r="AD7" s="285" t="e">
        <f t="shared" ref="AD7:AD16" si="22">T7*AB7*H7</f>
        <v>#REF!</v>
      </c>
      <c r="AE7" s="288"/>
      <c r="AF7" s="283">
        <f t="shared" ref="AF7:AF16" si="23">I7</f>
        <v>0</v>
      </c>
      <c r="AG7" s="285"/>
      <c r="AH7" s="285">
        <f t="shared" ref="AH7:AH16" si="24">V7</f>
        <v>479.96999999999997</v>
      </c>
      <c r="AI7" s="285">
        <f t="shared" ref="AI7:AI16" si="25">E7-AH7</f>
        <v>5920.03</v>
      </c>
      <c r="AJ7" s="285">
        <f t="shared" ref="AJ7:AJ16" si="26">IF(AG7=0,0,AG7-AI7)</f>
        <v>0</v>
      </c>
      <c r="AK7" s="285">
        <f t="shared" ref="AK7:AK16" si="27">ROUND(IF(F7&lt;F7/12*G7*P7,F7,F7/12*G7*P7),2)</f>
        <v>480</v>
      </c>
      <c r="AL7" s="285">
        <f t="shared" ref="AL7:AL16" si="28">F7-AK7</f>
        <v>5920</v>
      </c>
      <c r="AM7" s="287">
        <f t="shared" ref="AM7:AM16" si="29">W7</f>
        <v>94.722489332292</v>
      </c>
      <c r="AN7" s="287">
        <f t="shared" ref="AN7:AN16" si="30">AA7</f>
        <v>95.322735741333105</v>
      </c>
      <c r="AO7" s="286">
        <f t="shared" ref="AO7:AO16" si="31">TRUNC(AN7/AM7,4)</f>
        <v>1.0063</v>
      </c>
      <c r="AP7" s="285">
        <f t="shared" ref="AP7:AP16" si="32">ROUND(IF(AG7&gt;0,AL7*AO7,0),2)</f>
        <v>0</v>
      </c>
      <c r="AQ7" s="285">
        <f t="shared" ref="AQ7:AQ16" si="33">IF(AG7=0,0,AG7-AP7)</f>
        <v>0</v>
      </c>
      <c r="AR7" s="284">
        <f t="shared" ref="AR7:AR16" si="34">DATE(YEAR(D7),MONTH(D7),1)</f>
        <v>42795</v>
      </c>
      <c r="AS7" s="283">
        <f t="shared" ref="AS7:AS16" si="35">IF(DAY(I7)&gt;1,I7-DAY(I7-1),I7)</f>
        <v>0</v>
      </c>
    </row>
    <row r="8" spans="1:45" ht="11.25" customHeight="1">
      <c r="A8" s="298">
        <v>1</v>
      </c>
      <c r="B8" s="297" t="s">
        <v>5913</v>
      </c>
      <c r="C8" s="297" t="s">
        <v>5902</v>
      </c>
      <c r="D8" s="296">
        <v>42825</v>
      </c>
      <c r="E8" s="285">
        <v>41900.07</v>
      </c>
      <c r="F8" s="285">
        <f t="shared" si="10"/>
        <v>41900.07</v>
      </c>
      <c r="G8" s="295">
        <v>0.1</v>
      </c>
      <c r="H8" s="294">
        <f t="shared" si="11"/>
        <v>1</v>
      </c>
      <c r="I8" s="293"/>
      <c r="J8" s="292">
        <f t="shared" si="9"/>
        <v>0</v>
      </c>
      <c r="K8" s="292">
        <f t="shared" si="0"/>
        <v>9</v>
      </c>
      <c r="L8" s="292">
        <f t="shared" si="1"/>
        <v>0</v>
      </c>
      <c r="M8" s="292">
        <f t="shared" si="12"/>
        <v>9</v>
      </c>
      <c r="N8" s="292">
        <f t="shared" si="13"/>
        <v>120</v>
      </c>
      <c r="O8" s="292">
        <f t="shared" si="2"/>
        <v>0</v>
      </c>
      <c r="P8" s="292">
        <f t="shared" si="14"/>
        <v>9</v>
      </c>
      <c r="Q8" s="290">
        <f t="shared" si="15"/>
        <v>0</v>
      </c>
      <c r="R8" s="291">
        <f t="shared" si="16"/>
        <v>41900.07</v>
      </c>
      <c r="S8" s="285">
        <f t="shared" si="17"/>
        <v>349.17</v>
      </c>
      <c r="T8" s="291" t="e">
        <f t="shared" si="3"/>
        <v>#REF!</v>
      </c>
      <c r="U8" s="291">
        <f t="shared" si="18"/>
        <v>3142.53</v>
      </c>
      <c r="V8" s="290">
        <f t="shared" si="19"/>
        <v>3142.53</v>
      </c>
      <c r="W8" s="286">
        <f t="shared" si="4"/>
        <v>94.722489332292</v>
      </c>
      <c r="X8" s="289">
        <f t="shared" si="5"/>
        <v>0</v>
      </c>
      <c r="Y8" s="289">
        <f t="shared" si="6"/>
        <v>42917</v>
      </c>
      <c r="Z8" s="289">
        <f t="shared" si="7"/>
        <v>0</v>
      </c>
      <c r="AA8" s="286">
        <f t="shared" si="8"/>
        <v>95.322735741333105</v>
      </c>
      <c r="AB8" s="286">
        <f t="shared" si="20"/>
        <v>1.0063</v>
      </c>
      <c r="AC8" s="285">
        <f t="shared" si="21"/>
        <v>3162.3279390000002</v>
      </c>
      <c r="AD8" s="285" t="e">
        <f t="shared" si="22"/>
        <v>#REF!</v>
      </c>
      <c r="AE8" s="288"/>
      <c r="AF8" s="283">
        <f t="shared" si="23"/>
        <v>0</v>
      </c>
      <c r="AG8" s="285"/>
      <c r="AH8" s="285">
        <f t="shared" si="24"/>
        <v>3142.53</v>
      </c>
      <c r="AI8" s="285">
        <f t="shared" si="25"/>
        <v>38757.54</v>
      </c>
      <c r="AJ8" s="285">
        <f t="shared" si="26"/>
        <v>0</v>
      </c>
      <c r="AK8" s="285">
        <f t="shared" si="27"/>
        <v>3142.51</v>
      </c>
      <c r="AL8" s="285">
        <f t="shared" si="28"/>
        <v>38757.56</v>
      </c>
      <c r="AM8" s="287">
        <f t="shared" si="29"/>
        <v>94.722489332292</v>
      </c>
      <c r="AN8" s="287">
        <f t="shared" si="30"/>
        <v>95.322735741333105</v>
      </c>
      <c r="AO8" s="286">
        <f t="shared" si="31"/>
        <v>1.0063</v>
      </c>
      <c r="AP8" s="285">
        <f t="shared" si="32"/>
        <v>0</v>
      </c>
      <c r="AQ8" s="285">
        <f t="shared" si="33"/>
        <v>0</v>
      </c>
      <c r="AR8" s="284">
        <f t="shared" si="34"/>
        <v>42795</v>
      </c>
      <c r="AS8" s="283">
        <f t="shared" si="35"/>
        <v>0</v>
      </c>
    </row>
    <row r="9" spans="1:45" ht="11.25" customHeight="1">
      <c r="A9" s="298">
        <v>1</v>
      </c>
      <c r="B9" s="297" t="s">
        <v>5913</v>
      </c>
      <c r="C9" s="297" t="s">
        <v>5903</v>
      </c>
      <c r="D9" s="296">
        <v>42854</v>
      </c>
      <c r="E9" s="285">
        <v>41900.07</v>
      </c>
      <c r="F9" s="285">
        <f t="shared" si="10"/>
        <v>41900.07</v>
      </c>
      <c r="G9" s="295">
        <v>0.1</v>
      </c>
      <c r="H9" s="294">
        <f t="shared" si="11"/>
        <v>1</v>
      </c>
      <c r="I9" s="293"/>
      <c r="J9" s="292">
        <f t="shared" si="9"/>
        <v>0</v>
      </c>
      <c r="K9" s="292">
        <f t="shared" si="0"/>
        <v>8</v>
      </c>
      <c r="L9" s="292">
        <f t="shared" si="1"/>
        <v>0</v>
      </c>
      <c r="M9" s="292">
        <f t="shared" si="12"/>
        <v>8</v>
      </c>
      <c r="N9" s="292">
        <f t="shared" si="13"/>
        <v>120</v>
      </c>
      <c r="O9" s="292">
        <f t="shared" si="2"/>
        <v>0</v>
      </c>
      <c r="P9" s="292">
        <f t="shared" si="14"/>
        <v>8</v>
      </c>
      <c r="Q9" s="290">
        <f t="shared" si="15"/>
        <v>0</v>
      </c>
      <c r="R9" s="291">
        <f t="shared" si="16"/>
        <v>41900.07</v>
      </c>
      <c r="S9" s="285">
        <f t="shared" si="17"/>
        <v>349.17</v>
      </c>
      <c r="T9" s="291" t="e">
        <f t="shared" si="3"/>
        <v>#REF!</v>
      </c>
      <c r="U9" s="291">
        <f t="shared" si="18"/>
        <v>2793.36</v>
      </c>
      <c r="V9" s="290">
        <f t="shared" si="19"/>
        <v>2793.36</v>
      </c>
      <c r="W9" s="286">
        <f t="shared" si="4"/>
        <v>94.838932628162993</v>
      </c>
      <c r="X9" s="289">
        <f t="shared" si="5"/>
        <v>0</v>
      </c>
      <c r="Y9" s="289">
        <f t="shared" si="6"/>
        <v>42917</v>
      </c>
      <c r="Z9" s="289">
        <f t="shared" si="7"/>
        <v>0</v>
      </c>
      <c r="AA9" s="286">
        <f t="shared" si="8"/>
        <v>95.322735741333105</v>
      </c>
      <c r="AB9" s="286">
        <f t="shared" si="20"/>
        <v>1.0051000000000001</v>
      </c>
      <c r="AC9" s="285">
        <f t="shared" si="21"/>
        <v>2807.6061360000003</v>
      </c>
      <c r="AD9" s="285" t="e">
        <f t="shared" si="22"/>
        <v>#REF!</v>
      </c>
      <c r="AE9" s="288"/>
      <c r="AF9" s="283">
        <f t="shared" si="23"/>
        <v>0</v>
      </c>
      <c r="AG9" s="285"/>
      <c r="AH9" s="285">
        <f t="shared" si="24"/>
        <v>2793.36</v>
      </c>
      <c r="AI9" s="285">
        <f t="shared" si="25"/>
        <v>39106.71</v>
      </c>
      <c r="AJ9" s="285">
        <f t="shared" si="26"/>
        <v>0</v>
      </c>
      <c r="AK9" s="285">
        <f t="shared" si="27"/>
        <v>2793.34</v>
      </c>
      <c r="AL9" s="285">
        <f t="shared" si="28"/>
        <v>39106.729999999996</v>
      </c>
      <c r="AM9" s="287">
        <f t="shared" si="29"/>
        <v>94.838932628162993</v>
      </c>
      <c r="AN9" s="287">
        <f t="shared" si="30"/>
        <v>95.322735741333105</v>
      </c>
      <c r="AO9" s="286">
        <f t="shared" si="31"/>
        <v>1.0051000000000001</v>
      </c>
      <c r="AP9" s="285">
        <f t="shared" si="32"/>
        <v>0</v>
      </c>
      <c r="AQ9" s="285">
        <f t="shared" si="33"/>
        <v>0</v>
      </c>
      <c r="AR9" s="284">
        <f t="shared" si="34"/>
        <v>42826</v>
      </c>
      <c r="AS9" s="283">
        <f t="shared" si="35"/>
        <v>0</v>
      </c>
    </row>
    <row r="10" spans="1:45" ht="11.25" customHeight="1">
      <c r="A10" s="298">
        <v>1</v>
      </c>
      <c r="B10" s="297" t="s">
        <v>5913</v>
      </c>
      <c r="C10" s="297" t="s">
        <v>5904</v>
      </c>
      <c r="D10" s="296">
        <v>42886</v>
      </c>
      <c r="E10" s="285">
        <v>-41900.07</v>
      </c>
      <c r="F10" s="285">
        <f t="shared" si="10"/>
        <v>-41900.07</v>
      </c>
      <c r="G10" s="295">
        <v>0.1</v>
      </c>
      <c r="H10" s="294">
        <f t="shared" si="11"/>
        <v>1</v>
      </c>
      <c r="I10" s="293"/>
      <c r="J10" s="292">
        <f t="shared" si="9"/>
        <v>0</v>
      </c>
      <c r="K10" s="292">
        <f t="shared" si="0"/>
        <v>7</v>
      </c>
      <c r="L10" s="292">
        <f t="shared" si="1"/>
        <v>0</v>
      </c>
      <c r="M10" s="292">
        <f t="shared" si="12"/>
        <v>7</v>
      </c>
      <c r="N10" s="292">
        <f t="shared" si="13"/>
        <v>120</v>
      </c>
      <c r="O10" s="292">
        <f t="shared" si="2"/>
        <v>0</v>
      </c>
      <c r="P10" s="292">
        <f t="shared" si="14"/>
        <v>7</v>
      </c>
      <c r="Q10" s="290">
        <f t="shared" si="15"/>
        <v>0</v>
      </c>
      <c r="R10" s="291">
        <f t="shared" si="16"/>
        <v>-41900.07</v>
      </c>
      <c r="S10" s="285">
        <f t="shared" si="17"/>
        <v>-349.17</v>
      </c>
      <c r="T10" s="291" t="e">
        <f t="shared" si="3"/>
        <v>#REF!</v>
      </c>
      <c r="U10" s="291">
        <f t="shared" si="18"/>
        <v>-41900.07</v>
      </c>
      <c r="V10" s="290">
        <f t="shared" si="19"/>
        <v>-41900.07</v>
      </c>
      <c r="W10" s="286">
        <f t="shared" si="4"/>
        <v>94.725494320571997</v>
      </c>
      <c r="X10" s="289">
        <f t="shared" si="5"/>
        <v>0</v>
      </c>
      <c r="Y10" s="289">
        <f t="shared" si="6"/>
        <v>42948</v>
      </c>
      <c r="Z10" s="289">
        <f t="shared" si="7"/>
        <v>0</v>
      </c>
      <c r="AA10" s="286">
        <f t="shared" si="8"/>
        <v>95.793767654305995</v>
      </c>
      <c r="AB10" s="286">
        <f t="shared" si="20"/>
        <v>1.0112000000000001</v>
      </c>
      <c r="AC10" s="285">
        <f t="shared" si="21"/>
        <v>-42369.350784000002</v>
      </c>
      <c r="AD10" s="285" t="e">
        <f t="shared" si="22"/>
        <v>#REF!</v>
      </c>
      <c r="AE10" s="288"/>
      <c r="AF10" s="283">
        <f t="shared" si="23"/>
        <v>0</v>
      </c>
      <c r="AG10" s="285"/>
      <c r="AH10" s="285">
        <f t="shared" si="24"/>
        <v>-41900.07</v>
      </c>
      <c r="AI10" s="285">
        <f t="shared" si="25"/>
        <v>0</v>
      </c>
      <c r="AJ10" s="285">
        <f t="shared" si="26"/>
        <v>0</v>
      </c>
      <c r="AK10" s="285">
        <f t="shared" si="27"/>
        <v>-41900.07</v>
      </c>
      <c r="AL10" s="285">
        <f t="shared" si="28"/>
        <v>0</v>
      </c>
      <c r="AM10" s="287">
        <f t="shared" si="29"/>
        <v>94.725494320571997</v>
      </c>
      <c r="AN10" s="287">
        <f t="shared" si="30"/>
        <v>95.793767654305995</v>
      </c>
      <c r="AO10" s="286">
        <f t="shared" si="31"/>
        <v>1.0112000000000001</v>
      </c>
      <c r="AP10" s="285">
        <f t="shared" si="32"/>
        <v>0</v>
      </c>
      <c r="AQ10" s="285">
        <f t="shared" si="33"/>
        <v>0</v>
      </c>
      <c r="AR10" s="284">
        <f t="shared" si="34"/>
        <v>42856</v>
      </c>
      <c r="AS10" s="283">
        <f t="shared" si="35"/>
        <v>0</v>
      </c>
    </row>
    <row r="11" spans="1:45" ht="11.25" customHeight="1">
      <c r="A11" s="298">
        <v>1</v>
      </c>
      <c r="B11" s="297" t="s">
        <v>5913</v>
      </c>
      <c r="C11" s="297" t="s">
        <v>5905</v>
      </c>
      <c r="D11" s="296">
        <v>42877</v>
      </c>
      <c r="E11" s="285">
        <v>1670</v>
      </c>
      <c r="F11" s="285">
        <f t="shared" si="10"/>
        <v>1670</v>
      </c>
      <c r="G11" s="295">
        <v>0.1</v>
      </c>
      <c r="H11" s="294">
        <f t="shared" si="11"/>
        <v>1</v>
      </c>
      <c r="I11" s="293"/>
      <c r="J11" s="292">
        <f t="shared" si="9"/>
        <v>0</v>
      </c>
      <c r="K11" s="292">
        <f t="shared" si="0"/>
        <v>7</v>
      </c>
      <c r="L11" s="292">
        <f t="shared" si="1"/>
        <v>0</v>
      </c>
      <c r="M11" s="292">
        <f t="shared" si="12"/>
        <v>7</v>
      </c>
      <c r="N11" s="292">
        <f t="shared" si="13"/>
        <v>120</v>
      </c>
      <c r="O11" s="292">
        <f t="shared" si="2"/>
        <v>0</v>
      </c>
      <c r="P11" s="292">
        <f t="shared" si="14"/>
        <v>7</v>
      </c>
      <c r="Q11" s="290">
        <f t="shared" si="15"/>
        <v>0</v>
      </c>
      <c r="R11" s="291">
        <f t="shared" si="16"/>
        <v>1670</v>
      </c>
      <c r="S11" s="285">
        <f t="shared" si="17"/>
        <v>13.92</v>
      </c>
      <c r="T11" s="291" t="e">
        <f t="shared" si="3"/>
        <v>#REF!</v>
      </c>
      <c r="U11" s="291">
        <f t="shared" si="18"/>
        <v>97.44</v>
      </c>
      <c r="V11" s="290">
        <f t="shared" si="19"/>
        <v>97.44</v>
      </c>
      <c r="W11" s="286">
        <f t="shared" si="4"/>
        <v>94.725494320571997</v>
      </c>
      <c r="X11" s="289">
        <f t="shared" si="5"/>
        <v>0</v>
      </c>
      <c r="Y11" s="289">
        <f t="shared" si="6"/>
        <v>42948</v>
      </c>
      <c r="Z11" s="289">
        <f t="shared" si="7"/>
        <v>0</v>
      </c>
      <c r="AA11" s="286">
        <f t="shared" si="8"/>
        <v>95.793767654305995</v>
      </c>
      <c r="AB11" s="286">
        <f t="shared" si="20"/>
        <v>1.0112000000000001</v>
      </c>
      <c r="AC11" s="285">
        <f t="shared" si="21"/>
        <v>98.531328000000002</v>
      </c>
      <c r="AD11" s="285" t="e">
        <f t="shared" si="22"/>
        <v>#REF!</v>
      </c>
      <c r="AE11" s="288"/>
      <c r="AF11" s="283">
        <f t="shared" si="23"/>
        <v>0</v>
      </c>
      <c r="AG11" s="285"/>
      <c r="AH11" s="285">
        <f t="shared" si="24"/>
        <v>97.44</v>
      </c>
      <c r="AI11" s="285">
        <f t="shared" si="25"/>
        <v>1572.56</v>
      </c>
      <c r="AJ11" s="285">
        <f t="shared" si="26"/>
        <v>0</v>
      </c>
      <c r="AK11" s="285">
        <f t="shared" si="27"/>
        <v>97.42</v>
      </c>
      <c r="AL11" s="285">
        <f t="shared" si="28"/>
        <v>1572.58</v>
      </c>
      <c r="AM11" s="287">
        <f t="shared" si="29"/>
        <v>94.725494320571997</v>
      </c>
      <c r="AN11" s="287">
        <f t="shared" si="30"/>
        <v>95.793767654305995</v>
      </c>
      <c r="AO11" s="286">
        <f t="shared" si="31"/>
        <v>1.0112000000000001</v>
      </c>
      <c r="AP11" s="285">
        <f t="shared" si="32"/>
        <v>0</v>
      </c>
      <c r="AQ11" s="285">
        <f t="shared" si="33"/>
        <v>0</v>
      </c>
      <c r="AR11" s="284">
        <f t="shared" si="34"/>
        <v>42856</v>
      </c>
      <c r="AS11" s="283">
        <f t="shared" si="35"/>
        <v>0</v>
      </c>
    </row>
    <row r="12" spans="1:45" ht="11.25" customHeight="1">
      <c r="A12" s="298">
        <v>1</v>
      </c>
      <c r="B12" s="297" t="s">
        <v>5913</v>
      </c>
      <c r="C12" s="297" t="s">
        <v>5906</v>
      </c>
      <c r="D12" s="296">
        <v>42877</v>
      </c>
      <c r="E12" s="285">
        <v>1286</v>
      </c>
      <c r="F12" s="285">
        <f t="shared" si="10"/>
        <v>1286</v>
      </c>
      <c r="G12" s="295">
        <v>0.1</v>
      </c>
      <c r="H12" s="294">
        <f t="shared" si="11"/>
        <v>1</v>
      </c>
      <c r="I12" s="293"/>
      <c r="J12" s="292">
        <f t="shared" si="9"/>
        <v>0</v>
      </c>
      <c r="K12" s="292">
        <f t="shared" si="0"/>
        <v>7</v>
      </c>
      <c r="L12" s="292">
        <f t="shared" si="1"/>
        <v>0</v>
      </c>
      <c r="M12" s="292">
        <f t="shared" si="12"/>
        <v>7</v>
      </c>
      <c r="N12" s="292">
        <f t="shared" si="13"/>
        <v>120</v>
      </c>
      <c r="O12" s="292">
        <f t="shared" si="2"/>
        <v>0</v>
      </c>
      <c r="P12" s="292">
        <f t="shared" si="14"/>
        <v>7</v>
      </c>
      <c r="Q12" s="290">
        <f t="shared" si="15"/>
        <v>0</v>
      </c>
      <c r="R12" s="291">
        <f t="shared" si="16"/>
        <v>1286</v>
      </c>
      <c r="S12" s="285">
        <f t="shared" si="17"/>
        <v>10.72</v>
      </c>
      <c r="T12" s="291" t="e">
        <f t="shared" si="3"/>
        <v>#REF!</v>
      </c>
      <c r="U12" s="291">
        <f t="shared" si="18"/>
        <v>75.040000000000006</v>
      </c>
      <c r="V12" s="290">
        <f t="shared" si="19"/>
        <v>75.040000000000006</v>
      </c>
      <c r="W12" s="286">
        <f t="shared" si="4"/>
        <v>94.725494320571997</v>
      </c>
      <c r="X12" s="289">
        <f t="shared" si="5"/>
        <v>0</v>
      </c>
      <c r="Y12" s="289">
        <f t="shared" si="6"/>
        <v>42948</v>
      </c>
      <c r="Z12" s="289">
        <f t="shared" si="7"/>
        <v>0</v>
      </c>
      <c r="AA12" s="286">
        <f t="shared" si="8"/>
        <v>95.793767654305995</v>
      </c>
      <c r="AB12" s="286">
        <f t="shared" si="20"/>
        <v>1.0112000000000001</v>
      </c>
      <c r="AC12" s="285">
        <f t="shared" si="21"/>
        <v>75.880448000000015</v>
      </c>
      <c r="AD12" s="285" t="e">
        <f t="shared" si="22"/>
        <v>#REF!</v>
      </c>
      <c r="AE12" s="288"/>
      <c r="AF12" s="283">
        <f t="shared" si="23"/>
        <v>0</v>
      </c>
      <c r="AG12" s="285"/>
      <c r="AH12" s="285">
        <f t="shared" si="24"/>
        <v>75.040000000000006</v>
      </c>
      <c r="AI12" s="285">
        <f t="shared" si="25"/>
        <v>1210.96</v>
      </c>
      <c r="AJ12" s="285">
        <f t="shared" si="26"/>
        <v>0</v>
      </c>
      <c r="AK12" s="285">
        <f t="shared" si="27"/>
        <v>75.02</v>
      </c>
      <c r="AL12" s="285">
        <f t="shared" si="28"/>
        <v>1210.98</v>
      </c>
      <c r="AM12" s="287">
        <f t="shared" si="29"/>
        <v>94.725494320571997</v>
      </c>
      <c r="AN12" s="287">
        <f t="shared" si="30"/>
        <v>95.793767654305995</v>
      </c>
      <c r="AO12" s="286">
        <f t="shared" si="31"/>
        <v>1.0112000000000001</v>
      </c>
      <c r="AP12" s="285">
        <f t="shared" si="32"/>
        <v>0</v>
      </c>
      <c r="AQ12" s="285">
        <f t="shared" si="33"/>
        <v>0</v>
      </c>
      <c r="AR12" s="284">
        <f t="shared" si="34"/>
        <v>42856</v>
      </c>
      <c r="AS12" s="283">
        <f t="shared" si="35"/>
        <v>0</v>
      </c>
    </row>
    <row r="13" spans="1:45" ht="11.25" customHeight="1">
      <c r="A13" s="298">
        <v>1</v>
      </c>
      <c r="B13" s="297" t="s">
        <v>5913</v>
      </c>
      <c r="C13" s="297" t="s">
        <v>5907</v>
      </c>
      <c r="D13" s="296">
        <v>42877</v>
      </c>
      <c r="E13" s="285">
        <v>289</v>
      </c>
      <c r="F13" s="285">
        <f t="shared" si="10"/>
        <v>289</v>
      </c>
      <c r="G13" s="295">
        <v>0.1</v>
      </c>
      <c r="H13" s="294">
        <f t="shared" si="11"/>
        <v>1</v>
      </c>
      <c r="I13" s="293"/>
      <c r="J13" s="292">
        <f t="shared" si="9"/>
        <v>0</v>
      </c>
      <c r="K13" s="292">
        <f t="shared" si="0"/>
        <v>7</v>
      </c>
      <c r="L13" s="292">
        <f t="shared" si="1"/>
        <v>0</v>
      </c>
      <c r="M13" s="292">
        <f t="shared" si="12"/>
        <v>7</v>
      </c>
      <c r="N13" s="292">
        <f t="shared" si="13"/>
        <v>120</v>
      </c>
      <c r="O13" s="292">
        <f t="shared" si="2"/>
        <v>0</v>
      </c>
      <c r="P13" s="292">
        <f t="shared" si="14"/>
        <v>7</v>
      </c>
      <c r="Q13" s="290">
        <f t="shared" si="15"/>
        <v>0</v>
      </c>
      <c r="R13" s="291">
        <f t="shared" si="16"/>
        <v>289</v>
      </c>
      <c r="S13" s="285">
        <f t="shared" si="17"/>
        <v>2.41</v>
      </c>
      <c r="T13" s="291" t="e">
        <f t="shared" si="3"/>
        <v>#REF!</v>
      </c>
      <c r="U13" s="291">
        <f t="shared" si="18"/>
        <v>16.87</v>
      </c>
      <c r="V13" s="290">
        <f t="shared" si="19"/>
        <v>16.87</v>
      </c>
      <c r="W13" s="286">
        <f t="shared" si="4"/>
        <v>94.725494320571997</v>
      </c>
      <c r="X13" s="289">
        <f t="shared" si="5"/>
        <v>0</v>
      </c>
      <c r="Y13" s="289">
        <f t="shared" si="6"/>
        <v>42948</v>
      </c>
      <c r="Z13" s="289">
        <f t="shared" si="7"/>
        <v>0</v>
      </c>
      <c r="AA13" s="286">
        <f t="shared" si="8"/>
        <v>95.793767654305995</v>
      </c>
      <c r="AB13" s="286">
        <f t="shared" si="20"/>
        <v>1.0112000000000001</v>
      </c>
      <c r="AC13" s="285">
        <f t="shared" si="21"/>
        <v>17.058944000000004</v>
      </c>
      <c r="AD13" s="285" t="e">
        <f t="shared" si="22"/>
        <v>#REF!</v>
      </c>
      <c r="AE13" s="288"/>
      <c r="AF13" s="283">
        <f t="shared" si="23"/>
        <v>0</v>
      </c>
      <c r="AG13" s="285"/>
      <c r="AH13" s="285">
        <f t="shared" si="24"/>
        <v>16.87</v>
      </c>
      <c r="AI13" s="285">
        <f t="shared" si="25"/>
        <v>272.13</v>
      </c>
      <c r="AJ13" s="285">
        <f t="shared" si="26"/>
        <v>0</v>
      </c>
      <c r="AK13" s="285">
        <f t="shared" si="27"/>
        <v>16.86</v>
      </c>
      <c r="AL13" s="285">
        <f t="shared" si="28"/>
        <v>272.14</v>
      </c>
      <c r="AM13" s="287">
        <f t="shared" si="29"/>
        <v>94.725494320571997</v>
      </c>
      <c r="AN13" s="287">
        <f t="shared" si="30"/>
        <v>95.793767654305995</v>
      </c>
      <c r="AO13" s="286">
        <f t="shared" si="31"/>
        <v>1.0112000000000001</v>
      </c>
      <c r="AP13" s="285">
        <f t="shared" si="32"/>
        <v>0</v>
      </c>
      <c r="AQ13" s="285">
        <f t="shared" si="33"/>
        <v>0</v>
      </c>
      <c r="AR13" s="284">
        <f t="shared" si="34"/>
        <v>42856</v>
      </c>
      <c r="AS13" s="283">
        <f t="shared" si="35"/>
        <v>0</v>
      </c>
    </row>
    <row r="14" spans="1:45" ht="11.25" customHeight="1">
      <c r="A14" s="298">
        <v>1</v>
      </c>
      <c r="B14" s="297" t="s">
        <v>5913</v>
      </c>
      <c r="C14" s="297" t="s">
        <v>5908</v>
      </c>
      <c r="D14" s="296">
        <v>42877</v>
      </c>
      <c r="E14" s="285">
        <v>2630</v>
      </c>
      <c r="F14" s="285">
        <f t="shared" si="10"/>
        <v>2630</v>
      </c>
      <c r="G14" s="295">
        <v>0.1</v>
      </c>
      <c r="H14" s="294">
        <f t="shared" si="11"/>
        <v>1</v>
      </c>
      <c r="I14" s="293"/>
      <c r="J14" s="292">
        <f t="shared" si="9"/>
        <v>0</v>
      </c>
      <c r="K14" s="292">
        <f t="shared" si="0"/>
        <v>7</v>
      </c>
      <c r="L14" s="292">
        <f t="shared" si="1"/>
        <v>0</v>
      </c>
      <c r="M14" s="292">
        <f t="shared" si="12"/>
        <v>7</v>
      </c>
      <c r="N14" s="292">
        <f t="shared" si="13"/>
        <v>120</v>
      </c>
      <c r="O14" s="292">
        <f t="shared" si="2"/>
        <v>0</v>
      </c>
      <c r="P14" s="292">
        <f t="shared" si="14"/>
        <v>7</v>
      </c>
      <c r="Q14" s="290">
        <f t="shared" si="15"/>
        <v>0</v>
      </c>
      <c r="R14" s="291">
        <f t="shared" si="16"/>
        <v>2630</v>
      </c>
      <c r="S14" s="285">
        <f t="shared" si="17"/>
        <v>21.92</v>
      </c>
      <c r="T14" s="291" t="e">
        <f t="shared" si="3"/>
        <v>#REF!</v>
      </c>
      <c r="U14" s="291">
        <f t="shared" si="18"/>
        <v>153.44</v>
      </c>
      <c r="V14" s="290">
        <f t="shared" si="19"/>
        <v>153.44</v>
      </c>
      <c r="W14" s="286">
        <f t="shared" si="4"/>
        <v>94.725494320571997</v>
      </c>
      <c r="X14" s="289">
        <f t="shared" si="5"/>
        <v>0</v>
      </c>
      <c r="Y14" s="289">
        <f t="shared" si="6"/>
        <v>42948</v>
      </c>
      <c r="Z14" s="289">
        <f t="shared" si="7"/>
        <v>0</v>
      </c>
      <c r="AA14" s="286">
        <f t="shared" si="8"/>
        <v>95.793767654305995</v>
      </c>
      <c r="AB14" s="286">
        <f t="shared" si="20"/>
        <v>1.0112000000000001</v>
      </c>
      <c r="AC14" s="285">
        <f t="shared" si="21"/>
        <v>155.15852800000002</v>
      </c>
      <c r="AD14" s="285" t="e">
        <f t="shared" si="22"/>
        <v>#REF!</v>
      </c>
      <c r="AE14" s="288"/>
      <c r="AF14" s="283">
        <f t="shared" si="23"/>
        <v>0</v>
      </c>
      <c r="AG14" s="285"/>
      <c r="AH14" s="285">
        <f t="shared" si="24"/>
        <v>153.44</v>
      </c>
      <c r="AI14" s="285">
        <f t="shared" si="25"/>
        <v>2476.56</v>
      </c>
      <c r="AJ14" s="285">
        <f t="shared" si="26"/>
        <v>0</v>
      </c>
      <c r="AK14" s="285">
        <f t="shared" si="27"/>
        <v>153.41999999999999</v>
      </c>
      <c r="AL14" s="285">
        <f t="shared" si="28"/>
        <v>2476.58</v>
      </c>
      <c r="AM14" s="287">
        <f t="shared" si="29"/>
        <v>94.725494320571997</v>
      </c>
      <c r="AN14" s="287">
        <f t="shared" si="30"/>
        <v>95.793767654305995</v>
      </c>
      <c r="AO14" s="286">
        <f t="shared" si="31"/>
        <v>1.0112000000000001</v>
      </c>
      <c r="AP14" s="285">
        <f t="shared" si="32"/>
        <v>0</v>
      </c>
      <c r="AQ14" s="285">
        <f t="shared" si="33"/>
        <v>0</v>
      </c>
      <c r="AR14" s="284">
        <f t="shared" si="34"/>
        <v>42856</v>
      </c>
      <c r="AS14" s="283">
        <f t="shared" si="35"/>
        <v>0</v>
      </c>
    </row>
    <row r="15" spans="1:45" ht="11.25" customHeight="1">
      <c r="A15" s="298">
        <v>10</v>
      </c>
      <c r="B15" s="297" t="s">
        <v>5913</v>
      </c>
      <c r="C15" s="297" t="s">
        <v>5909</v>
      </c>
      <c r="D15" s="296">
        <v>42877</v>
      </c>
      <c r="E15" s="285">
        <v>15725.6</v>
      </c>
      <c r="F15" s="285">
        <f t="shared" si="10"/>
        <v>15725.6</v>
      </c>
      <c r="G15" s="295">
        <v>0.1</v>
      </c>
      <c r="H15" s="294">
        <f t="shared" si="11"/>
        <v>1</v>
      </c>
      <c r="I15" s="293"/>
      <c r="J15" s="292">
        <f t="shared" si="9"/>
        <v>0</v>
      </c>
      <c r="K15" s="292">
        <f t="shared" si="0"/>
        <v>7</v>
      </c>
      <c r="L15" s="292">
        <f t="shared" si="1"/>
        <v>0</v>
      </c>
      <c r="M15" s="292">
        <f t="shared" si="12"/>
        <v>7</v>
      </c>
      <c r="N15" s="292">
        <f t="shared" si="13"/>
        <v>120</v>
      </c>
      <c r="O15" s="292">
        <f t="shared" si="2"/>
        <v>0</v>
      </c>
      <c r="P15" s="292">
        <f t="shared" si="14"/>
        <v>7</v>
      </c>
      <c r="Q15" s="290">
        <f t="shared" si="15"/>
        <v>0</v>
      </c>
      <c r="R15" s="291">
        <f t="shared" si="16"/>
        <v>15725.6</v>
      </c>
      <c r="S15" s="285">
        <f t="shared" si="17"/>
        <v>131.05000000000001</v>
      </c>
      <c r="T15" s="291" t="e">
        <f t="shared" si="3"/>
        <v>#REF!</v>
      </c>
      <c r="U15" s="291">
        <f t="shared" si="18"/>
        <v>917.35000000000014</v>
      </c>
      <c r="V15" s="290">
        <f t="shared" si="19"/>
        <v>917.35000000000014</v>
      </c>
      <c r="W15" s="286">
        <f t="shared" si="4"/>
        <v>94.725494320571997</v>
      </c>
      <c r="X15" s="289">
        <f t="shared" si="5"/>
        <v>0</v>
      </c>
      <c r="Y15" s="289">
        <f t="shared" si="6"/>
        <v>42948</v>
      </c>
      <c r="Z15" s="289">
        <f t="shared" si="7"/>
        <v>0</v>
      </c>
      <c r="AA15" s="286">
        <f t="shared" si="8"/>
        <v>95.793767654305995</v>
      </c>
      <c r="AB15" s="286">
        <f t="shared" si="20"/>
        <v>1.0112000000000001</v>
      </c>
      <c r="AC15" s="285">
        <f t="shared" si="21"/>
        <v>927.62432000000024</v>
      </c>
      <c r="AD15" s="285" t="e">
        <f t="shared" si="22"/>
        <v>#REF!</v>
      </c>
      <c r="AE15" s="288"/>
      <c r="AF15" s="283">
        <f t="shared" si="23"/>
        <v>0</v>
      </c>
      <c r="AG15" s="285"/>
      <c r="AH15" s="285">
        <f t="shared" si="24"/>
        <v>917.35000000000014</v>
      </c>
      <c r="AI15" s="285">
        <f t="shared" si="25"/>
        <v>14808.25</v>
      </c>
      <c r="AJ15" s="285">
        <f t="shared" si="26"/>
        <v>0</v>
      </c>
      <c r="AK15" s="285">
        <f t="shared" si="27"/>
        <v>917.33</v>
      </c>
      <c r="AL15" s="285">
        <f t="shared" si="28"/>
        <v>14808.27</v>
      </c>
      <c r="AM15" s="287">
        <f t="shared" si="29"/>
        <v>94.725494320571997</v>
      </c>
      <c r="AN15" s="287">
        <f t="shared" si="30"/>
        <v>95.793767654305995</v>
      </c>
      <c r="AO15" s="286">
        <f t="shared" si="31"/>
        <v>1.0112000000000001</v>
      </c>
      <c r="AP15" s="285">
        <f t="shared" si="32"/>
        <v>0</v>
      </c>
      <c r="AQ15" s="285">
        <f t="shared" si="33"/>
        <v>0</v>
      </c>
      <c r="AR15" s="284">
        <f t="shared" si="34"/>
        <v>42856</v>
      </c>
      <c r="AS15" s="283">
        <f t="shared" si="35"/>
        <v>0</v>
      </c>
    </row>
    <row r="16" spans="1:45" ht="12.75" customHeight="1">
      <c r="A16" s="298">
        <v>10</v>
      </c>
      <c r="B16" s="297" t="s">
        <v>5913</v>
      </c>
      <c r="C16" s="297" t="s">
        <v>5910</v>
      </c>
      <c r="D16" s="296">
        <v>42877</v>
      </c>
      <c r="E16" s="285">
        <v>1242</v>
      </c>
      <c r="F16" s="285">
        <f t="shared" si="10"/>
        <v>1242</v>
      </c>
      <c r="G16" s="295">
        <v>0.1</v>
      </c>
      <c r="H16" s="294">
        <f t="shared" si="11"/>
        <v>1</v>
      </c>
      <c r="I16" s="293"/>
      <c r="J16" s="292">
        <f t="shared" si="9"/>
        <v>0</v>
      </c>
      <c r="K16" s="292">
        <f t="shared" si="0"/>
        <v>7</v>
      </c>
      <c r="L16" s="292">
        <f t="shared" si="1"/>
        <v>0</v>
      </c>
      <c r="M16" s="292">
        <f t="shared" si="12"/>
        <v>7</v>
      </c>
      <c r="N16" s="292">
        <f t="shared" si="13"/>
        <v>120</v>
      </c>
      <c r="O16" s="292">
        <f t="shared" si="2"/>
        <v>0</v>
      </c>
      <c r="P16" s="292">
        <f t="shared" si="14"/>
        <v>7</v>
      </c>
      <c r="Q16" s="290">
        <f t="shared" si="15"/>
        <v>0</v>
      </c>
      <c r="R16" s="291">
        <f t="shared" si="16"/>
        <v>1242</v>
      </c>
      <c r="S16" s="285">
        <f t="shared" si="17"/>
        <v>10.35</v>
      </c>
      <c r="T16" s="291" t="e">
        <f t="shared" si="3"/>
        <v>#REF!</v>
      </c>
      <c r="U16" s="291">
        <f t="shared" si="18"/>
        <v>72.45</v>
      </c>
      <c r="V16" s="290">
        <f t="shared" si="19"/>
        <v>72.45</v>
      </c>
      <c r="W16" s="286">
        <f t="shared" si="4"/>
        <v>94.725494320571997</v>
      </c>
      <c r="X16" s="289">
        <f t="shared" si="5"/>
        <v>0</v>
      </c>
      <c r="Y16" s="289">
        <f t="shared" si="6"/>
        <v>42948</v>
      </c>
      <c r="Z16" s="289">
        <f t="shared" si="7"/>
        <v>0</v>
      </c>
      <c r="AA16" s="286">
        <f t="shared" si="8"/>
        <v>95.793767654305995</v>
      </c>
      <c r="AB16" s="286">
        <f t="shared" si="20"/>
        <v>1.0112000000000001</v>
      </c>
      <c r="AC16" s="285">
        <f t="shared" si="21"/>
        <v>73.261440000000007</v>
      </c>
      <c r="AD16" s="285" t="e">
        <f t="shared" si="22"/>
        <v>#REF!</v>
      </c>
      <c r="AE16" s="288"/>
      <c r="AF16" s="283">
        <f t="shared" si="23"/>
        <v>0</v>
      </c>
      <c r="AG16" s="285"/>
      <c r="AH16" s="285">
        <f t="shared" si="24"/>
        <v>72.45</v>
      </c>
      <c r="AI16" s="285">
        <f t="shared" si="25"/>
        <v>1169.55</v>
      </c>
      <c r="AJ16" s="285">
        <f t="shared" si="26"/>
        <v>0</v>
      </c>
      <c r="AK16" s="285">
        <f t="shared" si="27"/>
        <v>72.45</v>
      </c>
      <c r="AL16" s="285">
        <f t="shared" si="28"/>
        <v>1169.55</v>
      </c>
      <c r="AM16" s="287">
        <f t="shared" si="29"/>
        <v>94.725494320571997</v>
      </c>
      <c r="AN16" s="287">
        <f t="shared" si="30"/>
        <v>95.793767654305995</v>
      </c>
      <c r="AO16" s="286">
        <f t="shared" si="31"/>
        <v>1.0112000000000001</v>
      </c>
      <c r="AP16" s="285">
        <f t="shared" si="32"/>
        <v>0</v>
      </c>
      <c r="AQ16" s="285">
        <f t="shared" si="33"/>
        <v>0</v>
      </c>
      <c r="AR16" s="284">
        <f t="shared" si="34"/>
        <v>42856</v>
      </c>
      <c r="AS16" s="283">
        <f t="shared" si="35"/>
        <v>0</v>
      </c>
    </row>
    <row r="17" spans="1:45" ht="12.75" customHeight="1">
      <c r="A17" s="298">
        <v>10</v>
      </c>
      <c r="B17" s="297" t="s">
        <v>5913</v>
      </c>
      <c r="C17" s="297" t="s">
        <v>5911</v>
      </c>
      <c r="D17" s="296">
        <v>42884</v>
      </c>
      <c r="E17" s="285">
        <v>3325</v>
      </c>
      <c r="F17" s="285">
        <f t="shared" si="10"/>
        <v>3325</v>
      </c>
      <c r="G17" s="295">
        <v>0.1</v>
      </c>
      <c r="H17" s="294">
        <f t="shared" ref="H17:H29" si="36">IF(ISERROR(F17/E17),0,F17/E17)</f>
        <v>1</v>
      </c>
      <c r="I17" s="293"/>
      <c r="J17" s="292">
        <f t="shared" si="9"/>
        <v>0</v>
      </c>
      <c r="K17" s="292">
        <f t="shared" si="0"/>
        <v>7</v>
      </c>
      <c r="L17" s="292">
        <f t="shared" si="1"/>
        <v>0</v>
      </c>
      <c r="M17" s="292">
        <f t="shared" ref="M17:M27" si="37">J17+K17+L17</f>
        <v>7</v>
      </c>
      <c r="N17" s="292">
        <f t="shared" ref="N17:N25" si="38">ROUND(1/G17*12,2)</f>
        <v>120</v>
      </c>
      <c r="O17" s="292">
        <f t="shared" si="2"/>
        <v>0</v>
      </c>
      <c r="P17" s="292">
        <f t="shared" ref="P17:P27" si="39">M17+O17</f>
        <v>7</v>
      </c>
      <c r="Q17" s="290">
        <f t="shared" ref="Q17:Q27" si="40">IF(O17&gt;=N17,E17,S17*O17)</f>
        <v>0</v>
      </c>
      <c r="R17" s="291">
        <f t="shared" ref="R17:R27" si="41">E17-Q17</f>
        <v>3325</v>
      </c>
      <c r="S17" s="285">
        <f t="shared" ref="S17:S27" si="42">ROUND(E17*G17/12,2)</f>
        <v>27.71</v>
      </c>
      <c r="T17" s="291" t="e">
        <f t="shared" si="3"/>
        <v>#REF!</v>
      </c>
      <c r="U17" s="291">
        <f t="shared" ref="U17:U27" si="43">IF(S17*M17&gt;=R17,R17,S17*M17)</f>
        <v>193.97</v>
      </c>
      <c r="V17" s="290">
        <f t="shared" ref="V17:V27" si="44">Q17+U17</f>
        <v>193.97</v>
      </c>
      <c r="W17" s="286">
        <f t="shared" si="4"/>
        <v>94.725494320571997</v>
      </c>
      <c r="X17" s="289">
        <f t="shared" si="5"/>
        <v>0</v>
      </c>
      <c r="Y17" s="289">
        <f t="shared" si="6"/>
        <v>42948</v>
      </c>
      <c r="Z17" s="289">
        <f t="shared" si="7"/>
        <v>0</v>
      </c>
      <c r="AA17" s="286">
        <f t="shared" si="8"/>
        <v>95.793767654305995</v>
      </c>
      <c r="AB17" s="286">
        <f t="shared" ref="AB17:AB27" si="45">IF(TRUNC(AA17/W17,4)&lt;1,1,TRUNC(AA17/W17,4))</f>
        <v>1.0112000000000001</v>
      </c>
      <c r="AC17" s="285">
        <f t="shared" ref="AC17:AC27" si="46">U17*AB17*H17</f>
        <v>196.14246400000002</v>
      </c>
      <c r="AD17" s="285" t="e">
        <f t="shared" ref="AD17:AD27" si="47">T17*AB17*H17</f>
        <v>#REF!</v>
      </c>
      <c r="AE17" s="288"/>
      <c r="AF17" s="283">
        <f t="shared" ref="AF17:AF27" si="48">I17</f>
        <v>0</v>
      </c>
      <c r="AG17" s="285"/>
      <c r="AH17" s="285">
        <f t="shared" ref="AH17:AH27" si="49">V17</f>
        <v>193.97</v>
      </c>
      <c r="AI17" s="285">
        <f t="shared" ref="AI17:AI27" si="50">E17-AH17</f>
        <v>3131.03</v>
      </c>
      <c r="AJ17" s="285">
        <f t="shared" ref="AJ17:AJ27" si="51">IF(AG17=0,0,AG17-AI17)</f>
        <v>0</v>
      </c>
      <c r="AK17" s="285">
        <f t="shared" ref="AK17:AK27" si="52">ROUND(IF(F17&lt;F17/12*G17*P17,F17,F17/12*G17*P17),2)</f>
        <v>193.96</v>
      </c>
      <c r="AL17" s="285">
        <f t="shared" ref="AL17:AL27" si="53">F17-AK17</f>
        <v>3131.04</v>
      </c>
      <c r="AM17" s="287">
        <f t="shared" ref="AM17:AM27" si="54">W17</f>
        <v>94.725494320571997</v>
      </c>
      <c r="AN17" s="287">
        <f t="shared" ref="AN17:AN27" si="55">AA17</f>
        <v>95.793767654305995</v>
      </c>
      <c r="AO17" s="286">
        <f t="shared" ref="AO17:AO27" si="56">TRUNC(AN17/AM17,4)</f>
        <v>1.0112000000000001</v>
      </c>
      <c r="AP17" s="285">
        <f t="shared" ref="AP17:AP27" si="57">ROUND(IF(AG17&gt;0,AL17*AO17,0),2)</f>
        <v>0</v>
      </c>
      <c r="AQ17" s="285">
        <f t="shared" ref="AQ17:AQ27" si="58">IF(AG17=0,0,AG17-AP17)</f>
        <v>0</v>
      </c>
      <c r="AR17" s="284">
        <f t="shared" ref="AR17:AR27" si="59">DATE(YEAR(D17),MONTH(D17),1)</f>
        <v>42856</v>
      </c>
      <c r="AS17" s="283">
        <f t="shared" ref="AS17:AS27" si="60">IF(DAY(I17)&gt;1,I17-DAY(I17-1),I17)</f>
        <v>0</v>
      </c>
    </row>
    <row r="18" spans="1:45" ht="12.75" customHeight="1">
      <c r="A18" s="298">
        <v>10</v>
      </c>
      <c r="B18" s="297" t="s">
        <v>5913</v>
      </c>
      <c r="C18" s="297" t="s">
        <v>5912</v>
      </c>
      <c r="D18" s="296">
        <v>42884</v>
      </c>
      <c r="E18" s="285">
        <v>3325</v>
      </c>
      <c r="F18" s="285">
        <f t="shared" si="10"/>
        <v>3325</v>
      </c>
      <c r="G18" s="295">
        <v>0.1</v>
      </c>
      <c r="H18" s="294">
        <f t="shared" si="36"/>
        <v>1</v>
      </c>
      <c r="I18" s="293"/>
      <c r="J18" s="292">
        <f t="shared" si="9"/>
        <v>0</v>
      </c>
      <c r="K18" s="292">
        <f t="shared" si="0"/>
        <v>7</v>
      </c>
      <c r="L18" s="292">
        <f t="shared" si="1"/>
        <v>0</v>
      </c>
      <c r="M18" s="292">
        <f t="shared" si="37"/>
        <v>7</v>
      </c>
      <c r="N18" s="292">
        <f t="shared" si="38"/>
        <v>120</v>
      </c>
      <c r="O18" s="292">
        <f t="shared" si="2"/>
        <v>0</v>
      </c>
      <c r="P18" s="292">
        <f t="shared" si="39"/>
        <v>7</v>
      </c>
      <c r="Q18" s="290">
        <f t="shared" si="40"/>
        <v>0</v>
      </c>
      <c r="R18" s="291">
        <f t="shared" si="41"/>
        <v>3325</v>
      </c>
      <c r="S18" s="285">
        <f t="shared" si="42"/>
        <v>27.71</v>
      </c>
      <c r="T18" s="291" t="e">
        <f t="shared" si="3"/>
        <v>#REF!</v>
      </c>
      <c r="U18" s="291">
        <f t="shared" si="43"/>
        <v>193.97</v>
      </c>
      <c r="V18" s="290">
        <f t="shared" si="44"/>
        <v>193.97</v>
      </c>
      <c r="W18" s="286">
        <f t="shared" si="4"/>
        <v>94.725494320571997</v>
      </c>
      <c r="X18" s="289">
        <f t="shared" si="5"/>
        <v>0</v>
      </c>
      <c r="Y18" s="289">
        <f t="shared" si="6"/>
        <v>42948</v>
      </c>
      <c r="Z18" s="289">
        <f t="shared" si="7"/>
        <v>0</v>
      </c>
      <c r="AA18" s="286">
        <f t="shared" si="8"/>
        <v>95.793767654305995</v>
      </c>
      <c r="AB18" s="286">
        <f t="shared" si="45"/>
        <v>1.0112000000000001</v>
      </c>
      <c r="AC18" s="285">
        <f t="shared" si="46"/>
        <v>196.14246400000002</v>
      </c>
      <c r="AD18" s="285" t="e">
        <f t="shared" si="47"/>
        <v>#REF!</v>
      </c>
      <c r="AE18" s="288"/>
      <c r="AF18" s="283">
        <f t="shared" si="48"/>
        <v>0</v>
      </c>
      <c r="AG18" s="285"/>
      <c r="AH18" s="285">
        <f t="shared" si="49"/>
        <v>193.97</v>
      </c>
      <c r="AI18" s="285">
        <f t="shared" si="50"/>
        <v>3131.03</v>
      </c>
      <c r="AJ18" s="285">
        <f t="shared" si="51"/>
        <v>0</v>
      </c>
      <c r="AK18" s="285">
        <f t="shared" si="52"/>
        <v>193.96</v>
      </c>
      <c r="AL18" s="285">
        <f t="shared" si="53"/>
        <v>3131.04</v>
      </c>
      <c r="AM18" s="287">
        <f t="shared" si="54"/>
        <v>94.725494320571997</v>
      </c>
      <c r="AN18" s="287">
        <f t="shared" si="55"/>
        <v>95.793767654305995</v>
      </c>
      <c r="AO18" s="286">
        <f t="shared" si="56"/>
        <v>1.0112000000000001</v>
      </c>
      <c r="AP18" s="285">
        <f t="shared" si="57"/>
        <v>0</v>
      </c>
      <c r="AQ18" s="285">
        <f t="shared" si="58"/>
        <v>0</v>
      </c>
      <c r="AR18" s="284">
        <f t="shared" si="59"/>
        <v>42856</v>
      </c>
      <c r="AS18" s="283">
        <f t="shared" si="60"/>
        <v>0</v>
      </c>
    </row>
    <row r="19" spans="1:45" ht="12.75" customHeight="1">
      <c r="A19" s="298">
        <v>10</v>
      </c>
      <c r="B19" s="297" t="s">
        <v>5913</v>
      </c>
      <c r="C19" s="297" t="s">
        <v>5913</v>
      </c>
      <c r="D19" s="296">
        <v>42884</v>
      </c>
      <c r="E19" s="285">
        <v>1675</v>
      </c>
      <c r="F19" s="285">
        <f t="shared" si="10"/>
        <v>1675</v>
      </c>
      <c r="G19" s="295">
        <v>0.1</v>
      </c>
      <c r="H19" s="294">
        <f t="shared" si="36"/>
        <v>1</v>
      </c>
      <c r="I19" s="293"/>
      <c r="J19" s="292">
        <f t="shared" si="9"/>
        <v>0</v>
      </c>
      <c r="K19" s="292">
        <f t="shared" si="0"/>
        <v>7</v>
      </c>
      <c r="L19" s="292">
        <f t="shared" si="1"/>
        <v>0</v>
      </c>
      <c r="M19" s="292">
        <f t="shared" si="37"/>
        <v>7</v>
      </c>
      <c r="N19" s="292">
        <f t="shared" si="38"/>
        <v>120</v>
      </c>
      <c r="O19" s="292">
        <f t="shared" si="2"/>
        <v>0</v>
      </c>
      <c r="P19" s="292">
        <f t="shared" si="39"/>
        <v>7</v>
      </c>
      <c r="Q19" s="290">
        <f t="shared" si="40"/>
        <v>0</v>
      </c>
      <c r="R19" s="291">
        <f t="shared" si="41"/>
        <v>1675</v>
      </c>
      <c r="S19" s="285">
        <f t="shared" si="42"/>
        <v>13.96</v>
      </c>
      <c r="T19" s="291" t="e">
        <f t="shared" si="3"/>
        <v>#REF!</v>
      </c>
      <c r="U19" s="291">
        <f t="shared" si="43"/>
        <v>97.72</v>
      </c>
      <c r="V19" s="290">
        <f t="shared" si="44"/>
        <v>97.72</v>
      </c>
      <c r="W19" s="286">
        <f t="shared" si="4"/>
        <v>94.725494320571997</v>
      </c>
      <c r="X19" s="289">
        <f t="shared" si="5"/>
        <v>0</v>
      </c>
      <c r="Y19" s="289">
        <f t="shared" si="6"/>
        <v>42948</v>
      </c>
      <c r="Z19" s="289">
        <f t="shared" si="7"/>
        <v>0</v>
      </c>
      <c r="AA19" s="286">
        <f t="shared" si="8"/>
        <v>95.793767654305995</v>
      </c>
      <c r="AB19" s="286">
        <f t="shared" si="45"/>
        <v>1.0112000000000001</v>
      </c>
      <c r="AC19" s="285">
        <f t="shared" si="46"/>
        <v>98.814464000000015</v>
      </c>
      <c r="AD19" s="285" t="e">
        <f t="shared" si="47"/>
        <v>#REF!</v>
      </c>
      <c r="AE19" s="288"/>
      <c r="AF19" s="283">
        <f t="shared" si="48"/>
        <v>0</v>
      </c>
      <c r="AG19" s="285"/>
      <c r="AH19" s="285">
        <f t="shared" si="49"/>
        <v>97.72</v>
      </c>
      <c r="AI19" s="285">
        <f t="shared" si="50"/>
        <v>1577.28</v>
      </c>
      <c r="AJ19" s="285">
        <f t="shared" si="51"/>
        <v>0</v>
      </c>
      <c r="AK19" s="285">
        <f t="shared" si="52"/>
        <v>97.71</v>
      </c>
      <c r="AL19" s="285">
        <f t="shared" si="53"/>
        <v>1577.29</v>
      </c>
      <c r="AM19" s="287">
        <f t="shared" si="54"/>
        <v>94.725494320571997</v>
      </c>
      <c r="AN19" s="287">
        <f t="shared" si="55"/>
        <v>95.793767654305995</v>
      </c>
      <c r="AO19" s="286">
        <f t="shared" si="56"/>
        <v>1.0112000000000001</v>
      </c>
      <c r="AP19" s="285">
        <f t="shared" si="57"/>
        <v>0</v>
      </c>
      <c r="AQ19" s="285">
        <f t="shared" si="58"/>
        <v>0</v>
      </c>
      <c r="AR19" s="284">
        <f t="shared" si="59"/>
        <v>42856</v>
      </c>
      <c r="AS19" s="283">
        <f t="shared" si="60"/>
        <v>0</v>
      </c>
    </row>
    <row r="20" spans="1:45" ht="12.75" customHeight="1">
      <c r="A20" s="298">
        <v>10</v>
      </c>
      <c r="B20" s="297" t="s">
        <v>5913</v>
      </c>
      <c r="C20" s="297" t="s">
        <v>5914</v>
      </c>
      <c r="D20" s="296">
        <v>43039</v>
      </c>
      <c r="E20" s="285">
        <v>26976</v>
      </c>
      <c r="F20" s="285">
        <f t="shared" si="10"/>
        <v>26976</v>
      </c>
      <c r="G20" s="295">
        <v>0.1</v>
      </c>
      <c r="H20" s="294">
        <f t="shared" si="36"/>
        <v>1</v>
      </c>
      <c r="I20" s="293"/>
      <c r="J20" s="292">
        <f t="shared" si="9"/>
        <v>0</v>
      </c>
      <c r="K20" s="292">
        <f t="shared" si="0"/>
        <v>2</v>
      </c>
      <c r="L20" s="292">
        <f t="shared" si="1"/>
        <v>0</v>
      </c>
      <c r="M20" s="292">
        <f t="shared" si="37"/>
        <v>2</v>
      </c>
      <c r="N20" s="292">
        <f t="shared" si="38"/>
        <v>120</v>
      </c>
      <c r="O20" s="292">
        <f t="shared" si="2"/>
        <v>0</v>
      </c>
      <c r="P20" s="292">
        <f t="shared" si="39"/>
        <v>2</v>
      </c>
      <c r="Q20" s="290">
        <f t="shared" si="40"/>
        <v>0</v>
      </c>
      <c r="R20" s="291">
        <f t="shared" si="41"/>
        <v>26976</v>
      </c>
      <c r="S20" s="285">
        <f t="shared" si="42"/>
        <v>224.8</v>
      </c>
      <c r="T20" s="291" t="e">
        <f t="shared" si="3"/>
        <v>#REF!</v>
      </c>
      <c r="U20" s="291">
        <f t="shared" si="43"/>
        <v>449.6</v>
      </c>
      <c r="V20" s="290">
        <f t="shared" si="44"/>
        <v>449.6</v>
      </c>
      <c r="W20" s="286">
        <f t="shared" si="4"/>
        <v>96.698269126750006</v>
      </c>
      <c r="X20" s="289">
        <f t="shared" si="5"/>
        <v>0</v>
      </c>
      <c r="Y20" s="289">
        <f t="shared" si="6"/>
        <v>43009</v>
      </c>
      <c r="Z20" s="289">
        <f t="shared" si="7"/>
        <v>0</v>
      </c>
      <c r="AA20" s="286">
        <f t="shared" si="8"/>
        <v>96.698269126750006</v>
      </c>
      <c r="AB20" s="286">
        <f t="shared" si="45"/>
        <v>1</v>
      </c>
      <c r="AC20" s="285">
        <f t="shared" si="46"/>
        <v>449.6</v>
      </c>
      <c r="AD20" s="285" t="e">
        <f t="shared" si="47"/>
        <v>#REF!</v>
      </c>
      <c r="AE20" s="288"/>
      <c r="AF20" s="283">
        <f t="shared" si="48"/>
        <v>0</v>
      </c>
      <c r="AG20" s="285"/>
      <c r="AH20" s="285">
        <f t="shared" si="49"/>
        <v>449.6</v>
      </c>
      <c r="AI20" s="285">
        <f t="shared" si="50"/>
        <v>26526.400000000001</v>
      </c>
      <c r="AJ20" s="285">
        <f t="shared" si="51"/>
        <v>0</v>
      </c>
      <c r="AK20" s="285">
        <f t="shared" si="52"/>
        <v>449.6</v>
      </c>
      <c r="AL20" s="285">
        <f t="shared" si="53"/>
        <v>26526.400000000001</v>
      </c>
      <c r="AM20" s="287">
        <f t="shared" si="54"/>
        <v>96.698269126750006</v>
      </c>
      <c r="AN20" s="287">
        <f t="shared" si="55"/>
        <v>96.698269126750006</v>
      </c>
      <c r="AO20" s="286">
        <f t="shared" si="56"/>
        <v>1</v>
      </c>
      <c r="AP20" s="285">
        <f t="shared" si="57"/>
        <v>0</v>
      </c>
      <c r="AQ20" s="285">
        <f t="shared" si="58"/>
        <v>0</v>
      </c>
      <c r="AR20" s="284">
        <f t="shared" si="59"/>
        <v>43009</v>
      </c>
      <c r="AS20" s="283">
        <f t="shared" si="60"/>
        <v>0</v>
      </c>
    </row>
    <row r="21" spans="1:45" ht="12.75" customHeight="1">
      <c r="A21" s="298">
        <v>10</v>
      </c>
      <c r="B21" s="297" t="s">
        <v>5913</v>
      </c>
      <c r="C21" s="297" t="s">
        <v>5915</v>
      </c>
      <c r="D21" s="296">
        <v>43048</v>
      </c>
      <c r="E21" s="285">
        <v>12706.19</v>
      </c>
      <c r="F21" s="285">
        <f t="shared" si="10"/>
        <v>12706.19</v>
      </c>
      <c r="G21" s="295">
        <v>0.1</v>
      </c>
      <c r="H21" s="294">
        <f t="shared" si="36"/>
        <v>1</v>
      </c>
      <c r="I21" s="293"/>
      <c r="J21" s="292">
        <f t="shared" si="9"/>
        <v>0</v>
      </c>
      <c r="K21" s="292">
        <f t="shared" si="0"/>
        <v>1</v>
      </c>
      <c r="L21" s="292">
        <f t="shared" si="1"/>
        <v>0</v>
      </c>
      <c r="M21" s="292">
        <f t="shared" si="37"/>
        <v>1</v>
      </c>
      <c r="N21" s="292">
        <f t="shared" si="38"/>
        <v>120</v>
      </c>
      <c r="O21" s="292">
        <f t="shared" si="2"/>
        <v>0</v>
      </c>
      <c r="P21" s="292">
        <f t="shared" si="39"/>
        <v>1</v>
      </c>
      <c r="Q21" s="290">
        <f t="shared" si="40"/>
        <v>0</v>
      </c>
      <c r="R21" s="291">
        <f t="shared" si="41"/>
        <v>12706.19</v>
      </c>
      <c r="S21" s="285">
        <f t="shared" si="42"/>
        <v>105.88</v>
      </c>
      <c r="T21" s="291" t="e">
        <f t="shared" si="3"/>
        <v>#REF!</v>
      </c>
      <c r="U21" s="291">
        <f t="shared" si="43"/>
        <v>105.88</v>
      </c>
      <c r="V21" s="290">
        <f t="shared" si="44"/>
        <v>105.88</v>
      </c>
      <c r="W21" s="286">
        <f t="shared" si="4"/>
        <v>97.695173988822006</v>
      </c>
      <c r="X21" s="289">
        <f t="shared" si="5"/>
        <v>0</v>
      </c>
      <c r="Y21" s="289">
        <f t="shared" si="6"/>
        <v>43040</v>
      </c>
      <c r="Z21" s="289">
        <f t="shared" si="7"/>
        <v>0</v>
      </c>
      <c r="AA21" s="286">
        <f t="shared" si="8"/>
        <v>97.695173988822006</v>
      </c>
      <c r="AB21" s="286">
        <f t="shared" si="45"/>
        <v>1</v>
      </c>
      <c r="AC21" s="285">
        <f t="shared" si="46"/>
        <v>105.88</v>
      </c>
      <c r="AD21" s="285" t="e">
        <f t="shared" si="47"/>
        <v>#REF!</v>
      </c>
      <c r="AE21" s="288"/>
      <c r="AF21" s="283">
        <f t="shared" si="48"/>
        <v>0</v>
      </c>
      <c r="AG21" s="285"/>
      <c r="AH21" s="285">
        <f t="shared" si="49"/>
        <v>105.88</v>
      </c>
      <c r="AI21" s="285">
        <f t="shared" si="50"/>
        <v>12600.310000000001</v>
      </c>
      <c r="AJ21" s="285">
        <f t="shared" si="51"/>
        <v>0</v>
      </c>
      <c r="AK21" s="285">
        <f t="shared" si="52"/>
        <v>105.88</v>
      </c>
      <c r="AL21" s="285">
        <f t="shared" si="53"/>
        <v>12600.310000000001</v>
      </c>
      <c r="AM21" s="287">
        <f t="shared" si="54"/>
        <v>97.695173988822006</v>
      </c>
      <c r="AN21" s="287">
        <f t="shared" si="55"/>
        <v>97.695173988822006</v>
      </c>
      <c r="AO21" s="286">
        <f t="shared" si="56"/>
        <v>1</v>
      </c>
      <c r="AP21" s="285">
        <f t="shared" si="57"/>
        <v>0</v>
      </c>
      <c r="AQ21" s="285">
        <f t="shared" si="58"/>
        <v>0</v>
      </c>
      <c r="AR21" s="284">
        <f t="shared" si="59"/>
        <v>43040</v>
      </c>
      <c r="AS21" s="283">
        <f t="shared" si="60"/>
        <v>0</v>
      </c>
    </row>
    <row r="22" spans="1:45" ht="12.75" customHeight="1">
      <c r="A22" s="298">
        <v>10</v>
      </c>
      <c r="B22" s="297" t="s">
        <v>5913</v>
      </c>
      <c r="C22" s="297" t="s">
        <v>5916</v>
      </c>
      <c r="D22" s="296">
        <v>43050</v>
      </c>
      <c r="E22" s="285">
        <v>6350.91</v>
      </c>
      <c r="F22" s="285">
        <f t="shared" si="10"/>
        <v>6350.91</v>
      </c>
      <c r="G22" s="295">
        <v>0.1</v>
      </c>
      <c r="H22" s="294">
        <f t="shared" si="36"/>
        <v>1</v>
      </c>
      <c r="I22" s="293"/>
      <c r="J22" s="292">
        <f t="shared" si="9"/>
        <v>0</v>
      </c>
      <c r="K22" s="292">
        <f t="shared" si="0"/>
        <v>1</v>
      </c>
      <c r="L22" s="292">
        <f t="shared" si="1"/>
        <v>0</v>
      </c>
      <c r="M22" s="292">
        <f t="shared" si="37"/>
        <v>1</v>
      </c>
      <c r="N22" s="292">
        <f t="shared" si="38"/>
        <v>120</v>
      </c>
      <c r="O22" s="292">
        <f t="shared" si="2"/>
        <v>0</v>
      </c>
      <c r="P22" s="292">
        <f t="shared" si="39"/>
        <v>1</v>
      </c>
      <c r="Q22" s="290">
        <f t="shared" si="40"/>
        <v>0</v>
      </c>
      <c r="R22" s="291">
        <f t="shared" si="41"/>
        <v>6350.91</v>
      </c>
      <c r="S22" s="285">
        <f t="shared" si="42"/>
        <v>52.92</v>
      </c>
      <c r="T22" s="291" t="e">
        <f t="shared" si="3"/>
        <v>#REF!</v>
      </c>
      <c r="U22" s="291">
        <f t="shared" si="43"/>
        <v>52.92</v>
      </c>
      <c r="V22" s="290">
        <f t="shared" si="44"/>
        <v>52.92</v>
      </c>
      <c r="W22" s="286">
        <f t="shared" si="4"/>
        <v>97.695173988822006</v>
      </c>
      <c r="X22" s="289">
        <f t="shared" si="5"/>
        <v>0</v>
      </c>
      <c r="Y22" s="289">
        <f t="shared" si="6"/>
        <v>43040</v>
      </c>
      <c r="Z22" s="289">
        <f t="shared" si="7"/>
        <v>0</v>
      </c>
      <c r="AA22" s="286">
        <f t="shared" si="8"/>
        <v>97.695173988822006</v>
      </c>
      <c r="AB22" s="286">
        <f t="shared" si="45"/>
        <v>1</v>
      </c>
      <c r="AC22" s="285">
        <f t="shared" si="46"/>
        <v>52.92</v>
      </c>
      <c r="AD22" s="285" t="e">
        <f t="shared" si="47"/>
        <v>#REF!</v>
      </c>
      <c r="AE22" s="288"/>
      <c r="AF22" s="283">
        <f t="shared" si="48"/>
        <v>0</v>
      </c>
      <c r="AG22" s="285"/>
      <c r="AH22" s="285">
        <f t="shared" si="49"/>
        <v>52.92</v>
      </c>
      <c r="AI22" s="285">
        <f t="shared" si="50"/>
        <v>6297.99</v>
      </c>
      <c r="AJ22" s="285">
        <f t="shared" si="51"/>
        <v>0</v>
      </c>
      <c r="AK22" s="285">
        <f t="shared" si="52"/>
        <v>52.92</v>
      </c>
      <c r="AL22" s="285">
        <f t="shared" si="53"/>
        <v>6297.99</v>
      </c>
      <c r="AM22" s="287">
        <f t="shared" si="54"/>
        <v>97.695173988822006</v>
      </c>
      <c r="AN22" s="287">
        <f t="shared" si="55"/>
        <v>97.695173988822006</v>
      </c>
      <c r="AO22" s="286">
        <f t="shared" si="56"/>
        <v>1</v>
      </c>
      <c r="AP22" s="285">
        <f t="shared" si="57"/>
        <v>0</v>
      </c>
      <c r="AQ22" s="285">
        <f t="shared" si="58"/>
        <v>0</v>
      </c>
      <c r="AR22" s="284">
        <f t="shared" si="59"/>
        <v>43040</v>
      </c>
      <c r="AS22" s="283">
        <f t="shared" si="60"/>
        <v>0</v>
      </c>
    </row>
    <row r="23" spans="1:45" ht="12.75" customHeight="1">
      <c r="A23" s="298">
        <v>10</v>
      </c>
      <c r="B23" s="297" t="s">
        <v>5913</v>
      </c>
      <c r="C23" s="297" t="s">
        <v>5917</v>
      </c>
      <c r="D23" s="296">
        <v>43055</v>
      </c>
      <c r="E23" s="285">
        <v>260.57</v>
      </c>
      <c r="F23" s="285">
        <f t="shared" si="10"/>
        <v>260.57</v>
      </c>
      <c r="G23" s="295">
        <v>0.1</v>
      </c>
      <c r="H23" s="294">
        <f t="shared" si="36"/>
        <v>1</v>
      </c>
      <c r="I23" s="293"/>
      <c r="J23" s="292">
        <f t="shared" si="9"/>
        <v>0</v>
      </c>
      <c r="K23" s="292">
        <f t="shared" si="0"/>
        <v>1</v>
      </c>
      <c r="L23" s="292">
        <f t="shared" si="1"/>
        <v>0</v>
      </c>
      <c r="M23" s="292">
        <f t="shared" si="37"/>
        <v>1</v>
      </c>
      <c r="N23" s="292">
        <f t="shared" si="38"/>
        <v>120</v>
      </c>
      <c r="O23" s="292">
        <f t="shared" si="2"/>
        <v>0</v>
      </c>
      <c r="P23" s="292">
        <f t="shared" si="39"/>
        <v>1</v>
      </c>
      <c r="Q23" s="290">
        <f t="shared" si="40"/>
        <v>0</v>
      </c>
      <c r="R23" s="291">
        <f t="shared" si="41"/>
        <v>260.57</v>
      </c>
      <c r="S23" s="285">
        <f t="shared" si="42"/>
        <v>2.17</v>
      </c>
      <c r="T23" s="291" t="e">
        <f t="shared" si="3"/>
        <v>#REF!</v>
      </c>
      <c r="U23" s="291">
        <f t="shared" si="43"/>
        <v>2.17</v>
      </c>
      <c r="V23" s="290">
        <f t="shared" si="44"/>
        <v>2.17</v>
      </c>
      <c r="W23" s="286">
        <f t="shared" si="4"/>
        <v>97.695173988822006</v>
      </c>
      <c r="X23" s="289">
        <f t="shared" si="5"/>
        <v>0</v>
      </c>
      <c r="Y23" s="289">
        <f t="shared" si="6"/>
        <v>43040</v>
      </c>
      <c r="Z23" s="289">
        <f t="shared" si="7"/>
        <v>0</v>
      </c>
      <c r="AA23" s="286">
        <f t="shared" si="8"/>
        <v>97.695173988822006</v>
      </c>
      <c r="AB23" s="286">
        <f t="shared" si="45"/>
        <v>1</v>
      </c>
      <c r="AC23" s="285">
        <f t="shared" si="46"/>
        <v>2.17</v>
      </c>
      <c r="AD23" s="285" t="e">
        <f t="shared" si="47"/>
        <v>#REF!</v>
      </c>
      <c r="AE23" s="288"/>
      <c r="AF23" s="283">
        <f t="shared" si="48"/>
        <v>0</v>
      </c>
      <c r="AG23" s="285"/>
      <c r="AH23" s="285">
        <f t="shared" si="49"/>
        <v>2.17</v>
      </c>
      <c r="AI23" s="285">
        <f t="shared" si="50"/>
        <v>258.39999999999998</v>
      </c>
      <c r="AJ23" s="285">
        <f t="shared" si="51"/>
        <v>0</v>
      </c>
      <c r="AK23" s="285">
        <f t="shared" si="52"/>
        <v>2.17</v>
      </c>
      <c r="AL23" s="285">
        <f t="shared" si="53"/>
        <v>258.39999999999998</v>
      </c>
      <c r="AM23" s="287">
        <f t="shared" si="54"/>
        <v>97.695173988822006</v>
      </c>
      <c r="AN23" s="287">
        <f t="shared" si="55"/>
        <v>97.695173988822006</v>
      </c>
      <c r="AO23" s="286">
        <f t="shared" si="56"/>
        <v>1</v>
      </c>
      <c r="AP23" s="285">
        <f t="shared" si="57"/>
        <v>0</v>
      </c>
      <c r="AQ23" s="285">
        <f t="shared" si="58"/>
        <v>0</v>
      </c>
      <c r="AR23" s="284">
        <f t="shared" si="59"/>
        <v>43040</v>
      </c>
      <c r="AS23" s="283">
        <f t="shared" si="60"/>
        <v>0</v>
      </c>
    </row>
    <row r="24" spans="1:45" ht="12.75" customHeight="1">
      <c r="A24" s="298">
        <v>10</v>
      </c>
      <c r="B24" s="297" t="s">
        <v>5913</v>
      </c>
      <c r="C24" s="297" t="s">
        <v>5918</v>
      </c>
      <c r="D24" s="296">
        <v>43063</v>
      </c>
      <c r="E24" s="285">
        <v>10584.21</v>
      </c>
      <c r="F24" s="285">
        <f t="shared" si="10"/>
        <v>10584.21</v>
      </c>
      <c r="G24" s="295">
        <v>0.1</v>
      </c>
      <c r="H24" s="294">
        <f t="shared" si="36"/>
        <v>1</v>
      </c>
      <c r="I24" s="293"/>
      <c r="J24" s="292">
        <f t="shared" si="9"/>
        <v>0</v>
      </c>
      <c r="K24" s="292">
        <f t="shared" si="0"/>
        <v>1</v>
      </c>
      <c r="L24" s="292">
        <f t="shared" si="1"/>
        <v>0</v>
      </c>
      <c r="M24" s="292">
        <f t="shared" si="37"/>
        <v>1</v>
      </c>
      <c r="N24" s="292">
        <f t="shared" si="38"/>
        <v>120</v>
      </c>
      <c r="O24" s="292">
        <f t="shared" si="2"/>
        <v>0</v>
      </c>
      <c r="P24" s="292">
        <f t="shared" si="39"/>
        <v>1</v>
      </c>
      <c r="Q24" s="290">
        <f t="shared" si="40"/>
        <v>0</v>
      </c>
      <c r="R24" s="291">
        <f t="shared" si="41"/>
        <v>10584.21</v>
      </c>
      <c r="S24" s="285">
        <f t="shared" si="42"/>
        <v>88.2</v>
      </c>
      <c r="T24" s="291" t="e">
        <f t="shared" si="3"/>
        <v>#REF!</v>
      </c>
      <c r="U24" s="291">
        <f t="shared" si="43"/>
        <v>88.2</v>
      </c>
      <c r="V24" s="290">
        <f t="shared" si="44"/>
        <v>88.2</v>
      </c>
      <c r="W24" s="286">
        <f t="shared" si="4"/>
        <v>97.695173988822006</v>
      </c>
      <c r="X24" s="289">
        <f t="shared" si="5"/>
        <v>0</v>
      </c>
      <c r="Y24" s="289">
        <f t="shared" si="6"/>
        <v>43040</v>
      </c>
      <c r="Z24" s="289">
        <f t="shared" si="7"/>
        <v>0</v>
      </c>
      <c r="AA24" s="286">
        <f t="shared" si="8"/>
        <v>97.695173988822006</v>
      </c>
      <c r="AB24" s="286">
        <f t="shared" si="45"/>
        <v>1</v>
      </c>
      <c r="AC24" s="285">
        <f t="shared" si="46"/>
        <v>88.2</v>
      </c>
      <c r="AD24" s="285" t="e">
        <f t="shared" si="47"/>
        <v>#REF!</v>
      </c>
      <c r="AE24" s="288"/>
      <c r="AF24" s="283">
        <f t="shared" si="48"/>
        <v>0</v>
      </c>
      <c r="AG24" s="285"/>
      <c r="AH24" s="285">
        <f t="shared" si="49"/>
        <v>88.2</v>
      </c>
      <c r="AI24" s="285">
        <f t="shared" si="50"/>
        <v>10496.009999999998</v>
      </c>
      <c r="AJ24" s="285">
        <f t="shared" si="51"/>
        <v>0</v>
      </c>
      <c r="AK24" s="285">
        <f t="shared" si="52"/>
        <v>88.2</v>
      </c>
      <c r="AL24" s="285">
        <f t="shared" si="53"/>
        <v>10496.009999999998</v>
      </c>
      <c r="AM24" s="287">
        <f t="shared" si="54"/>
        <v>97.695173988822006</v>
      </c>
      <c r="AN24" s="287">
        <f t="shared" si="55"/>
        <v>97.695173988822006</v>
      </c>
      <c r="AO24" s="286">
        <f t="shared" si="56"/>
        <v>1</v>
      </c>
      <c r="AP24" s="285">
        <f t="shared" si="57"/>
        <v>0</v>
      </c>
      <c r="AQ24" s="285">
        <f t="shared" si="58"/>
        <v>0</v>
      </c>
      <c r="AR24" s="284">
        <f t="shared" si="59"/>
        <v>43040</v>
      </c>
      <c r="AS24" s="283">
        <f t="shared" si="60"/>
        <v>0</v>
      </c>
    </row>
    <row r="25" spans="1:45" ht="12.75" customHeight="1">
      <c r="A25" s="298">
        <v>10</v>
      </c>
      <c r="B25" s="297" t="s">
        <v>5913</v>
      </c>
      <c r="C25" s="297" t="s">
        <v>5919</v>
      </c>
      <c r="D25" s="296">
        <v>43033</v>
      </c>
      <c r="E25" s="285">
        <v>1689.66</v>
      </c>
      <c r="F25" s="285">
        <f t="shared" si="10"/>
        <v>1689.66</v>
      </c>
      <c r="G25" s="295">
        <v>0.1</v>
      </c>
      <c r="H25" s="294">
        <f t="shared" si="36"/>
        <v>1</v>
      </c>
      <c r="I25" s="293"/>
      <c r="J25" s="292">
        <f t="shared" si="9"/>
        <v>0</v>
      </c>
      <c r="K25" s="292">
        <f t="shared" si="0"/>
        <v>2</v>
      </c>
      <c r="L25" s="292">
        <f t="shared" si="1"/>
        <v>0</v>
      </c>
      <c r="M25" s="292">
        <f t="shared" si="37"/>
        <v>2</v>
      </c>
      <c r="N25" s="292">
        <f t="shared" si="38"/>
        <v>120</v>
      </c>
      <c r="O25" s="292">
        <f t="shared" si="2"/>
        <v>0</v>
      </c>
      <c r="P25" s="292">
        <f t="shared" si="39"/>
        <v>2</v>
      </c>
      <c r="Q25" s="290">
        <f t="shared" si="40"/>
        <v>0</v>
      </c>
      <c r="R25" s="291">
        <f t="shared" si="41"/>
        <v>1689.66</v>
      </c>
      <c r="S25" s="285">
        <f t="shared" si="42"/>
        <v>14.08</v>
      </c>
      <c r="T25" s="291" t="e">
        <f t="shared" si="3"/>
        <v>#REF!</v>
      </c>
      <c r="U25" s="291">
        <f t="shared" si="43"/>
        <v>28.16</v>
      </c>
      <c r="V25" s="290">
        <f t="shared" si="44"/>
        <v>28.16</v>
      </c>
      <c r="W25" s="286">
        <f t="shared" si="4"/>
        <v>96.698269126750006</v>
      </c>
      <c r="X25" s="289">
        <f t="shared" si="5"/>
        <v>0</v>
      </c>
      <c r="Y25" s="289">
        <f t="shared" si="6"/>
        <v>43009</v>
      </c>
      <c r="Z25" s="289">
        <f t="shared" si="7"/>
        <v>0</v>
      </c>
      <c r="AA25" s="286">
        <f t="shared" si="8"/>
        <v>96.698269126750006</v>
      </c>
      <c r="AB25" s="286">
        <f t="shared" si="45"/>
        <v>1</v>
      </c>
      <c r="AC25" s="285">
        <f t="shared" si="46"/>
        <v>28.16</v>
      </c>
      <c r="AD25" s="285" t="e">
        <f t="shared" si="47"/>
        <v>#REF!</v>
      </c>
      <c r="AE25" s="288"/>
      <c r="AF25" s="283">
        <f t="shared" si="48"/>
        <v>0</v>
      </c>
      <c r="AG25" s="285"/>
      <c r="AH25" s="285">
        <f t="shared" si="49"/>
        <v>28.16</v>
      </c>
      <c r="AI25" s="285">
        <f t="shared" si="50"/>
        <v>1661.5</v>
      </c>
      <c r="AJ25" s="285">
        <f t="shared" si="51"/>
        <v>0</v>
      </c>
      <c r="AK25" s="285">
        <f t="shared" si="52"/>
        <v>28.16</v>
      </c>
      <c r="AL25" s="285">
        <f t="shared" si="53"/>
        <v>1661.5</v>
      </c>
      <c r="AM25" s="287">
        <f t="shared" si="54"/>
        <v>96.698269126750006</v>
      </c>
      <c r="AN25" s="287">
        <f t="shared" si="55"/>
        <v>96.698269126750006</v>
      </c>
      <c r="AO25" s="286">
        <f t="shared" si="56"/>
        <v>1</v>
      </c>
      <c r="AP25" s="285">
        <f t="shared" si="57"/>
        <v>0</v>
      </c>
      <c r="AQ25" s="285">
        <f t="shared" si="58"/>
        <v>0</v>
      </c>
      <c r="AR25" s="284">
        <f t="shared" si="59"/>
        <v>43009</v>
      </c>
      <c r="AS25" s="283">
        <f t="shared" si="60"/>
        <v>0</v>
      </c>
    </row>
    <row r="26" spans="1:45" ht="12.75" customHeight="1">
      <c r="A26" s="298">
        <v>10</v>
      </c>
      <c r="B26" s="297" t="s">
        <v>5913</v>
      </c>
      <c r="C26" s="297" t="s">
        <v>5920</v>
      </c>
      <c r="D26" s="296">
        <v>43039</v>
      </c>
      <c r="E26" s="285">
        <v>15480</v>
      </c>
      <c r="F26" s="285">
        <f t="shared" si="10"/>
        <v>15480</v>
      </c>
      <c r="G26" s="295">
        <v>0.1</v>
      </c>
      <c r="H26" s="294">
        <f t="shared" si="36"/>
        <v>1</v>
      </c>
      <c r="I26" s="293"/>
      <c r="J26" s="292">
        <f t="shared" si="9"/>
        <v>0</v>
      </c>
      <c r="K26" s="292">
        <f t="shared" si="0"/>
        <v>2</v>
      </c>
      <c r="L26" s="292">
        <f t="shared" si="1"/>
        <v>0</v>
      </c>
      <c r="M26" s="292">
        <f t="shared" si="37"/>
        <v>2</v>
      </c>
      <c r="N26" s="292">
        <f t="shared" ref="N26:N31" si="61">ROUND(1/G26*12,2)</f>
        <v>120</v>
      </c>
      <c r="O26" s="292">
        <f t="shared" si="2"/>
        <v>0</v>
      </c>
      <c r="P26" s="292">
        <f t="shared" si="39"/>
        <v>2</v>
      </c>
      <c r="Q26" s="290">
        <f t="shared" si="40"/>
        <v>0</v>
      </c>
      <c r="R26" s="291">
        <f t="shared" si="41"/>
        <v>15480</v>
      </c>
      <c r="S26" s="285">
        <f t="shared" si="42"/>
        <v>129</v>
      </c>
      <c r="T26" s="291" t="e">
        <f t="shared" si="3"/>
        <v>#REF!</v>
      </c>
      <c r="U26" s="291">
        <f t="shared" si="43"/>
        <v>258</v>
      </c>
      <c r="V26" s="290">
        <f t="shared" si="44"/>
        <v>258</v>
      </c>
      <c r="W26" s="286">
        <f t="shared" si="4"/>
        <v>96.698269126750006</v>
      </c>
      <c r="X26" s="289">
        <f t="shared" si="5"/>
        <v>0</v>
      </c>
      <c r="Y26" s="289">
        <f t="shared" si="6"/>
        <v>43009</v>
      </c>
      <c r="Z26" s="289">
        <f t="shared" si="7"/>
        <v>0</v>
      </c>
      <c r="AA26" s="286">
        <f t="shared" si="8"/>
        <v>96.698269126750006</v>
      </c>
      <c r="AB26" s="286">
        <f t="shared" si="45"/>
        <v>1</v>
      </c>
      <c r="AC26" s="285">
        <f t="shared" si="46"/>
        <v>258</v>
      </c>
      <c r="AD26" s="285" t="e">
        <f t="shared" si="47"/>
        <v>#REF!</v>
      </c>
      <c r="AE26" s="288"/>
      <c r="AF26" s="283">
        <f t="shared" si="48"/>
        <v>0</v>
      </c>
      <c r="AG26" s="285"/>
      <c r="AH26" s="285">
        <f t="shared" si="49"/>
        <v>258</v>
      </c>
      <c r="AI26" s="285">
        <f t="shared" si="50"/>
        <v>15222</v>
      </c>
      <c r="AJ26" s="285">
        <f t="shared" si="51"/>
        <v>0</v>
      </c>
      <c r="AK26" s="285">
        <f t="shared" si="52"/>
        <v>258</v>
      </c>
      <c r="AL26" s="285">
        <f t="shared" si="53"/>
        <v>15222</v>
      </c>
      <c r="AM26" s="287">
        <f t="shared" si="54"/>
        <v>96.698269126750006</v>
      </c>
      <c r="AN26" s="287">
        <f t="shared" si="55"/>
        <v>96.698269126750006</v>
      </c>
      <c r="AO26" s="286">
        <f t="shared" si="56"/>
        <v>1</v>
      </c>
      <c r="AP26" s="285">
        <f t="shared" si="57"/>
        <v>0</v>
      </c>
      <c r="AQ26" s="285">
        <f t="shared" si="58"/>
        <v>0</v>
      </c>
      <c r="AR26" s="284">
        <f t="shared" si="59"/>
        <v>43009</v>
      </c>
      <c r="AS26" s="283">
        <f t="shared" si="60"/>
        <v>0</v>
      </c>
    </row>
    <row r="27" spans="1:45" ht="12.75" customHeight="1">
      <c r="A27" s="298">
        <v>10</v>
      </c>
      <c r="B27" s="297" t="s">
        <v>5913</v>
      </c>
      <c r="C27" s="297" t="s">
        <v>5921</v>
      </c>
      <c r="D27" s="296">
        <v>43097</v>
      </c>
      <c r="E27" s="285">
        <v>2403.88</v>
      </c>
      <c r="F27" s="285">
        <f t="shared" si="10"/>
        <v>2403.88</v>
      </c>
      <c r="G27" s="295">
        <v>0.1</v>
      </c>
      <c r="H27" s="294">
        <f t="shared" si="36"/>
        <v>1</v>
      </c>
      <c r="I27" s="293"/>
      <c r="J27" s="292">
        <f t="shared" si="9"/>
        <v>0</v>
      </c>
      <c r="K27" s="292">
        <f>IF(OR(AS27&gt;0,AR27&lt;INI),0,VLOOKUP(MONTH(AR27),TA,2))</f>
        <v>0</v>
      </c>
      <c r="L27" s="292">
        <f t="shared" si="1"/>
        <v>0</v>
      </c>
      <c r="M27" s="292">
        <f t="shared" si="37"/>
        <v>0</v>
      </c>
      <c r="N27" s="292">
        <f t="shared" si="61"/>
        <v>120</v>
      </c>
      <c r="O27" s="292">
        <f t="shared" si="2"/>
        <v>0</v>
      </c>
      <c r="P27" s="292">
        <f t="shared" si="39"/>
        <v>0</v>
      </c>
      <c r="Q27" s="290">
        <f t="shared" si="40"/>
        <v>0</v>
      </c>
      <c r="R27" s="291">
        <f t="shared" si="41"/>
        <v>2403.88</v>
      </c>
      <c r="S27" s="285">
        <f t="shared" si="42"/>
        <v>20.03</v>
      </c>
      <c r="T27" s="291" t="e">
        <f t="shared" si="3"/>
        <v>#REF!</v>
      </c>
      <c r="U27" s="291">
        <f t="shared" si="43"/>
        <v>0</v>
      </c>
      <c r="V27" s="290">
        <f t="shared" si="44"/>
        <v>0</v>
      </c>
      <c r="W27" s="286">
        <f t="shared" si="4"/>
        <v>98.272882985755999</v>
      </c>
      <c r="X27" s="289">
        <f t="shared" si="5"/>
        <v>0</v>
      </c>
      <c r="Y27" s="289">
        <f t="shared" si="6"/>
        <v>43070</v>
      </c>
      <c r="Z27" s="289">
        <f t="shared" si="7"/>
        <v>0</v>
      </c>
      <c r="AA27" s="286">
        <f t="shared" si="8"/>
        <v>98.272882985755999</v>
      </c>
      <c r="AB27" s="286">
        <f t="shared" si="45"/>
        <v>1</v>
      </c>
      <c r="AC27" s="285">
        <f t="shared" si="46"/>
        <v>0</v>
      </c>
      <c r="AD27" s="285" t="e">
        <f t="shared" si="47"/>
        <v>#REF!</v>
      </c>
      <c r="AE27" s="288"/>
      <c r="AF27" s="283">
        <f t="shared" si="48"/>
        <v>0</v>
      </c>
      <c r="AG27" s="285"/>
      <c r="AH27" s="285">
        <f t="shared" si="49"/>
        <v>0</v>
      </c>
      <c r="AI27" s="285">
        <f t="shared" si="50"/>
        <v>2403.88</v>
      </c>
      <c r="AJ27" s="285">
        <f t="shared" si="51"/>
        <v>0</v>
      </c>
      <c r="AK27" s="285">
        <f t="shared" si="52"/>
        <v>0</v>
      </c>
      <c r="AL27" s="285">
        <f t="shared" si="53"/>
        <v>2403.88</v>
      </c>
      <c r="AM27" s="287">
        <f t="shared" si="54"/>
        <v>98.272882985755999</v>
      </c>
      <c r="AN27" s="287">
        <f t="shared" si="55"/>
        <v>98.272882985755999</v>
      </c>
      <c r="AO27" s="286">
        <f t="shared" si="56"/>
        <v>1</v>
      </c>
      <c r="AP27" s="285">
        <f t="shared" si="57"/>
        <v>0</v>
      </c>
      <c r="AQ27" s="285">
        <f t="shared" si="58"/>
        <v>0</v>
      </c>
      <c r="AR27" s="284">
        <f t="shared" si="59"/>
        <v>43070</v>
      </c>
      <c r="AS27" s="283">
        <f t="shared" si="60"/>
        <v>0</v>
      </c>
    </row>
    <row r="28" spans="1:45" ht="13.5" customHeight="1">
      <c r="A28" s="298">
        <v>13</v>
      </c>
      <c r="B28" s="297" t="s">
        <v>5922</v>
      </c>
      <c r="C28" s="297" t="s">
        <v>5923</v>
      </c>
      <c r="D28" s="296">
        <v>42826</v>
      </c>
      <c r="E28" s="285">
        <v>133036.76</v>
      </c>
      <c r="F28" s="285">
        <v>133036.76</v>
      </c>
      <c r="G28" s="295">
        <v>0.25</v>
      </c>
      <c r="H28" s="294">
        <f t="shared" si="36"/>
        <v>1</v>
      </c>
      <c r="I28" s="293"/>
      <c r="J28" s="292">
        <f>IF(OR(AR28&gt;=INI,AS28&gt;0),0,12)</f>
        <v>0</v>
      </c>
      <c r="K28" s="292">
        <f>IF(OR(AS28&gt;0,AR28&lt;INI),0,VLOOKUP(MONTH(AR28),TA,2))</f>
        <v>8</v>
      </c>
      <c r="L28" s="292">
        <f>VLOOKUP(MONTH(AS28),TB,2)</f>
        <v>0</v>
      </c>
      <c r="M28" s="292">
        <f>J28+K28+L28</f>
        <v>8</v>
      </c>
      <c r="N28" s="292">
        <f t="shared" si="61"/>
        <v>48</v>
      </c>
      <c r="O28" s="292">
        <f>IF(AR28&gt;=INI,0,((DAYS360(AR28,INI))/30)-1)</f>
        <v>0</v>
      </c>
      <c r="P28" s="292">
        <f>M28+O28</f>
        <v>8</v>
      </c>
      <c r="Q28" s="290">
        <f>IF(O28&gt;=N28,E28,S28*O28)</f>
        <v>0</v>
      </c>
      <c r="R28" s="291">
        <f>E28-Q28</f>
        <v>133036.76</v>
      </c>
      <c r="S28" s="285">
        <f>ROUND(E28*G28/12,2)</f>
        <v>2771.6</v>
      </c>
      <c r="T28" s="291" t="e">
        <f>IF(D28&gt;=INI,S28*IF(Dep_al_Mes-MONTH(D28)&lt;=0,0,Dep_al_Mes-MONTH(D28)),0)+IF(D28&lt;INI,IF(S28*Dep_al_Mes&gt;R28,R28,S28*Dep_al_Mes),0)</f>
        <v>#REF!</v>
      </c>
      <c r="U28" s="291">
        <f>IF(S28*M28&gt;=R28,R28,S28*M28)</f>
        <v>22172.799999999999</v>
      </c>
      <c r="V28" s="290">
        <f>Q28+U28</f>
        <v>22172.799999999999</v>
      </c>
      <c r="W28" s="286">
        <f>VLOOKUP(AR28,INPC,2)</f>
        <v>94.838932628162993</v>
      </c>
      <c r="X28" s="289">
        <f>IF(OR(AR28&gt;=INI,AS28&gt;0),0,EDATE(INI,5))</f>
        <v>0</v>
      </c>
      <c r="Y28" s="289">
        <f>IF(OR(AR28&lt;INI,AS28&gt;0),0,EDATE(AR28,(VLOOKUP(MONTH(AR28),TUA,3))))</f>
        <v>42917</v>
      </c>
      <c r="Z28" s="289">
        <f>IF(AS28&gt;0,EDATE(AS28,(VLOOKUP(MONTH(AS28),TUB,3))),0)</f>
        <v>0</v>
      </c>
      <c r="AA28" s="286">
        <f>VLOOKUP(X28+Y28+Z28,INPC,2)</f>
        <v>95.322735741333105</v>
      </c>
      <c r="AB28" s="286">
        <f>IF(TRUNC(AA28/W28,4)&lt;1,1,TRUNC(AA28/W28,4))</f>
        <v>1.0051000000000001</v>
      </c>
      <c r="AC28" s="285">
        <f>U28*AB28*H28</f>
        <v>22285.881280000001</v>
      </c>
      <c r="AD28" s="285" t="e">
        <f>T28*AB28*H28</f>
        <v>#REF!</v>
      </c>
      <c r="AE28" s="288"/>
      <c r="AF28" s="283">
        <f>I28</f>
        <v>0</v>
      </c>
      <c r="AG28" s="285"/>
      <c r="AH28" s="285">
        <f>V28</f>
        <v>22172.799999999999</v>
      </c>
      <c r="AI28" s="285">
        <f>E28-AH28</f>
        <v>110863.96</v>
      </c>
      <c r="AJ28" s="285">
        <f>IF(AG28=0,0,AG28-AI28)</f>
        <v>0</v>
      </c>
      <c r="AK28" s="285">
        <f>ROUND(IF(F28&lt;F28/12*G28*P28,F28,F28/12*G28*P28),2)</f>
        <v>22172.79</v>
      </c>
      <c r="AL28" s="285">
        <f>F28-AK28</f>
        <v>110863.97</v>
      </c>
      <c r="AM28" s="287">
        <f>W28</f>
        <v>94.838932628162993</v>
      </c>
      <c r="AN28" s="287">
        <f>AA28</f>
        <v>95.322735741333105</v>
      </c>
      <c r="AO28" s="286">
        <f>TRUNC(AN28/AM28,4)</f>
        <v>1.0051000000000001</v>
      </c>
      <c r="AP28" s="285">
        <f>ROUND(IF(AG28&gt;0,AL28*AO28,0),2)</f>
        <v>0</v>
      </c>
      <c r="AQ28" s="285">
        <f>IF(AG28=0,0,AG28-AP28)</f>
        <v>0</v>
      </c>
      <c r="AR28" s="284">
        <f>DATE(YEAR(D28),MONTH(D28),1)</f>
        <v>42826</v>
      </c>
      <c r="AS28" s="283">
        <f>IF(DAY(I28)&gt;1,I28-DAY(I28-1),I28)</f>
        <v>0</v>
      </c>
    </row>
    <row r="29" spans="1:45" ht="13.5" customHeight="1">
      <c r="A29" s="298">
        <v>13</v>
      </c>
      <c r="B29" s="297" t="s">
        <v>5922</v>
      </c>
      <c r="C29" s="297" t="s">
        <v>5924</v>
      </c>
      <c r="D29" s="296">
        <v>43047</v>
      </c>
      <c r="E29" s="285">
        <v>175000.00000000003</v>
      </c>
      <c r="F29" s="285">
        <v>175000.00000000003</v>
      </c>
      <c r="G29" s="295">
        <v>0.25</v>
      </c>
      <c r="H29" s="294">
        <f t="shared" si="36"/>
        <v>1</v>
      </c>
      <c r="I29" s="293"/>
      <c r="J29" s="292">
        <f>IF(OR(AR29&gt;=INI,AS29&gt;0),0,12)</f>
        <v>0</v>
      </c>
      <c r="K29" s="292">
        <f>IF(OR(AS29&gt;0,AR29&lt;INI),0,VLOOKUP(MONTH(AR29),TA,2))</f>
        <v>1</v>
      </c>
      <c r="L29" s="292">
        <f>VLOOKUP(MONTH(AS29),TB,2)</f>
        <v>0</v>
      </c>
      <c r="M29" s="292">
        <f>J29+K29+L29</f>
        <v>1</v>
      </c>
      <c r="N29" s="292">
        <f t="shared" si="61"/>
        <v>48</v>
      </c>
      <c r="O29" s="292">
        <f>IF(AR29&gt;=INI,0,((DAYS360(AR29,INI))/30)-1)</f>
        <v>0</v>
      </c>
      <c r="P29" s="292">
        <f>M29+O29</f>
        <v>1</v>
      </c>
      <c r="Q29" s="290">
        <f>IF(O29&gt;=N29,E29,S29*O29)</f>
        <v>0</v>
      </c>
      <c r="R29" s="291">
        <f>E29-Q29</f>
        <v>175000.00000000003</v>
      </c>
      <c r="S29" s="285">
        <f>ROUND(E29*G29/12,2)</f>
        <v>3645.83</v>
      </c>
      <c r="T29" s="291" t="e">
        <f>IF(D29&gt;=INI,S29*IF(Dep_al_Mes-MONTH(D29)&lt;=0,0,Dep_al_Mes-MONTH(D29)),0)+IF(D29&lt;INI,IF(S29*Dep_al_Mes&gt;R29,R29,S29*Dep_al_Mes),0)</f>
        <v>#REF!</v>
      </c>
      <c r="U29" s="291">
        <f>IF(S29*M29&gt;=R29,R29,S29*M29)</f>
        <v>3645.83</v>
      </c>
      <c r="V29" s="290">
        <f>Q29+U29</f>
        <v>3645.83</v>
      </c>
      <c r="W29" s="286">
        <f>VLOOKUP(AR29,INPC,2)</f>
        <v>97.695173988822006</v>
      </c>
      <c r="X29" s="289">
        <f>IF(OR(AR29&gt;=INI,AS29&gt;0),0,EDATE(INI,5))</f>
        <v>0</v>
      </c>
      <c r="Y29" s="289">
        <f>IF(OR(AR29&lt;INI,AS29&gt;0),0,EDATE(AR29,(VLOOKUP(MONTH(AR29),TUA,3))))</f>
        <v>43040</v>
      </c>
      <c r="Z29" s="289">
        <f>IF(AS29&gt;0,EDATE(AS29,(VLOOKUP(MONTH(AS29),TUB,3))),0)</f>
        <v>0</v>
      </c>
      <c r="AA29" s="286">
        <f>VLOOKUP(X29+Y29+Z29,INPC,2)</f>
        <v>97.695173988822006</v>
      </c>
      <c r="AB29" s="286">
        <f>IF(TRUNC(AA29/W29,4)&lt;1,1,TRUNC(AA29/W29,4))</f>
        <v>1</v>
      </c>
      <c r="AC29" s="285">
        <f>U29*AB29*H29</f>
        <v>3645.83</v>
      </c>
      <c r="AD29" s="285" t="e">
        <f>T29*AB29*H29</f>
        <v>#REF!</v>
      </c>
      <c r="AE29" s="288"/>
      <c r="AF29" s="283">
        <f>I29</f>
        <v>0</v>
      </c>
      <c r="AG29" s="285"/>
      <c r="AH29" s="285">
        <f>V29</f>
        <v>3645.83</v>
      </c>
      <c r="AI29" s="285">
        <f>E29-AH29</f>
        <v>171354.17000000004</v>
      </c>
      <c r="AJ29" s="285">
        <f>IF(AG29=0,0,AG29-AI29)</f>
        <v>0</v>
      </c>
      <c r="AK29" s="285">
        <f>ROUND(IF(F29&lt;F29/12*G29*P29,F29,F29/12*G29*P29),2)</f>
        <v>3645.83</v>
      </c>
      <c r="AL29" s="285">
        <f>F29-AK29</f>
        <v>171354.17000000004</v>
      </c>
      <c r="AM29" s="287">
        <f>W29</f>
        <v>97.695173988822006</v>
      </c>
      <c r="AN29" s="287">
        <f>AA29</f>
        <v>97.695173988822006</v>
      </c>
      <c r="AO29" s="286">
        <f>TRUNC(AN29/AM29,4)</f>
        <v>1</v>
      </c>
      <c r="AP29" s="285">
        <f>ROUND(IF(AG29&gt;0,AL29*AO29,0),2)</f>
        <v>0</v>
      </c>
      <c r="AQ29" s="285">
        <f>IF(AG29=0,0,AG29-AP29)</f>
        <v>0</v>
      </c>
      <c r="AR29" s="284">
        <f>DATE(YEAR(D29),MONTH(D29),1)</f>
        <v>43040</v>
      </c>
      <c r="AS29" s="283">
        <f>IF(DAY(I29)&gt;1,I29-DAY(I29-1),I29)</f>
        <v>0</v>
      </c>
    </row>
    <row r="30" spans="1:45" ht="13.5" customHeight="1">
      <c r="A30" s="298">
        <v>13</v>
      </c>
      <c r="B30" s="297" t="s">
        <v>5922</v>
      </c>
      <c r="C30" s="297" t="s">
        <v>5924</v>
      </c>
      <c r="D30" s="296">
        <v>43047</v>
      </c>
      <c r="E30" s="285">
        <v>197028.15000000002</v>
      </c>
      <c r="F30" s="285">
        <v>197028.15000000002</v>
      </c>
      <c r="G30" s="295">
        <v>0.25</v>
      </c>
      <c r="H30" s="294">
        <f>IF(ISERROR(F30/E30),0,F30/E30)</f>
        <v>1</v>
      </c>
      <c r="I30" s="293"/>
      <c r="J30" s="292">
        <f>IF(OR(AR30&gt;=INI,AS30&gt;0),0,12)</f>
        <v>0</v>
      </c>
      <c r="K30" s="292">
        <f>IF(OR(AS30&gt;0,AR30&lt;INI),0,VLOOKUP(MONTH(AR30),TA,2))</f>
        <v>1</v>
      </c>
      <c r="L30" s="292">
        <f>VLOOKUP(MONTH(AS30),TB,2)</f>
        <v>0</v>
      </c>
      <c r="M30" s="292">
        <f>J30+K30+L30</f>
        <v>1</v>
      </c>
      <c r="N30" s="292">
        <f t="shared" si="61"/>
        <v>48</v>
      </c>
      <c r="O30" s="292">
        <f>IF(AR30&gt;=INI,0,((DAYS360(AR30,INI))/30)-1)</f>
        <v>0</v>
      </c>
      <c r="P30" s="292">
        <f>M30+O30</f>
        <v>1</v>
      </c>
      <c r="Q30" s="290">
        <f>IF(O30&gt;=N30,E30,S30*O30)</f>
        <v>0</v>
      </c>
      <c r="R30" s="291">
        <f>E30-Q30</f>
        <v>197028.15000000002</v>
      </c>
      <c r="S30" s="285">
        <f>ROUND(E30*G30/12,2)</f>
        <v>4104.75</v>
      </c>
      <c r="T30" s="291" t="e">
        <f>IF(D30&gt;=INI,S30*IF(Dep_al_Mes-MONTH(D30)&lt;=0,0,Dep_al_Mes-MONTH(D30)),0)+IF(D30&lt;INI,IF(S30*Dep_al_Mes&gt;R30,R30,S30*Dep_al_Mes),0)</f>
        <v>#REF!</v>
      </c>
      <c r="U30" s="291">
        <f>IF(S30*M30&gt;=R30,R30,S30*M30)</f>
        <v>4104.75</v>
      </c>
      <c r="V30" s="290">
        <f>Q30+U30</f>
        <v>4104.75</v>
      </c>
      <c r="W30" s="286">
        <f>VLOOKUP(AR30,INPC,2)</f>
        <v>97.695173988822006</v>
      </c>
      <c r="X30" s="289">
        <f>IF(OR(AR30&gt;=INI,AS30&gt;0),0,EDATE(INI,5))</f>
        <v>0</v>
      </c>
      <c r="Y30" s="289">
        <f>IF(OR(AR30&lt;INI,AS30&gt;0),0,EDATE(AR30,(VLOOKUP(MONTH(AR30),TUA,3))))</f>
        <v>43040</v>
      </c>
      <c r="Z30" s="289">
        <f>IF(AS30&gt;0,EDATE(AS30,(VLOOKUP(MONTH(AS30),TUB,3))),0)</f>
        <v>0</v>
      </c>
      <c r="AA30" s="286">
        <f>VLOOKUP(X30+Y30+Z30,INPC,2)</f>
        <v>97.695173988822006</v>
      </c>
      <c r="AB30" s="286">
        <f>IF(TRUNC(AA30/W30,4)&lt;1,1,TRUNC(AA30/W30,4))</f>
        <v>1</v>
      </c>
      <c r="AC30" s="285">
        <f>U30*AB30*H30</f>
        <v>4104.75</v>
      </c>
      <c r="AD30" s="285" t="e">
        <f>T30*AB30*H30</f>
        <v>#REF!</v>
      </c>
      <c r="AE30" s="288"/>
      <c r="AF30" s="283">
        <f>I30</f>
        <v>0</v>
      </c>
      <c r="AG30" s="285"/>
      <c r="AH30" s="285">
        <f>V30</f>
        <v>4104.75</v>
      </c>
      <c r="AI30" s="285">
        <f>E30-AH30</f>
        <v>192923.40000000002</v>
      </c>
      <c r="AJ30" s="285">
        <f>IF(AG30=0,0,AG30-AI30)</f>
        <v>0</v>
      </c>
      <c r="AK30" s="285">
        <f>ROUND(IF(F30&lt;F30/12*G30*P30,F30,F30/12*G30*P30),2)</f>
        <v>4104.75</v>
      </c>
      <c r="AL30" s="285">
        <f>F30-AK30</f>
        <v>192923.40000000002</v>
      </c>
      <c r="AM30" s="287">
        <f>W30</f>
        <v>97.695173988822006</v>
      </c>
      <c r="AN30" s="287">
        <f>AA30</f>
        <v>97.695173988822006</v>
      </c>
      <c r="AO30" s="286">
        <f>TRUNC(AN30/AM30,4)</f>
        <v>1</v>
      </c>
      <c r="AP30" s="285">
        <f>ROUND(IF(AG30&gt;0,AL30*AO30,0),2)</f>
        <v>0</v>
      </c>
      <c r="AQ30" s="285">
        <f>IF(AG30=0,0,AG30-AP30)</f>
        <v>0</v>
      </c>
      <c r="AR30" s="284">
        <f>DATE(YEAR(D30),MONTH(D30),1)</f>
        <v>43040</v>
      </c>
      <c r="AS30" s="283">
        <f>IF(DAY(I30)&gt;1,I30-DAY(I30-1),I30)</f>
        <v>0</v>
      </c>
    </row>
    <row r="31" spans="1:45" ht="13.5" customHeight="1">
      <c r="A31" s="298">
        <v>27</v>
      </c>
      <c r="B31" s="297" t="s">
        <v>5922</v>
      </c>
      <c r="C31" s="297"/>
      <c r="D31" s="296">
        <v>42736</v>
      </c>
      <c r="E31" s="285">
        <v>0</v>
      </c>
      <c r="F31" s="285">
        <v>0</v>
      </c>
      <c r="G31" s="295">
        <v>0.25</v>
      </c>
      <c r="H31" s="294">
        <f>IF(ISERROR(F31/E31),0,F31/E31)</f>
        <v>0</v>
      </c>
      <c r="I31" s="293"/>
      <c r="J31" s="292">
        <f>IF(OR(AR31&gt;=INI,AS31&gt;0),0,12)</f>
        <v>0</v>
      </c>
      <c r="K31" s="292">
        <f>IF(OR(AS31&gt;0,AR31&lt;INI),0,VLOOKUP(MONTH(AR31),TA,2))</f>
        <v>11</v>
      </c>
      <c r="L31" s="292">
        <f>VLOOKUP(MONTH(AS31),TB,2)</f>
        <v>0</v>
      </c>
      <c r="M31" s="292">
        <f>J31+K31+L31</f>
        <v>11</v>
      </c>
      <c r="N31" s="292">
        <f t="shared" si="61"/>
        <v>48</v>
      </c>
      <c r="O31" s="292">
        <f>IF(AR31&gt;=INI,0,((DAYS360(AR31,INI))/30)-1)</f>
        <v>0</v>
      </c>
      <c r="P31" s="292">
        <f>M31+O31</f>
        <v>11</v>
      </c>
      <c r="Q31" s="290">
        <f>IF(O31&gt;=N31,E31,S31*O31)</f>
        <v>0</v>
      </c>
      <c r="R31" s="291">
        <f>E31-Q31</f>
        <v>0</v>
      </c>
      <c r="S31" s="285">
        <f>ROUND(E31*G31/12,2)</f>
        <v>0</v>
      </c>
      <c r="T31" s="291" t="e">
        <f>IF(D31&gt;=INI,S31*IF(Dep_al_Mes-MONTH(D31)&lt;=0,0,Dep_al_Mes-MONTH(D31)),0)+IF(D31&lt;INI,IF(S31*Dep_al_Mes&gt;R31,R31,S31*Dep_al_Mes),0)</f>
        <v>#REF!</v>
      </c>
      <c r="U31" s="291">
        <f>IF(S31*M31&gt;=R31,R31,S31*M31)</f>
        <v>0</v>
      </c>
      <c r="V31" s="290">
        <f>Q31+U31</f>
        <v>0</v>
      </c>
      <c r="W31" s="286">
        <f>VLOOKUP(AR31,INPC,2)</f>
        <v>93.603882444855898</v>
      </c>
      <c r="X31" s="289">
        <f>IF(OR(AR31&gt;=INI,AS31&gt;0),0,EDATE(INI,5))</f>
        <v>0</v>
      </c>
      <c r="Y31" s="289">
        <f>IF(OR(AR31&lt;INI,AS31&gt;0),0,EDATE(AR31,(VLOOKUP(MONTH(AR31),TUA,3))))</f>
        <v>42887</v>
      </c>
      <c r="Z31" s="289">
        <f>IF(AS31&gt;0,EDATE(AS31,(VLOOKUP(MONTH(AS31),TUB,3))),0)</f>
        <v>0</v>
      </c>
      <c r="AA31" s="286">
        <f>VLOOKUP(X31+Y31+Z31,INPC,2)</f>
        <v>94.963639641805003</v>
      </c>
      <c r="AB31" s="286">
        <f>IF(TRUNC(AA31/W31,4)&lt;1,1,TRUNC(AA31/W31,4))</f>
        <v>1.0145</v>
      </c>
      <c r="AC31" s="285">
        <f>U31*AB31*H31</f>
        <v>0</v>
      </c>
      <c r="AD31" s="285" t="e">
        <f>T31*AB31*H31</f>
        <v>#REF!</v>
      </c>
      <c r="AE31" s="288"/>
      <c r="AF31" s="283">
        <f>I31</f>
        <v>0</v>
      </c>
      <c r="AG31" s="285"/>
      <c r="AH31" s="285">
        <f>V31</f>
        <v>0</v>
      </c>
      <c r="AI31" s="285">
        <f>E31-AH31</f>
        <v>0</v>
      </c>
      <c r="AJ31" s="285">
        <f>IF(AG31=0,0,AG31-AI31)</f>
        <v>0</v>
      </c>
      <c r="AK31" s="285">
        <f>ROUND(IF(F31&lt;F31/12*G31*P31,F31,F31/12*G31*P31),2)</f>
        <v>0</v>
      </c>
      <c r="AL31" s="285">
        <f>F31-AK31</f>
        <v>0</v>
      </c>
      <c r="AM31" s="287">
        <f>W31</f>
        <v>93.603882444855898</v>
      </c>
      <c r="AN31" s="287">
        <f>AA31</f>
        <v>94.963639641805003</v>
      </c>
      <c r="AO31" s="286">
        <f>TRUNC(AN31/AM31,4)</f>
        <v>1.0145</v>
      </c>
      <c r="AP31" s="285">
        <f>ROUND(IF(AG31&gt;0,AL31*AO31,0),2)</f>
        <v>0</v>
      </c>
      <c r="AQ31" s="285">
        <f>IF(AG31=0,0,AG31-AP31)</f>
        <v>0</v>
      </c>
      <c r="AR31" s="284">
        <f>DATE(YEAR(D31),MONTH(D31),1)</f>
        <v>42736</v>
      </c>
      <c r="AS31" s="283">
        <f>IF(DAY(I31)&gt;1,I31-DAY(I31-1),I31)</f>
        <v>0</v>
      </c>
    </row>
  </sheetData>
  <conditionalFormatting sqref="A5:H31">
    <cfRule type="expression" dxfId="4" priority="7" stopIfTrue="1">
      <formula>$I5&gt;0</formula>
    </cfRule>
    <cfRule type="expression" dxfId="3" priority="8" stopIfTrue="1">
      <formula>$D5&gt;=$D$2</formula>
    </cfRule>
  </conditionalFormatting>
  <conditionalFormatting sqref="J5:L31 X5:Z31 AF5:AF31 AS5:AS31">
    <cfRule type="cellIs" dxfId="2" priority="6" stopIfTrue="1" operator="equal">
      <formula>0</formula>
    </cfRule>
  </conditionalFormatting>
  <conditionalFormatting sqref="AH5:AO31">
    <cfRule type="expression" dxfId="1" priority="5" stopIfTrue="1">
      <formula>$AF5=0</formula>
    </cfRule>
  </conditionalFormatting>
  <pageMargins left="0.7" right="0.7" top="0.75" bottom="0.75" header="0.3" footer="0.3"/>
  <pageSetup orientation="portrait" r:id="rId1"/>
  <tableParts count="1">
    <tablePart r:id="rId2"/>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theme="2" tint="-0.499984740745262"/>
  </sheetPr>
  <dimension ref="A1:K30"/>
  <sheetViews>
    <sheetView showGridLines="0" workbookViewId="0">
      <selection activeCell="C17" sqref="C17"/>
    </sheetView>
  </sheetViews>
  <sheetFormatPr baseColWidth="10" defaultColWidth="0" defaultRowHeight="12.5" zeroHeight="1"/>
  <cols>
    <col min="1" max="8" width="11.453125" style="213" customWidth="1"/>
    <col min="9" max="16384" width="0" style="213" hidden="1"/>
  </cols>
  <sheetData>
    <row r="1" spans="1:11" s="278" customFormat="1" ht="22.5" customHeight="1">
      <c r="A1" s="628" t="s">
        <v>5803</v>
      </c>
      <c r="B1" s="629"/>
      <c r="C1" s="630"/>
      <c r="D1" s="279"/>
      <c r="E1" s="628" t="s">
        <v>5802</v>
      </c>
      <c r="F1" s="629"/>
      <c r="G1" s="630"/>
      <c r="H1" s="279"/>
      <c r="I1" s="279"/>
      <c r="J1" s="279"/>
      <c r="K1" s="279"/>
    </row>
    <row r="2" spans="1:11" s="278" customFormat="1" ht="21">
      <c r="A2" s="275" t="s">
        <v>5784</v>
      </c>
      <c r="B2" s="275" t="s">
        <v>5800</v>
      </c>
      <c r="C2" s="276" t="s">
        <v>5801</v>
      </c>
      <c r="E2" s="276" t="s">
        <v>5783</v>
      </c>
      <c r="F2" s="275" t="s">
        <v>5800</v>
      </c>
      <c r="G2" s="276" t="s">
        <v>5799</v>
      </c>
      <c r="H2" s="279"/>
      <c r="I2" s="279"/>
      <c r="J2" s="279"/>
      <c r="K2" s="279"/>
    </row>
    <row r="3" spans="1:11" s="278" customFormat="1" ht="10">
      <c r="A3" s="274">
        <v>1</v>
      </c>
      <c r="B3" s="274" t="s">
        <v>5787</v>
      </c>
      <c r="C3" s="274">
        <v>5</v>
      </c>
      <c r="E3" s="274">
        <v>1</v>
      </c>
      <c r="F3" s="274" t="s">
        <v>5798</v>
      </c>
      <c r="G3" s="274">
        <v>0</v>
      </c>
      <c r="H3" s="279"/>
      <c r="I3" s="279"/>
      <c r="J3" s="279"/>
      <c r="K3" s="279"/>
    </row>
    <row r="4" spans="1:11" s="278" customFormat="1" ht="10">
      <c r="A4" s="274">
        <v>2</v>
      </c>
      <c r="B4" s="274" t="s">
        <v>5787</v>
      </c>
      <c r="C4" s="274">
        <v>4</v>
      </c>
      <c r="E4" s="274">
        <v>2</v>
      </c>
      <c r="F4" s="274" t="s">
        <v>5798</v>
      </c>
      <c r="G4" s="274">
        <v>-1</v>
      </c>
      <c r="H4" s="279"/>
      <c r="I4" s="279"/>
      <c r="J4" s="279"/>
      <c r="K4" s="279"/>
    </row>
    <row r="5" spans="1:11" s="278" customFormat="1" ht="10">
      <c r="A5" s="274">
        <v>3</v>
      </c>
      <c r="B5" s="274" t="s">
        <v>5797</v>
      </c>
      <c r="C5" s="274">
        <v>4</v>
      </c>
      <c r="E5" s="274">
        <v>3</v>
      </c>
      <c r="F5" s="274" t="s">
        <v>5798</v>
      </c>
      <c r="G5" s="274">
        <v>-3</v>
      </c>
      <c r="H5" s="279"/>
      <c r="I5" s="279"/>
      <c r="J5" s="279"/>
      <c r="K5" s="279"/>
    </row>
    <row r="6" spans="1:11" s="278" customFormat="1" ht="10">
      <c r="A6" s="274">
        <v>4</v>
      </c>
      <c r="B6" s="274" t="s">
        <v>5797</v>
      </c>
      <c r="C6" s="274">
        <v>3</v>
      </c>
      <c r="E6" s="274">
        <v>4</v>
      </c>
      <c r="F6" s="274" t="s">
        <v>5796</v>
      </c>
      <c r="G6" s="274">
        <v>-3</v>
      </c>
      <c r="H6" s="279"/>
      <c r="I6" s="279"/>
      <c r="J6" s="279"/>
      <c r="K6" s="279"/>
    </row>
    <row r="7" spans="1:11" s="278" customFormat="1" ht="10">
      <c r="A7" s="274">
        <v>5</v>
      </c>
      <c r="B7" s="274" t="s">
        <v>5795</v>
      </c>
      <c r="C7" s="274">
        <v>3</v>
      </c>
      <c r="E7" s="274">
        <v>5</v>
      </c>
      <c r="F7" s="274" t="s">
        <v>5796</v>
      </c>
      <c r="G7" s="274">
        <v>-4</v>
      </c>
      <c r="H7" s="279"/>
      <c r="I7" s="279"/>
      <c r="J7" s="279"/>
      <c r="K7" s="279"/>
    </row>
    <row r="8" spans="1:11" s="278" customFormat="1" ht="10">
      <c r="A8" s="274">
        <v>6</v>
      </c>
      <c r="B8" s="274" t="s">
        <v>5795</v>
      </c>
      <c r="C8" s="274">
        <v>2</v>
      </c>
      <c r="E8" s="274">
        <v>6</v>
      </c>
      <c r="F8" s="274" t="s">
        <v>5794</v>
      </c>
      <c r="G8" s="274">
        <v>-4</v>
      </c>
      <c r="H8" s="279"/>
      <c r="I8" s="279"/>
      <c r="J8" s="279"/>
      <c r="K8" s="279"/>
    </row>
    <row r="9" spans="1:11" s="278" customFormat="1" ht="10">
      <c r="A9" s="274">
        <v>7</v>
      </c>
      <c r="B9" s="274" t="s">
        <v>5793</v>
      </c>
      <c r="C9" s="274">
        <v>2</v>
      </c>
      <c r="E9" s="274">
        <v>7</v>
      </c>
      <c r="F9" s="274" t="s">
        <v>5794</v>
      </c>
      <c r="G9" s="274">
        <v>-5</v>
      </c>
      <c r="H9" s="279"/>
      <c r="I9" s="279"/>
      <c r="J9" s="279"/>
      <c r="K9" s="279"/>
    </row>
    <row r="10" spans="1:11" s="278" customFormat="1" ht="10">
      <c r="A10" s="274">
        <v>8</v>
      </c>
      <c r="B10" s="274" t="s">
        <v>5793</v>
      </c>
      <c r="C10" s="274">
        <v>1</v>
      </c>
      <c r="E10" s="274">
        <v>8</v>
      </c>
      <c r="F10" s="274" t="s">
        <v>5792</v>
      </c>
      <c r="G10" s="274">
        <v>-5</v>
      </c>
      <c r="H10" s="279"/>
      <c r="I10" s="279"/>
      <c r="J10" s="279"/>
      <c r="K10" s="279"/>
    </row>
    <row r="11" spans="1:11" s="278" customFormat="1" ht="10">
      <c r="A11" s="274">
        <v>9</v>
      </c>
      <c r="B11" s="274" t="s">
        <v>5791</v>
      </c>
      <c r="C11" s="274">
        <v>1</v>
      </c>
      <c r="E11" s="274">
        <v>9</v>
      </c>
      <c r="F11" s="281" t="s">
        <v>5792</v>
      </c>
      <c r="G11" s="274">
        <v>-6</v>
      </c>
      <c r="H11" s="279"/>
      <c r="I11" s="279"/>
      <c r="J11" s="279"/>
      <c r="K11" s="279"/>
    </row>
    <row r="12" spans="1:11" s="278" customFormat="1" ht="10">
      <c r="A12" s="274">
        <v>10</v>
      </c>
      <c r="B12" s="274" t="s">
        <v>5791</v>
      </c>
      <c r="C12" s="274">
        <v>0</v>
      </c>
      <c r="E12" s="274">
        <v>10</v>
      </c>
      <c r="F12" s="274" t="s">
        <v>5789</v>
      </c>
      <c r="G12" s="274">
        <v>-6</v>
      </c>
      <c r="H12" s="279"/>
      <c r="I12" s="279"/>
      <c r="J12" s="279"/>
      <c r="K12" s="279"/>
    </row>
    <row r="13" spans="1:11" s="278" customFormat="1" ht="10">
      <c r="A13" s="274">
        <v>11</v>
      </c>
      <c r="B13" s="274" t="s">
        <v>5790</v>
      </c>
      <c r="C13" s="274">
        <v>0</v>
      </c>
      <c r="E13" s="274">
        <v>11</v>
      </c>
      <c r="F13" s="274" t="s">
        <v>5789</v>
      </c>
      <c r="G13" s="274">
        <v>-7</v>
      </c>
      <c r="H13" s="279"/>
      <c r="I13" s="279"/>
      <c r="J13" s="279"/>
      <c r="K13" s="279"/>
    </row>
    <row r="14" spans="1:11" s="278" customFormat="1" ht="10">
      <c r="A14" s="274">
        <v>12</v>
      </c>
      <c r="B14" s="281" t="s">
        <v>5788</v>
      </c>
      <c r="C14" s="274">
        <v>0</v>
      </c>
      <c r="E14" s="274">
        <v>12</v>
      </c>
      <c r="F14" s="274" t="s">
        <v>5787</v>
      </c>
      <c r="G14" s="274">
        <v>-7</v>
      </c>
      <c r="H14" s="279"/>
      <c r="I14" s="279"/>
      <c r="J14" s="279"/>
      <c r="K14" s="279"/>
    </row>
    <row r="15" spans="1:11" s="278" customFormat="1" ht="10">
      <c r="A15" s="280"/>
      <c r="B15" s="280"/>
      <c r="E15" s="279"/>
      <c r="F15" s="279"/>
      <c r="G15" s="279"/>
      <c r="H15" s="279"/>
      <c r="I15" s="279"/>
      <c r="J15" s="279"/>
      <c r="K15" s="279"/>
    </row>
    <row r="16" spans="1:11" ht="26.25" customHeight="1">
      <c r="A16" s="631" t="s">
        <v>5786</v>
      </c>
      <c r="B16" s="632"/>
      <c r="C16" s="277"/>
      <c r="D16" s="631" t="s">
        <v>5785</v>
      </c>
      <c r="E16" s="632"/>
      <c r="G16" s="273" t="s">
        <v>5774</v>
      </c>
    </row>
    <row r="17" spans="1:7" ht="21">
      <c r="A17" s="275" t="s">
        <v>5784</v>
      </c>
      <c r="B17" s="275" t="s">
        <v>5782</v>
      </c>
      <c r="D17" s="276" t="s">
        <v>5783</v>
      </c>
      <c r="E17" s="275" t="s">
        <v>5782</v>
      </c>
      <c r="G17" s="273" t="s">
        <v>3483</v>
      </c>
    </row>
    <row r="18" spans="1:7">
      <c r="A18" s="274">
        <v>1</v>
      </c>
      <c r="B18" s="274">
        <v>11</v>
      </c>
      <c r="D18" s="274">
        <v>1</v>
      </c>
      <c r="E18" s="274">
        <v>0</v>
      </c>
      <c r="G18" s="273" t="s">
        <v>1491</v>
      </c>
    </row>
    <row r="19" spans="1:7">
      <c r="A19" s="274">
        <v>2</v>
      </c>
      <c r="B19" s="274">
        <v>10</v>
      </c>
      <c r="D19" s="274">
        <v>2</v>
      </c>
      <c r="E19" s="274">
        <v>1</v>
      </c>
      <c r="G19" s="273" t="s">
        <v>5775</v>
      </c>
    </row>
    <row r="20" spans="1:7">
      <c r="A20" s="274">
        <v>3</v>
      </c>
      <c r="B20" s="274">
        <v>9</v>
      </c>
      <c r="D20" s="274">
        <v>3</v>
      </c>
      <c r="E20" s="274">
        <v>2</v>
      </c>
      <c r="G20" s="273" t="s">
        <v>1851</v>
      </c>
    </row>
    <row r="21" spans="1:7">
      <c r="A21" s="274">
        <v>4</v>
      </c>
      <c r="B21" s="274">
        <v>8</v>
      </c>
      <c r="D21" s="274">
        <v>4</v>
      </c>
      <c r="E21" s="274">
        <v>3</v>
      </c>
      <c r="G21" s="273" t="s">
        <v>5779</v>
      </c>
    </row>
    <row r="22" spans="1:7">
      <c r="A22" s="274">
        <v>5</v>
      </c>
      <c r="B22" s="274">
        <v>7</v>
      </c>
      <c r="D22" s="274">
        <v>5</v>
      </c>
      <c r="E22" s="274">
        <v>4</v>
      </c>
      <c r="G22" s="273" t="s">
        <v>5780</v>
      </c>
    </row>
    <row r="23" spans="1:7">
      <c r="A23" s="274">
        <v>6</v>
      </c>
      <c r="B23" s="274">
        <v>6</v>
      </c>
      <c r="D23" s="274">
        <v>6</v>
      </c>
      <c r="E23" s="274">
        <v>5</v>
      </c>
      <c r="G23" s="273" t="s">
        <v>5781</v>
      </c>
    </row>
    <row r="24" spans="1:7">
      <c r="A24" s="274">
        <v>7</v>
      </c>
      <c r="B24" s="274">
        <v>5</v>
      </c>
      <c r="D24" s="274">
        <v>7</v>
      </c>
      <c r="E24" s="274">
        <v>6</v>
      </c>
      <c r="G24" s="273" t="s">
        <v>1837</v>
      </c>
    </row>
    <row r="25" spans="1:7">
      <c r="A25" s="274">
        <v>8</v>
      </c>
      <c r="B25" s="274">
        <v>4</v>
      </c>
      <c r="D25" s="274">
        <v>8</v>
      </c>
      <c r="E25" s="274">
        <v>7</v>
      </c>
      <c r="G25" s="273" t="s">
        <v>746</v>
      </c>
    </row>
    <row r="26" spans="1:7">
      <c r="A26" s="274">
        <v>9</v>
      </c>
      <c r="B26" s="274">
        <v>3</v>
      </c>
      <c r="D26" s="274">
        <v>9</v>
      </c>
      <c r="E26" s="274">
        <v>8</v>
      </c>
      <c r="G26" s="273" t="s">
        <v>5776</v>
      </c>
    </row>
    <row r="27" spans="1:7">
      <c r="A27" s="274">
        <v>10</v>
      </c>
      <c r="B27" s="274">
        <v>2</v>
      </c>
      <c r="D27" s="274">
        <v>10</v>
      </c>
      <c r="E27" s="274">
        <v>9</v>
      </c>
      <c r="G27" s="273" t="s">
        <v>5777</v>
      </c>
    </row>
    <row r="28" spans="1:7">
      <c r="A28" s="274">
        <v>11</v>
      </c>
      <c r="B28" s="274">
        <v>1</v>
      </c>
      <c r="D28" s="274">
        <v>11</v>
      </c>
      <c r="E28" s="274">
        <v>10</v>
      </c>
      <c r="G28" s="273" t="s">
        <v>1730</v>
      </c>
    </row>
    <row r="29" spans="1:7">
      <c r="A29" s="274">
        <v>12</v>
      </c>
      <c r="B29" s="274">
        <v>0</v>
      </c>
      <c r="D29" s="274">
        <v>12</v>
      </c>
      <c r="E29" s="274">
        <v>11</v>
      </c>
      <c r="G29" s="273" t="s">
        <v>2017</v>
      </c>
    </row>
    <row r="30" spans="1:7">
      <c r="G30" s="273" t="s">
        <v>5778</v>
      </c>
    </row>
  </sheetData>
  <mergeCells count="4">
    <mergeCell ref="A1:C1"/>
    <mergeCell ref="E1:G1"/>
    <mergeCell ref="A16:B16"/>
    <mergeCell ref="D16:E16"/>
  </mergeCells>
  <pageMargins left="0.75" right="0.75" top="1" bottom="1" header="0" footer="0"/>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rgb="FF7030A0"/>
  </sheetPr>
  <dimension ref="A1:D384"/>
  <sheetViews>
    <sheetView showGridLines="0" workbookViewId="0">
      <selection activeCell="A326" sqref="A326"/>
    </sheetView>
  </sheetViews>
  <sheetFormatPr baseColWidth="10" defaultColWidth="0" defaultRowHeight="12.5"/>
  <cols>
    <col min="1" max="1" width="11.453125" style="237" customWidth="1"/>
    <col min="2" max="2" width="11.453125" style="238" customWidth="1"/>
    <col min="3" max="3" width="11.453125" style="239" customWidth="1"/>
    <col min="4" max="4" width="2" style="213" customWidth="1"/>
    <col min="5" max="16384" width="0" style="213" hidden="1"/>
  </cols>
  <sheetData>
    <row r="1" spans="1:3">
      <c r="A1" s="210">
        <v>29952</v>
      </c>
      <c r="B1" s="211">
        <v>4.5</v>
      </c>
      <c r="C1" s="212">
        <f>B1</f>
        <v>4.5</v>
      </c>
    </row>
    <row r="2" spans="1:3">
      <c r="A2" s="210">
        <v>29983</v>
      </c>
      <c r="B2" s="211">
        <v>4.5</v>
      </c>
      <c r="C2" s="212">
        <f t="shared" ref="C2:C65" si="0">C1+B2</f>
        <v>9</v>
      </c>
    </row>
    <row r="3" spans="1:3">
      <c r="A3" s="210">
        <v>30011</v>
      </c>
      <c r="B3" s="211">
        <v>4.5</v>
      </c>
      <c r="C3" s="212">
        <f t="shared" si="0"/>
        <v>13.5</v>
      </c>
    </row>
    <row r="4" spans="1:3">
      <c r="A4" s="210">
        <v>30042</v>
      </c>
      <c r="B4" s="211">
        <v>4.5</v>
      </c>
      <c r="C4" s="212">
        <f t="shared" si="0"/>
        <v>18</v>
      </c>
    </row>
    <row r="5" spans="1:3">
      <c r="A5" s="210">
        <v>30072</v>
      </c>
      <c r="B5" s="211">
        <v>4.5</v>
      </c>
      <c r="C5" s="212">
        <f t="shared" si="0"/>
        <v>22.5</v>
      </c>
    </row>
    <row r="6" spans="1:3">
      <c r="A6" s="210">
        <v>30103</v>
      </c>
      <c r="B6" s="211">
        <v>4.5</v>
      </c>
      <c r="C6" s="212">
        <f t="shared" si="0"/>
        <v>27</v>
      </c>
    </row>
    <row r="7" spans="1:3">
      <c r="A7" s="210">
        <v>30133</v>
      </c>
      <c r="B7" s="211">
        <v>4.5</v>
      </c>
      <c r="C7" s="212">
        <f t="shared" si="0"/>
        <v>31.5</v>
      </c>
    </row>
    <row r="8" spans="1:3">
      <c r="A8" s="210">
        <v>30164</v>
      </c>
      <c r="B8" s="211">
        <v>4.5</v>
      </c>
      <c r="C8" s="212">
        <f t="shared" si="0"/>
        <v>36</v>
      </c>
    </row>
    <row r="9" spans="1:3">
      <c r="A9" s="210">
        <v>30195</v>
      </c>
      <c r="B9" s="211">
        <v>4.5</v>
      </c>
      <c r="C9" s="212">
        <f t="shared" si="0"/>
        <v>40.5</v>
      </c>
    </row>
    <row r="10" spans="1:3">
      <c r="A10" s="210">
        <v>30225</v>
      </c>
      <c r="B10" s="211">
        <v>4.5</v>
      </c>
      <c r="C10" s="212">
        <f t="shared" si="0"/>
        <v>45</v>
      </c>
    </row>
    <row r="11" spans="1:3">
      <c r="A11" s="210">
        <v>30256</v>
      </c>
      <c r="B11" s="211">
        <v>4.5</v>
      </c>
      <c r="C11" s="212">
        <f t="shared" si="0"/>
        <v>49.5</v>
      </c>
    </row>
    <row r="12" spans="1:3">
      <c r="A12" s="210">
        <v>30286</v>
      </c>
      <c r="B12" s="211">
        <v>4.5</v>
      </c>
      <c r="C12" s="212">
        <f t="shared" si="0"/>
        <v>54</v>
      </c>
    </row>
    <row r="13" spans="1:3">
      <c r="A13" s="210">
        <v>30317</v>
      </c>
      <c r="B13" s="211">
        <v>5.25</v>
      </c>
      <c r="C13" s="212">
        <f t="shared" si="0"/>
        <v>59.25</v>
      </c>
    </row>
    <row r="14" spans="1:3">
      <c r="A14" s="210">
        <v>30348</v>
      </c>
      <c r="B14" s="211">
        <v>5.25</v>
      </c>
      <c r="C14" s="212">
        <f t="shared" si="0"/>
        <v>64.5</v>
      </c>
    </row>
    <row r="15" spans="1:3">
      <c r="A15" s="210">
        <v>30376</v>
      </c>
      <c r="B15" s="211">
        <v>5.25</v>
      </c>
      <c r="C15" s="212">
        <f t="shared" si="0"/>
        <v>69.75</v>
      </c>
    </row>
    <row r="16" spans="1:3">
      <c r="A16" s="210">
        <v>30407</v>
      </c>
      <c r="B16" s="211">
        <v>5.25</v>
      </c>
      <c r="C16" s="212">
        <f t="shared" si="0"/>
        <v>75</v>
      </c>
    </row>
    <row r="17" spans="1:3">
      <c r="A17" s="210">
        <v>30437</v>
      </c>
      <c r="B17" s="211">
        <v>5.25</v>
      </c>
      <c r="C17" s="212">
        <f t="shared" si="0"/>
        <v>80.25</v>
      </c>
    </row>
    <row r="18" spans="1:3">
      <c r="A18" s="210">
        <v>30468</v>
      </c>
      <c r="B18" s="211">
        <v>5.25</v>
      </c>
      <c r="C18" s="212">
        <f t="shared" si="0"/>
        <v>85.5</v>
      </c>
    </row>
    <row r="19" spans="1:3">
      <c r="A19" s="210">
        <v>30498</v>
      </c>
      <c r="B19" s="211">
        <v>5.25</v>
      </c>
      <c r="C19" s="212">
        <f t="shared" si="0"/>
        <v>90.75</v>
      </c>
    </row>
    <row r="20" spans="1:3">
      <c r="A20" s="210">
        <v>30529</v>
      </c>
      <c r="B20" s="211">
        <v>5.25</v>
      </c>
      <c r="C20" s="212">
        <f t="shared" si="0"/>
        <v>96</v>
      </c>
    </row>
    <row r="21" spans="1:3">
      <c r="A21" s="210">
        <v>30560</v>
      </c>
      <c r="B21" s="211">
        <v>5.25</v>
      </c>
      <c r="C21" s="212">
        <f t="shared" si="0"/>
        <v>101.25</v>
      </c>
    </row>
    <row r="22" spans="1:3">
      <c r="A22" s="210">
        <v>30590</v>
      </c>
      <c r="B22" s="211">
        <v>5.25</v>
      </c>
      <c r="C22" s="212">
        <f t="shared" si="0"/>
        <v>106.5</v>
      </c>
    </row>
    <row r="23" spans="1:3">
      <c r="A23" s="210">
        <v>30621</v>
      </c>
      <c r="B23" s="211">
        <v>5.25</v>
      </c>
      <c r="C23" s="212">
        <f t="shared" si="0"/>
        <v>111.75</v>
      </c>
    </row>
    <row r="24" spans="1:3">
      <c r="A24" s="210">
        <v>30651</v>
      </c>
      <c r="B24" s="211">
        <v>5.25</v>
      </c>
      <c r="C24" s="212">
        <f t="shared" si="0"/>
        <v>117</v>
      </c>
    </row>
    <row r="25" spans="1:3">
      <c r="A25" s="210">
        <v>30682</v>
      </c>
      <c r="B25" s="211">
        <v>5.25</v>
      </c>
      <c r="C25" s="212">
        <f t="shared" si="0"/>
        <v>122.25</v>
      </c>
    </row>
    <row r="26" spans="1:3">
      <c r="A26" s="210">
        <v>30713</v>
      </c>
      <c r="B26" s="211">
        <v>5.25</v>
      </c>
      <c r="C26" s="212">
        <f t="shared" si="0"/>
        <v>127.5</v>
      </c>
    </row>
    <row r="27" spans="1:3">
      <c r="A27" s="210">
        <v>30742</v>
      </c>
      <c r="B27" s="211">
        <v>5.25</v>
      </c>
      <c r="C27" s="212">
        <f t="shared" si="0"/>
        <v>132.75</v>
      </c>
    </row>
    <row r="28" spans="1:3">
      <c r="A28" s="210">
        <v>30773</v>
      </c>
      <c r="B28" s="211">
        <v>5.25</v>
      </c>
      <c r="C28" s="212">
        <f t="shared" si="0"/>
        <v>138</v>
      </c>
    </row>
    <row r="29" spans="1:3">
      <c r="A29" s="210">
        <v>30803</v>
      </c>
      <c r="B29" s="211">
        <v>5.25</v>
      </c>
      <c r="C29" s="212">
        <f t="shared" si="0"/>
        <v>143.25</v>
      </c>
    </row>
    <row r="30" spans="1:3">
      <c r="A30" s="210">
        <v>30834</v>
      </c>
      <c r="B30" s="211">
        <v>5.25</v>
      </c>
      <c r="C30" s="212">
        <f t="shared" si="0"/>
        <v>148.5</v>
      </c>
    </row>
    <row r="31" spans="1:3">
      <c r="A31" s="210">
        <v>30864</v>
      </c>
      <c r="B31" s="211">
        <v>5.25</v>
      </c>
      <c r="C31" s="212">
        <f t="shared" si="0"/>
        <v>153.75</v>
      </c>
    </row>
    <row r="32" spans="1:3">
      <c r="A32" s="210">
        <v>30895</v>
      </c>
      <c r="B32" s="211">
        <v>5.25</v>
      </c>
      <c r="C32" s="212">
        <f t="shared" si="0"/>
        <v>159</v>
      </c>
    </row>
    <row r="33" spans="1:3">
      <c r="A33" s="210">
        <v>30926</v>
      </c>
      <c r="B33" s="211">
        <v>5.25</v>
      </c>
      <c r="C33" s="212">
        <f t="shared" si="0"/>
        <v>164.25</v>
      </c>
    </row>
    <row r="34" spans="1:3">
      <c r="A34" s="210">
        <v>30956</v>
      </c>
      <c r="B34" s="211">
        <v>5.25</v>
      </c>
      <c r="C34" s="212">
        <f t="shared" si="0"/>
        <v>169.5</v>
      </c>
    </row>
    <row r="35" spans="1:3">
      <c r="A35" s="210">
        <v>30987</v>
      </c>
      <c r="B35" s="211">
        <v>5.25</v>
      </c>
      <c r="C35" s="212">
        <f t="shared" si="0"/>
        <v>174.75</v>
      </c>
    </row>
    <row r="36" spans="1:3">
      <c r="A36" s="210">
        <v>31017</v>
      </c>
      <c r="B36" s="211">
        <v>5.25</v>
      </c>
      <c r="C36" s="212">
        <f t="shared" si="0"/>
        <v>180</v>
      </c>
    </row>
    <row r="37" spans="1:3">
      <c r="A37" s="210">
        <v>31048</v>
      </c>
      <c r="B37" s="211">
        <v>5.25</v>
      </c>
      <c r="C37" s="212">
        <f t="shared" si="0"/>
        <v>185.25</v>
      </c>
    </row>
    <row r="38" spans="1:3">
      <c r="A38" s="210">
        <v>31079</v>
      </c>
      <c r="B38" s="211">
        <v>5.25</v>
      </c>
      <c r="C38" s="212">
        <f t="shared" si="0"/>
        <v>190.5</v>
      </c>
    </row>
    <row r="39" spans="1:3">
      <c r="A39" s="210">
        <v>31107</v>
      </c>
      <c r="B39" s="211">
        <v>5.25</v>
      </c>
      <c r="C39" s="212">
        <f t="shared" si="0"/>
        <v>195.75</v>
      </c>
    </row>
    <row r="40" spans="1:3">
      <c r="A40" s="210">
        <v>31138</v>
      </c>
      <c r="B40" s="211">
        <v>5.25</v>
      </c>
      <c r="C40" s="212">
        <f t="shared" si="0"/>
        <v>201</v>
      </c>
    </row>
    <row r="41" spans="1:3">
      <c r="A41" s="210">
        <v>31168</v>
      </c>
      <c r="B41" s="211">
        <v>5.25</v>
      </c>
      <c r="C41" s="212">
        <f t="shared" si="0"/>
        <v>206.25</v>
      </c>
    </row>
    <row r="42" spans="1:3">
      <c r="A42" s="210">
        <v>31199</v>
      </c>
      <c r="B42" s="211">
        <v>5.25</v>
      </c>
      <c r="C42" s="212">
        <f t="shared" si="0"/>
        <v>211.5</v>
      </c>
    </row>
    <row r="43" spans="1:3">
      <c r="A43" s="210">
        <v>31229</v>
      </c>
      <c r="B43" s="211">
        <v>5.25</v>
      </c>
      <c r="C43" s="212">
        <f t="shared" si="0"/>
        <v>216.75</v>
      </c>
    </row>
    <row r="44" spans="1:3">
      <c r="A44" s="210">
        <v>31260</v>
      </c>
      <c r="B44" s="211">
        <v>5.25</v>
      </c>
      <c r="C44" s="212">
        <f t="shared" si="0"/>
        <v>222</v>
      </c>
    </row>
    <row r="45" spans="1:3">
      <c r="A45" s="210">
        <v>31291</v>
      </c>
      <c r="B45" s="211">
        <v>5.25</v>
      </c>
      <c r="C45" s="212">
        <f t="shared" si="0"/>
        <v>227.25</v>
      </c>
    </row>
    <row r="46" spans="1:3">
      <c r="A46" s="210">
        <v>31321</v>
      </c>
      <c r="B46" s="211">
        <v>5.25</v>
      </c>
      <c r="C46" s="212">
        <f t="shared" si="0"/>
        <v>232.5</v>
      </c>
    </row>
    <row r="47" spans="1:3">
      <c r="A47" s="210">
        <v>31352</v>
      </c>
      <c r="B47" s="211">
        <v>5.25</v>
      </c>
      <c r="C47" s="212">
        <f t="shared" si="0"/>
        <v>237.75</v>
      </c>
    </row>
    <row r="48" spans="1:3">
      <c r="A48" s="210">
        <v>31382</v>
      </c>
      <c r="B48" s="211">
        <v>5.25</v>
      </c>
      <c r="C48" s="212">
        <f t="shared" si="0"/>
        <v>243</v>
      </c>
    </row>
    <row r="49" spans="1:3">
      <c r="A49" s="210">
        <v>31413</v>
      </c>
      <c r="B49" s="211">
        <v>8.25</v>
      </c>
      <c r="C49" s="212">
        <f t="shared" si="0"/>
        <v>251.25</v>
      </c>
    </row>
    <row r="50" spans="1:3">
      <c r="A50" s="210">
        <v>31444</v>
      </c>
      <c r="B50" s="211">
        <v>8.25</v>
      </c>
      <c r="C50" s="212">
        <f t="shared" si="0"/>
        <v>259.5</v>
      </c>
    </row>
    <row r="51" spans="1:3">
      <c r="A51" s="210">
        <v>31472</v>
      </c>
      <c r="B51" s="211">
        <v>8.25</v>
      </c>
      <c r="C51" s="212">
        <f t="shared" si="0"/>
        <v>267.75</v>
      </c>
    </row>
    <row r="52" spans="1:3">
      <c r="A52" s="210">
        <v>31503</v>
      </c>
      <c r="B52" s="211">
        <v>8.25</v>
      </c>
      <c r="C52" s="212">
        <f t="shared" si="0"/>
        <v>276</v>
      </c>
    </row>
    <row r="53" spans="1:3">
      <c r="A53" s="210">
        <v>31533</v>
      </c>
      <c r="B53" s="211">
        <v>8.25</v>
      </c>
      <c r="C53" s="212">
        <f t="shared" si="0"/>
        <v>284.25</v>
      </c>
    </row>
    <row r="54" spans="1:3">
      <c r="A54" s="210">
        <v>31564</v>
      </c>
      <c r="B54" s="211">
        <v>8.25</v>
      </c>
      <c r="C54" s="212">
        <f t="shared" si="0"/>
        <v>292.5</v>
      </c>
    </row>
    <row r="55" spans="1:3">
      <c r="A55" s="210">
        <v>31594</v>
      </c>
      <c r="B55" s="211">
        <v>8.25</v>
      </c>
      <c r="C55" s="212">
        <f t="shared" si="0"/>
        <v>300.75</v>
      </c>
    </row>
    <row r="56" spans="1:3">
      <c r="A56" s="210">
        <v>31625</v>
      </c>
      <c r="B56" s="211">
        <v>8.25</v>
      </c>
      <c r="C56" s="212">
        <f t="shared" si="0"/>
        <v>309</v>
      </c>
    </row>
    <row r="57" spans="1:3">
      <c r="A57" s="210">
        <v>31656</v>
      </c>
      <c r="B57" s="211">
        <v>8.25</v>
      </c>
      <c r="C57" s="212">
        <f t="shared" si="0"/>
        <v>317.25</v>
      </c>
    </row>
    <row r="58" spans="1:3">
      <c r="A58" s="210">
        <v>31686</v>
      </c>
      <c r="B58" s="211">
        <v>8.25</v>
      </c>
      <c r="C58" s="212">
        <f t="shared" si="0"/>
        <v>325.5</v>
      </c>
    </row>
    <row r="59" spans="1:3">
      <c r="A59" s="210">
        <v>31717</v>
      </c>
      <c r="B59" s="211">
        <v>8.25</v>
      </c>
      <c r="C59" s="212">
        <f t="shared" si="0"/>
        <v>333.75</v>
      </c>
    </row>
    <row r="60" spans="1:3">
      <c r="A60" s="210">
        <v>31747</v>
      </c>
      <c r="B60" s="211">
        <v>8.25</v>
      </c>
      <c r="C60" s="212">
        <f t="shared" si="0"/>
        <v>342</v>
      </c>
    </row>
    <row r="61" spans="1:3">
      <c r="A61" s="210">
        <v>31778</v>
      </c>
      <c r="B61" s="211">
        <v>12.75</v>
      </c>
      <c r="C61" s="212">
        <f t="shared" si="0"/>
        <v>354.75</v>
      </c>
    </row>
    <row r="62" spans="1:3">
      <c r="A62" s="210">
        <v>31809</v>
      </c>
      <c r="B62" s="211">
        <v>12.75</v>
      </c>
      <c r="C62" s="212">
        <f t="shared" si="0"/>
        <v>367.5</v>
      </c>
    </row>
    <row r="63" spans="1:3">
      <c r="A63" s="210">
        <v>31837</v>
      </c>
      <c r="B63" s="211">
        <v>12.75</v>
      </c>
      <c r="C63" s="212">
        <f t="shared" si="0"/>
        <v>380.25</v>
      </c>
    </row>
    <row r="64" spans="1:3">
      <c r="A64" s="210">
        <v>31868</v>
      </c>
      <c r="B64" s="211">
        <v>12.75</v>
      </c>
      <c r="C64" s="212">
        <f t="shared" si="0"/>
        <v>393</v>
      </c>
    </row>
    <row r="65" spans="1:3">
      <c r="A65" s="210">
        <v>31898</v>
      </c>
      <c r="B65" s="211">
        <v>12.75</v>
      </c>
      <c r="C65" s="212">
        <f t="shared" si="0"/>
        <v>405.75</v>
      </c>
    </row>
    <row r="66" spans="1:3">
      <c r="A66" s="210">
        <v>31929</v>
      </c>
      <c r="B66" s="211">
        <v>12.75</v>
      </c>
      <c r="C66" s="212">
        <f t="shared" ref="C66:C129" si="1">C65+B66</f>
        <v>418.5</v>
      </c>
    </row>
    <row r="67" spans="1:3">
      <c r="A67" s="210">
        <v>31959</v>
      </c>
      <c r="B67" s="211">
        <v>12.75</v>
      </c>
      <c r="C67" s="212">
        <f t="shared" si="1"/>
        <v>431.25</v>
      </c>
    </row>
    <row r="68" spans="1:3">
      <c r="A68" s="210">
        <v>31990</v>
      </c>
      <c r="B68" s="211">
        <v>12.75</v>
      </c>
      <c r="C68" s="212">
        <f t="shared" si="1"/>
        <v>444</v>
      </c>
    </row>
    <row r="69" spans="1:3">
      <c r="A69" s="210">
        <v>32021</v>
      </c>
      <c r="B69" s="211">
        <v>12.75</v>
      </c>
      <c r="C69" s="212">
        <f t="shared" si="1"/>
        <v>456.75</v>
      </c>
    </row>
    <row r="70" spans="1:3">
      <c r="A70" s="210">
        <v>32051</v>
      </c>
      <c r="B70" s="211">
        <v>12.75</v>
      </c>
      <c r="C70" s="212">
        <f t="shared" si="1"/>
        <v>469.5</v>
      </c>
    </row>
    <row r="71" spans="1:3">
      <c r="A71" s="210">
        <v>32082</v>
      </c>
      <c r="B71" s="211">
        <v>12.75</v>
      </c>
      <c r="C71" s="212">
        <f t="shared" si="1"/>
        <v>482.25</v>
      </c>
    </row>
    <row r="72" spans="1:3">
      <c r="A72" s="210">
        <v>32112</v>
      </c>
      <c r="B72" s="211">
        <v>12.75</v>
      </c>
      <c r="C72" s="212">
        <f t="shared" si="1"/>
        <v>495</v>
      </c>
    </row>
    <row r="73" spans="1:3">
      <c r="A73" s="210">
        <v>32143</v>
      </c>
      <c r="B73" s="211">
        <v>12.75</v>
      </c>
      <c r="C73" s="212">
        <f t="shared" si="1"/>
        <v>507.75</v>
      </c>
    </row>
    <row r="74" spans="1:3">
      <c r="A74" s="210">
        <v>32174</v>
      </c>
      <c r="B74" s="211">
        <v>12.75</v>
      </c>
      <c r="C74" s="212">
        <f t="shared" si="1"/>
        <v>520.5</v>
      </c>
    </row>
    <row r="75" spans="1:3">
      <c r="A75" s="210">
        <v>32203</v>
      </c>
      <c r="B75" s="211">
        <v>12.75</v>
      </c>
      <c r="C75" s="212">
        <f t="shared" si="1"/>
        <v>533.25</v>
      </c>
    </row>
    <row r="76" spans="1:3">
      <c r="A76" s="210">
        <v>32234</v>
      </c>
      <c r="B76" s="211">
        <v>12.75</v>
      </c>
      <c r="C76" s="212">
        <f t="shared" si="1"/>
        <v>546</v>
      </c>
    </row>
    <row r="77" spans="1:3">
      <c r="A77" s="210">
        <v>32264</v>
      </c>
      <c r="B77" s="211">
        <v>12.75</v>
      </c>
      <c r="C77" s="212">
        <f t="shared" si="1"/>
        <v>558.75</v>
      </c>
    </row>
    <row r="78" spans="1:3">
      <c r="A78" s="210">
        <v>32295</v>
      </c>
      <c r="B78" s="211">
        <v>9.85</v>
      </c>
      <c r="C78" s="212">
        <f t="shared" si="1"/>
        <v>568.6</v>
      </c>
    </row>
    <row r="79" spans="1:3">
      <c r="A79" s="210">
        <v>32325</v>
      </c>
      <c r="B79" s="211">
        <v>9.85</v>
      </c>
      <c r="C79" s="212">
        <f t="shared" si="1"/>
        <v>578.45000000000005</v>
      </c>
    </row>
    <row r="80" spans="1:3">
      <c r="A80" s="210">
        <v>32356</v>
      </c>
      <c r="B80" s="211">
        <v>7.6</v>
      </c>
      <c r="C80" s="212">
        <f t="shared" si="1"/>
        <v>586.05000000000007</v>
      </c>
    </row>
    <row r="81" spans="1:3">
      <c r="A81" s="210">
        <v>32387</v>
      </c>
      <c r="B81" s="211">
        <v>6.61</v>
      </c>
      <c r="C81" s="212">
        <f t="shared" si="1"/>
        <v>592.66000000000008</v>
      </c>
    </row>
    <row r="82" spans="1:3">
      <c r="A82" s="210">
        <v>32417</v>
      </c>
      <c r="B82" s="211">
        <v>6.48</v>
      </c>
      <c r="C82" s="212">
        <f t="shared" si="1"/>
        <v>599.1400000000001</v>
      </c>
    </row>
    <row r="83" spans="1:3">
      <c r="A83" s="210">
        <v>32448</v>
      </c>
      <c r="B83" s="211">
        <v>6.48</v>
      </c>
      <c r="C83" s="212">
        <f t="shared" si="1"/>
        <v>605.62000000000012</v>
      </c>
    </row>
    <row r="84" spans="1:3">
      <c r="A84" s="210">
        <v>32478</v>
      </c>
      <c r="B84" s="211">
        <v>6.51</v>
      </c>
      <c r="C84" s="212">
        <f t="shared" si="1"/>
        <v>612.13000000000011</v>
      </c>
    </row>
    <row r="85" spans="1:3">
      <c r="A85" s="210">
        <v>32509</v>
      </c>
      <c r="B85" s="211">
        <v>6.76</v>
      </c>
      <c r="C85" s="212">
        <f t="shared" si="1"/>
        <v>618.8900000000001</v>
      </c>
    </row>
    <row r="86" spans="1:3">
      <c r="A86" s="210">
        <v>32540</v>
      </c>
      <c r="B86" s="211">
        <v>7.39</v>
      </c>
      <c r="C86" s="212">
        <f t="shared" si="1"/>
        <v>626.28000000000009</v>
      </c>
    </row>
    <row r="87" spans="1:3">
      <c r="A87" s="210">
        <v>32568</v>
      </c>
      <c r="B87" s="211">
        <v>8.02</v>
      </c>
      <c r="C87" s="212">
        <f t="shared" si="1"/>
        <v>634.30000000000007</v>
      </c>
    </row>
    <row r="88" spans="1:3">
      <c r="A88" s="210">
        <v>32599</v>
      </c>
      <c r="B88" s="211">
        <v>7.91</v>
      </c>
      <c r="C88" s="212">
        <f t="shared" si="1"/>
        <v>642.21</v>
      </c>
    </row>
    <row r="89" spans="1:3">
      <c r="A89" s="210">
        <v>32629</v>
      </c>
      <c r="B89" s="211">
        <v>7.69</v>
      </c>
      <c r="C89" s="212">
        <f t="shared" si="1"/>
        <v>649.90000000000009</v>
      </c>
    </row>
    <row r="90" spans="1:3">
      <c r="A90" s="210">
        <v>32660</v>
      </c>
      <c r="B90" s="211">
        <v>7.62</v>
      </c>
      <c r="C90" s="212">
        <f t="shared" si="1"/>
        <v>657.5200000000001</v>
      </c>
    </row>
    <row r="91" spans="1:3">
      <c r="A91" s="210">
        <v>32690</v>
      </c>
      <c r="B91" s="211">
        <v>7.99</v>
      </c>
      <c r="C91" s="212">
        <f t="shared" si="1"/>
        <v>665.5100000000001</v>
      </c>
    </row>
    <row r="92" spans="1:3">
      <c r="A92" s="210">
        <v>32721</v>
      </c>
      <c r="B92" s="211">
        <v>8.4499999999999993</v>
      </c>
      <c r="C92" s="212">
        <f t="shared" si="1"/>
        <v>673.96000000000015</v>
      </c>
    </row>
    <row r="93" spans="1:3">
      <c r="A93" s="210">
        <v>32752</v>
      </c>
      <c r="B93" s="211">
        <v>8.3699999999999992</v>
      </c>
      <c r="C93" s="212">
        <f t="shared" si="1"/>
        <v>682.33000000000015</v>
      </c>
    </row>
    <row r="94" spans="1:3">
      <c r="A94" s="210">
        <v>32782</v>
      </c>
      <c r="B94" s="211">
        <v>6.19</v>
      </c>
      <c r="C94" s="212">
        <f t="shared" si="1"/>
        <v>688.52000000000021</v>
      </c>
    </row>
    <row r="95" spans="1:3">
      <c r="A95" s="210">
        <v>32813</v>
      </c>
      <c r="B95" s="211">
        <v>5.73</v>
      </c>
      <c r="C95" s="212">
        <f t="shared" si="1"/>
        <v>694.25000000000023</v>
      </c>
    </row>
    <row r="96" spans="1:3">
      <c r="A96" s="210">
        <v>32843</v>
      </c>
      <c r="B96" s="211">
        <v>6.08</v>
      </c>
      <c r="C96" s="212">
        <f t="shared" si="1"/>
        <v>700.33000000000027</v>
      </c>
    </row>
    <row r="97" spans="1:3">
      <c r="A97" s="210">
        <v>32874</v>
      </c>
      <c r="B97" s="211">
        <v>3</v>
      </c>
      <c r="C97" s="212">
        <f t="shared" si="1"/>
        <v>703.33000000000027</v>
      </c>
    </row>
    <row r="98" spans="1:3">
      <c r="A98" s="210">
        <v>32905</v>
      </c>
      <c r="B98" s="211">
        <v>3</v>
      </c>
      <c r="C98" s="212">
        <f t="shared" si="1"/>
        <v>706.33000000000027</v>
      </c>
    </row>
    <row r="99" spans="1:3">
      <c r="A99" s="210">
        <v>32933</v>
      </c>
      <c r="B99" s="211">
        <v>3</v>
      </c>
      <c r="C99" s="212">
        <f t="shared" si="1"/>
        <v>709.33000000000027</v>
      </c>
    </row>
    <row r="100" spans="1:3">
      <c r="A100" s="210">
        <v>32964</v>
      </c>
      <c r="B100" s="211">
        <v>3</v>
      </c>
      <c r="C100" s="212">
        <f t="shared" si="1"/>
        <v>712.33000000000027</v>
      </c>
    </row>
    <row r="101" spans="1:3">
      <c r="A101" s="210">
        <v>32994</v>
      </c>
      <c r="B101" s="211">
        <v>3</v>
      </c>
      <c r="C101" s="212">
        <f t="shared" si="1"/>
        <v>715.33000000000027</v>
      </c>
    </row>
    <row r="102" spans="1:3">
      <c r="A102" s="210">
        <v>33025</v>
      </c>
      <c r="B102" s="211">
        <v>3</v>
      </c>
      <c r="C102" s="212">
        <f t="shared" si="1"/>
        <v>718.33000000000027</v>
      </c>
    </row>
    <row r="103" spans="1:3">
      <c r="A103" s="210">
        <v>33055</v>
      </c>
      <c r="B103" s="211">
        <v>3</v>
      </c>
      <c r="C103" s="212">
        <f t="shared" si="1"/>
        <v>721.33000000000027</v>
      </c>
    </row>
    <row r="104" spans="1:3">
      <c r="A104" s="210">
        <v>33086</v>
      </c>
      <c r="B104" s="211">
        <v>3</v>
      </c>
      <c r="C104" s="212">
        <f t="shared" si="1"/>
        <v>724.33000000000027</v>
      </c>
    </row>
    <row r="105" spans="1:3">
      <c r="A105" s="210">
        <v>33117</v>
      </c>
      <c r="B105" s="211">
        <v>3</v>
      </c>
      <c r="C105" s="212">
        <f t="shared" si="1"/>
        <v>727.33000000000027</v>
      </c>
    </row>
    <row r="106" spans="1:3">
      <c r="A106" s="210">
        <v>33147</v>
      </c>
      <c r="B106" s="211">
        <v>3</v>
      </c>
      <c r="C106" s="212">
        <f t="shared" si="1"/>
        <v>730.33000000000027</v>
      </c>
    </row>
    <row r="107" spans="1:3">
      <c r="A107" s="210">
        <v>33178</v>
      </c>
      <c r="B107" s="211">
        <v>3</v>
      </c>
      <c r="C107" s="212">
        <f t="shared" si="1"/>
        <v>733.33000000000027</v>
      </c>
    </row>
    <row r="108" spans="1:3">
      <c r="A108" s="210">
        <v>33208</v>
      </c>
      <c r="B108" s="211">
        <v>3</v>
      </c>
      <c r="C108" s="212">
        <f t="shared" si="1"/>
        <v>736.33000000000027</v>
      </c>
    </row>
    <row r="109" spans="1:3">
      <c r="A109" s="210">
        <v>33239</v>
      </c>
      <c r="B109" s="211">
        <v>2.25</v>
      </c>
      <c r="C109" s="212">
        <f t="shared" si="1"/>
        <v>738.58000000000027</v>
      </c>
    </row>
    <row r="110" spans="1:3">
      <c r="A110" s="210">
        <v>33270</v>
      </c>
      <c r="B110" s="211">
        <v>2.25</v>
      </c>
      <c r="C110" s="212">
        <f t="shared" si="1"/>
        <v>740.83000000000027</v>
      </c>
    </row>
    <row r="111" spans="1:3">
      <c r="A111" s="210">
        <v>33298</v>
      </c>
      <c r="B111" s="211">
        <v>2.25</v>
      </c>
      <c r="C111" s="212">
        <f t="shared" si="1"/>
        <v>743.08000000000027</v>
      </c>
    </row>
    <row r="112" spans="1:3">
      <c r="A112" s="210">
        <v>33329</v>
      </c>
      <c r="B112" s="211">
        <v>2.25</v>
      </c>
      <c r="C112" s="212">
        <f t="shared" si="1"/>
        <v>745.33000000000027</v>
      </c>
    </row>
    <row r="113" spans="1:3">
      <c r="A113" s="210">
        <v>33359</v>
      </c>
      <c r="B113" s="211">
        <v>2.25</v>
      </c>
      <c r="C113" s="212">
        <f t="shared" si="1"/>
        <v>747.58000000000027</v>
      </c>
    </row>
    <row r="114" spans="1:3">
      <c r="A114" s="210">
        <v>33390</v>
      </c>
      <c r="B114" s="211">
        <v>2.25</v>
      </c>
      <c r="C114" s="212">
        <f t="shared" si="1"/>
        <v>749.83000000000027</v>
      </c>
    </row>
    <row r="115" spans="1:3">
      <c r="A115" s="210">
        <v>33420</v>
      </c>
      <c r="B115" s="211">
        <v>2.25</v>
      </c>
      <c r="C115" s="212">
        <f t="shared" si="1"/>
        <v>752.08000000000027</v>
      </c>
    </row>
    <row r="116" spans="1:3">
      <c r="A116" s="210">
        <v>33451</v>
      </c>
      <c r="B116" s="211">
        <v>2.25</v>
      </c>
      <c r="C116" s="212">
        <f t="shared" si="1"/>
        <v>754.33000000000027</v>
      </c>
    </row>
    <row r="117" spans="1:3">
      <c r="A117" s="210">
        <v>33482</v>
      </c>
      <c r="B117" s="211">
        <v>2.25</v>
      </c>
      <c r="C117" s="212">
        <f t="shared" si="1"/>
        <v>756.58000000000027</v>
      </c>
    </row>
    <row r="118" spans="1:3">
      <c r="A118" s="210">
        <v>33512</v>
      </c>
      <c r="B118" s="211">
        <v>2.25</v>
      </c>
      <c r="C118" s="212">
        <f t="shared" si="1"/>
        <v>758.83000000000027</v>
      </c>
    </row>
    <row r="119" spans="1:3">
      <c r="A119" s="210">
        <v>33543</v>
      </c>
      <c r="B119" s="211">
        <v>2.25</v>
      </c>
      <c r="C119" s="212">
        <f t="shared" si="1"/>
        <v>761.08000000000027</v>
      </c>
    </row>
    <row r="120" spans="1:3">
      <c r="A120" s="210">
        <v>33573</v>
      </c>
      <c r="B120" s="211">
        <v>2.25</v>
      </c>
      <c r="C120" s="212">
        <f t="shared" si="1"/>
        <v>763.33000000000027</v>
      </c>
    </row>
    <row r="121" spans="1:3">
      <c r="A121" s="210">
        <v>33604</v>
      </c>
      <c r="B121" s="211">
        <v>1.5</v>
      </c>
      <c r="C121" s="212">
        <f t="shared" si="1"/>
        <v>764.83000000000027</v>
      </c>
    </row>
    <row r="122" spans="1:3">
      <c r="A122" s="210">
        <v>33635</v>
      </c>
      <c r="B122" s="211">
        <v>1.5</v>
      </c>
      <c r="C122" s="212">
        <f t="shared" si="1"/>
        <v>766.33000000000027</v>
      </c>
    </row>
    <row r="123" spans="1:3">
      <c r="A123" s="210">
        <v>33664</v>
      </c>
      <c r="B123" s="211">
        <v>1.5</v>
      </c>
      <c r="C123" s="212">
        <f t="shared" si="1"/>
        <v>767.83000000000027</v>
      </c>
    </row>
    <row r="124" spans="1:3">
      <c r="A124" s="210">
        <v>33695</v>
      </c>
      <c r="B124" s="211">
        <v>1.5</v>
      </c>
      <c r="C124" s="212">
        <f t="shared" si="1"/>
        <v>769.33000000000027</v>
      </c>
    </row>
    <row r="125" spans="1:3">
      <c r="A125" s="210">
        <v>33725</v>
      </c>
      <c r="B125" s="211">
        <v>1.5</v>
      </c>
      <c r="C125" s="212">
        <f t="shared" si="1"/>
        <v>770.83000000000027</v>
      </c>
    </row>
    <row r="126" spans="1:3">
      <c r="A126" s="210">
        <v>33756</v>
      </c>
      <c r="B126" s="211">
        <v>1.5</v>
      </c>
      <c r="C126" s="212">
        <f t="shared" si="1"/>
        <v>772.33000000000027</v>
      </c>
    </row>
    <row r="127" spans="1:3">
      <c r="A127" s="210">
        <v>33786</v>
      </c>
      <c r="B127" s="211">
        <v>1.5</v>
      </c>
      <c r="C127" s="212">
        <f t="shared" si="1"/>
        <v>773.83000000000027</v>
      </c>
    </row>
    <row r="128" spans="1:3">
      <c r="A128" s="210">
        <v>33817</v>
      </c>
      <c r="B128" s="211">
        <v>1.5</v>
      </c>
      <c r="C128" s="212">
        <f t="shared" si="1"/>
        <v>775.33000000000027</v>
      </c>
    </row>
    <row r="129" spans="1:3">
      <c r="A129" s="210">
        <v>33848</v>
      </c>
      <c r="B129" s="211">
        <v>1.5</v>
      </c>
      <c r="C129" s="212">
        <f t="shared" si="1"/>
        <v>776.83000000000027</v>
      </c>
    </row>
    <row r="130" spans="1:3">
      <c r="A130" s="210">
        <v>33878</v>
      </c>
      <c r="B130" s="211">
        <v>1.5</v>
      </c>
      <c r="C130" s="212">
        <f t="shared" ref="C130:C193" si="2">C129+B130</f>
        <v>778.33000000000027</v>
      </c>
    </row>
    <row r="131" spans="1:3">
      <c r="A131" s="210">
        <v>33909</v>
      </c>
      <c r="B131" s="211">
        <v>1.5</v>
      </c>
      <c r="C131" s="212">
        <f t="shared" si="2"/>
        <v>779.83000000000027</v>
      </c>
    </row>
    <row r="132" spans="1:3">
      <c r="A132" s="210">
        <v>33939</v>
      </c>
      <c r="B132" s="211">
        <v>1.5</v>
      </c>
      <c r="C132" s="212">
        <f t="shared" si="2"/>
        <v>781.33000000000027</v>
      </c>
    </row>
    <row r="133" spans="1:3">
      <c r="A133" s="210">
        <v>33970</v>
      </c>
      <c r="B133" s="211">
        <v>2.7</v>
      </c>
      <c r="C133" s="212">
        <f t="shared" si="2"/>
        <v>784.03000000000031</v>
      </c>
    </row>
    <row r="134" spans="1:3">
      <c r="A134" s="210">
        <v>34001</v>
      </c>
      <c r="B134" s="211">
        <v>2.1</v>
      </c>
      <c r="C134" s="212">
        <f t="shared" si="2"/>
        <v>786.13000000000034</v>
      </c>
    </row>
    <row r="135" spans="1:3">
      <c r="A135" s="210">
        <v>34029</v>
      </c>
      <c r="B135" s="211">
        <v>2.2000000000000002</v>
      </c>
      <c r="C135" s="212">
        <f t="shared" si="2"/>
        <v>788.33000000000038</v>
      </c>
    </row>
    <row r="136" spans="1:3">
      <c r="A136" s="210">
        <v>34060</v>
      </c>
      <c r="B136" s="211">
        <v>2.7</v>
      </c>
      <c r="C136" s="212">
        <f t="shared" si="2"/>
        <v>791.03000000000043</v>
      </c>
    </row>
    <row r="137" spans="1:3">
      <c r="A137" s="210">
        <v>34090</v>
      </c>
      <c r="B137" s="211">
        <v>2.7</v>
      </c>
      <c r="C137" s="212">
        <f t="shared" si="2"/>
        <v>793.73000000000047</v>
      </c>
    </row>
    <row r="138" spans="1:3">
      <c r="A138" s="210">
        <v>34121</v>
      </c>
      <c r="B138" s="211">
        <v>2.7</v>
      </c>
      <c r="C138" s="212">
        <f t="shared" si="2"/>
        <v>796.43000000000052</v>
      </c>
    </row>
    <row r="139" spans="1:3">
      <c r="A139" s="210">
        <v>34151</v>
      </c>
      <c r="B139" s="211">
        <v>2.6</v>
      </c>
      <c r="C139" s="212">
        <f t="shared" si="2"/>
        <v>799.03000000000054</v>
      </c>
    </row>
    <row r="140" spans="1:3">
      <c r="A140" s="210">
        <v>34182</v>
      </c>
      <c r="B140" s="211">
        <v>2.2000000000000002</v>
      </c>
      <c r="C140" s="212">
        <f t="shared" si="2"/>
        <v>801.23000000000059</v>
      </c>
    </row>
    <row r="141" spans="1:3">
      <c r="A141" s="210">
        <v>34213</v>
      </c>
      <c r="B141" s="211">
        <v>2.4</v>
      </c>
      <c r="C141" s="212">
        <f t="shared" si="2"/>
        <v>803.63000000000056</v>
      </c>
    </row>
    <row r="142" spans="1:3">
      <c r="A142" s="210">
        <v>34243</v>
      </c>
      <c r="B142" s="211">
        <v>2.2000000000000002</v>
      </c>
      <c r="C142" s="212">
        <f t="shared" si="2"/>
        <v>805.83000000000061</v>
      </c>
    </row>
    <row r="143" spans="1:3">
      <c r="A143" s="210">
        <v>34274</v>
      </c>
      <c r="B143" s="211">
        <v>1.8</v>
      </c>
      <c r="C143" s="212">
        <f t="shared" si="2"/>
        <v>807.63000000000056</v>
      </c>
    </row>
    <row r="144" spans="1:3">
      <c r="A144" s="210">
        <v>34304</v>
      </c>
      <c r="B144" s="211">
        <v>2.5</v>
      </c>
      <c r="C144" s="212">
        <f t="shared" si="2"/>
        <v>810.13000000000056</v>
      </c>
    </row>
    <row r="145" spans="1:3">
      <c r="A145" s="210">
        <v>34335</v>
      </c>
      <c r="B145" s="211">
        <v>3</v>
      </c>
      <c r="C145" s="212">
        <f t="shared" si="2"/>
        <v>813.13000000000056</v>
      </c>
    </row>
    <row r="146" spans="1:3">
      <c r="A146" s="210">
        <v>34366</v>
      </c>
      <c r="B146" s="211">
        <v>1.6</v>
      </c>
      <c r="C146" s="212">
        <f t="shared" si="2"/>
        <v>814.73000000000059</v>
      </c>
    </row>
    <row r="147" spans="1:3">
      <c r="A147" s="210">
        <v>34394</v>
      </c>
      <c r="B147" s="211">
        <v>1.34</v>
      </c>
      <c r="C147" s="212">
        <f t="shared" si="2"/>
        <v>816.07000000000062</v>
      </c>
    </row>
    <row r="148" spans="1:3">
      <c r="A148" s="210">
        <v>34425</v>
      </c>
      <c r="B148" s="211">
        <v>1.7</v>
      </c>
      <c r="C148" s="212">
        <f t="shared" si="2"/>
        <v>817.77000000000066</v>
      </c>
    </row>
    <row r="149" spans="1:3">
      <c r="A149" s="210">
        <v>34455</v>
      </c>
      <c r="B149" s="211">
        <v>2.25</v>
      </c>
      <c r="C149" s="212">
        <f t="shared" si="2"/>
        <v>820.02000000000066</v>
      </c>
    </row>
    <row r="150" spans="1:3">
      <c r="A150" s="210">
        <v>34486</v>
      </c>
      <c r="B150" s="211">
        <v>2.86</v>
      </c>
      <c r="C150" s="212">
        <f t="shared" si="2"/>
        <v>822.88000000000068</v>
      </c>
    </row>
    <row r="151" spans="1:3">
      <c r="A151" s="210">
        <v>34516</v>
      </c>
      <c r="B151" s="211">
        <v>2.9</v>
      </c>
      <c r="C151" s="212">
        <f t="shared" si="2"/>
        <v>825.78000000000065</v>
      </c>
    </row>
    <row r="152" spans="1:3">
      <c r="A152" s="210">
        <v>34547</v>
      </c>
      <c r="B152" s="211">
        <v>3</v>
      </c>
      <c r="C152" s="212">
        <f t="shared" si="2"/>
        <v>828.78000000000065</v>
      </c>
    </row>
    <row r="153" spans="1:3">
      <c r="A153" s="210">
        <v>34578</v>
      </c>
      <c r="B153" s="211">
        <v>3</v>
      </c>
      <c r="C153" s="212">
        <f t="shared" si="2"/>
        <v>831.78000000000065</v>
      </c>
    </row>
    <row r="154" spans="1:3">
      <c r="A154" s="210">
        <v>34608</v>
      </c>
      <c r="B154" s="211">
        <v>2.8</v>
      </c>
      <c r="C154" s="212">
        <f t="shared" si="2"/>
        <v>834.58000000000061</v>
      </c>
    </row>
    <row r="155" spans="1:3">
      <c r="A155" s="210">
        <v>34639</v>
      </c>
      <c r="B155" s="211">
        <v>2.34</v>
      </c>
      <c r="C155" s="212">
        <f t="shared" si="2"/>
        <v>836.92000000000064</v>
      </c>
    </row>
    <row r="156" spans="1:3">
      <c r="A156" s="210">
        <v>34669</v>
      </c>
      <c r="B156" s="211">
        <v>2.72</v>
      </c>
      <c r="C156" s="212">
        <f t="shared" si="2"/>
        <v>839.64000000000067</v>
      </c>
    </row>
    <row r="157" spans="1:3">
      <c r="A157" s="210">
        <v>34700</v>
      </c>
      <c r="B157" s="211">
        <v>3</v>
      </c>
      <c r="C157" s="212">
        <f t="shared" si="2"/>
        <v>842.64000000000067</v>
      </c>
    </row>
    <row r="158" spans="1:3">
      <c r="A158" s="210">
        <v>34731</v>
      </c>
      <c r="B158" s="211">
        <v>3</v>
      </c>
      <c r="C158" s="212">
        <f t="shared" si="2"/>
        <v>845.64000000000067</v>
      </c>
    </row>
    <row r="159" spans="1:3">
      <c r="A159" s="210">
        <v>34759</v>
      </c>
      <c r="B159" s="211">
        <v>3</v>
      </c>
      <c r="C159" s="212">
        <f t="shared" si="2"/>
        <v>848.64000000000067</v>
      </c>
    </row>
    <row r="160" spans="1:3">
      <c r="A160" s="210">
        <v>34790</v>
      </c>
      <c r="B160" s="211">
        <v>3</v>
      </c>
      <c r="C160" s="212">
        <f t="shared" si="2"/>
        <v>851.64000000000067</v>
      </c>
    </row>
    <row r="161" spans="1:3">
      <c r="A161" s="210">
        <v>34820</v>
      </c>
      <c r="B161" s="211">
        <v>3</v>
      </c>
      <c r="C161" s="212">
        <f t="shared" si="2"/>
        <v>854.64000000000067</v>
      </c>
    </row>
    <row r="162" spans="1:3">
      <c r="A162" s="210">
        <v>34851</v>
      </c>
      <c r="B162" s="211">
        <v>0.86</v>
      </c>
      <c r="C162" s="212">
        <f t="shared" si="2"/>
        <v>855.50000000000068</v>
      </c>
    </row>
    <row r="163" spans="1:3">
      <c r="A163" s="210">
        <v>34881</v>
      </c>
      <c r="B163" s="211">
        <v>3</v>
      </c>
      <c r="C163" s="212">
        <f t="shared" si="2"/>
        <v>858.50000000000068</v>
      </c>
    </row>
    <row r="164" spans="1:3">
      <c r="A164" s="210">
        <v>34912</v>
      </c>
      <c r="B164" s="211">
        <v>3</v>
      </c>
      <c r="C164" s="212">
        <f t="shared" si="2"/>
        <v>861.50000000000068</v>
      </c>
    </row>
    <row r="165" spans="1:3">
      <c r="A165" s="210">
        <v>34943</v>
      </c>
      <c r="B165" s="211">
        <v>3</v>
      </c>
      <c r="C165" s="212">
        <f t="shared" si="2"/>
        <v>864.50000000000068</v>
      </c>
    </row>
    <row r="166" spans="1:3">
      <c r="A166" s="210">
        <v>34973</v>
      </c>
      <c r="B166" s="211">
        <v>3</v>
      </c>
      <c r="C166" s="212">
        <f t="shared" si="2"/>
        <v>867.50000000000068</v>
      </c>
    </row>
    <row r="167" spans="1:3">
      <c r="A167" s="210">
        <v>35004</v>
      </c>
      <c r="B167" s="211">
        <v>3</v>
      </c>
      <c r="C167" s="212">
        <f t="shared" si="2"/>
        <v>870.50000000000068</v>
      </c>
    </row>
    <row r="168" spans="1:3">
      <c r="A168" s="210">
        <v>35034</v>
      </c>
      <c r="B168" s="211">
        <v>3</v>
      </c>
      <c r="C168" s="212">
        <f t="shared" si="2"/>
        <v>873.50000000000068</v>
      </c>
    </row>
    <row r="169" spans="1:3">
      <c r="A169" s="210">
        <v>35065</v>
      </c>
      <c r="B169" s="211">
        <v>3</v>
      </c>
      <c r="C169" s="212">
        <f t="shared" si="2"/>
        <v>876.50000000000068</v>
      </c>
    </row>
    <row r="170" spans="1:3">
      <c r="A170" s="210">
        <v>35096</v>
      </c>
      <c r="B170" s="211">
        <v>3</v>
      </c>
      <c r="C170" s="212">
        <f t="shared" si="2"/>
        <v>879.50000000000068</v>
      </c>
    </row>
    <row r="171" spans="1:3">
      <c r="A171" s="210">
        <v>35125</v>
      </c>
      <c r="B171" s="211">
        <v>3</v>
      </c>
      <c r="C171" s="212">
        <f t="shared" si="2"/>
        <v>882.50000000000068</v>
      </c>
    </row>
    <row r="172" spans="1:3">
      <c r="A172" s="210">
        <v>35156</v>
      </c>
      <c r="B172" s="211">
        <v>3</v>
      </c>
      <c r="C172" s="212">
        <f t="shared" si="2"/>
        <v>885.50000000000068</v>
      </c>
    </row>
    <row r="173" spans="1:3">
      <c r="A173" s="210">
        <v>35186</v>
      </c>
      <c r="B173" s="211">
        <v>3</v>
      </c>
      <c r="C173" s="212">
        <f t="shared" si="2"/>
        <v>888.50000000000068</v>
      </c>
    </row>
    <row r="174" spans="1:3">
      <c r="A174" s="210">
        <v>35217</v>
      </c>
      <c r="B174" s="211">
        <v>2.1800000000000002</v>
      </c>
      <c r="C174" s="212">
        <f t="shared" si="2"/>
        <v>890.68000000000063</v>
      </c>
    </row>
    <row r="175" spans="1:3">
      <c r="A175" s="210">
        <v>35247</v>
      </c>
      <c r="B175" s="211">
        <v>3</v>
      </c>
      <c r="C175" s="212">
        <f t="shared" si="2"/>
        <v>893.68000000000063</v>
      </c>
    </row>
    <row r="176" spans="1:3">
      <c r="A176" s="210">
        <v>35278</v>
      </c>
      <c r="B176" s="211">
        <v>3</v>
      </c>
      <c r="C176" s="212">
        <f t="shared" si="2"/>
        <v>896.68000000000063</v>
      </c>
    </row>
    <row r="177" spans="1:3">
      <c r="A177" s="210">
        <v>35309</v>
      </c>
      <c r="B177" s="211">
        <v>3</v>
      </c>
      <c r="C177" s="212">
        <f t="shared" si="2"/>
        <v>899.68000000000063</v>
      </c>
    </row>
    <row r="178" spans="1:3">
      <c r="A178" s="210">
        <v>35339</v>
      </c>
      <c r="B178" s="211">
        <v>3</v>
      </c>
      <c r="C178" s="212">
        <f t="shared" si="2"/>
        <v>902.68000000000063</v>
      </c>
    </row>
    <row r="179" spans="1:3">
      <c r="A179" s="210">
        <v>35370</v>
      </c>
      <c r="B179" s="211">
        <v>3</v>
      </c>
      <c r="C179" s="212">
        <f t="shared" si="2"/>
        <v>905.68000000000063</v>
      </c>
    </row>
    <row r="180" spans="1:3">
      <c r="A180" s="210">
        <v>35400</v>
      </c>
      <c r="B180" s="211">
        <v>3</v>
      </c>
      <c r="C180" s="212">
        <f t="shared" si="2"/>
        <v>908.68000000000063</v>
      </c>
    </row>
    <row r="181" spans="1:3">
      <c r="A181" s="210">
        <v>35431</v>
      </c>
      <c r="B181" s="211">
        <v>3</v>
      </c>
      <c r="C181" s="212">
        <f t="shared" si="2"/>
        <v>911.68000000000063</v>
      </c>
    </row>
    <row r="182" spans="1:3">
      <c r="A182" s="210">
        <v>35462</v>
      </c>
      <c r="B182" s="211">
        <v>0.72</v>
      </c>
      <c r="C182" s="212">
        <f t="shared" si="2"/>
        <v>912.40000000000066</v>
      </c>
    </row>
    <row r="183" spans="1:3">
      <c r="A183" s="210">
        <v>35490</v>
      </c>
      <c r="B183" s="211">
        <v>0.84</v>
      </c>
      <c r="C183" s="212">
        <f t="shared" si="2"/>
        <v>913.24000000000069</v>
      </c>
    </row>
    <row r="184" spans="1:3">
      <c r="A184" s="210">
        <v>35521</v>
      </c>
      <c r="B184" s="211">
        <v>1.62</v>
      </c>
      <c r="C184" s="212">
        <f t="shared" si="2"/>
        <v>914.8600000000007</v>
      </c>
    </row>
    <row r="185" spans="1:3">
      <c r="A185" s="210">
        <v>35551</v>
      </c>
      <c r="B185" s="211">
        <v>2.63</v>
      </c>
      <c r="C185" s="212">
        <f t="shared" si="2"/>
        <v>917.49000000000069</v>
      </c>
    </row>
    <row r="186" spans="1:3">
      <c r="A186" s="210">
        <v>35582</v>
      </c>
      <c r="B186" s="211">
        <v>2.88</v>
      </c>
      <c r="C186" s="212">
        <f t="shared" si="2"/>
        <v>920.37000000000069</v>
      </c>
    </row>
    <row r="187" spans="1:3">
      <c r="A187" s="210">
        <v>35612</v>
      </c>
      <c r="B187" s="211">
        <v>2.5099999999999998</v>
      </c>
      <c r="C187" s="212">
        <f t="shared" si="2"/>
        <v>922.88000000000068</v>
      </c>
    </row>
    <row r="188" spans="1:3">
      <c r="A188" s="210">
        <v>35643</v>
      </c>
      <c r="B188" s="211">
        <v>2.9</v>
      </c>
      <c r="C188" s="212">
        <f t="shared" si="2"/>
        <v>925.78000000000065</v>
      </c>
    </row>
    <row r="189" spans="1:3">
      <c r="A189" s="210">
        <v>35674</v>
      </c>
      <c r="B189" s="211">
        <v>2.54</v>
      </c>
      <c r="C189" s="212">
        <f t="shared" si="2"/>
        <v>928.32000000000062</v>
      </c>
    </row>
    <row r="190" spans="1:3">
      <c r="A190" s="210">
        <v>35704</v>
      </c>
      <c r="B190" s="211">
        <v>2.54</v>
      </c>
      <c r="C190" s="212">
        <f t="shared" si="2"/>
        <v>930.86000000000058</v>
      </c>
    </row>
    <row r="191" spans="1:3">
      <c r="A191" s="210">
        <v>35735</v>
      </c>
      <c r="B191" s="211">
        <v>1.94</v>
      </c>
      <c r="C191" s="212">
        <f t="shared" si="2"/>
        <v>932.80000000000064</v>
      </c>
    </row>
    <row r="192" spans="1:3">
      <c r="A192" s="210">
        <v>35765</v>
      </c>
      <c r="B192" s="211">
        <v>2.4900000000000002</v>
      </c>
      <c r="C192" s="212">
        <f t="shared" si="2"/>
        <v>935.29000000000065</v>
      </c>
    </row>
    <row r="193" spans="1:3">
      <c r="A193" s="210">
        <v>35796</v>
      </c>
      <c r="B193" s="211">
        <v>2.48</v>
      </c>
      <c r="C193" s="212">
        <f t="shared" si="2"/>
        <v>937.77000000000066</v>
      </c>
    </row>
    <row r="194" spans="1:3">
      <c r="A194" s="210">
        <v>35827</v>
      </c>
      <c r="B194" s="211">
        <v>1.74</v>
      </c>
      <c r="C194" s="212">
        <f t="shared" ref="C194:C257" si="3">C193+B194</f>
        <v>939.51000000000067</v>
      </c>
    </row>
    <row r="195" spans="1:3">
      <c r="A195" s="210">
        <v>35855</v>
      </c>
      <c r="B195" s="211">
        <v>0.44</v>
      </c>
      <c r="C195" s="212">
        <f t="shared" si="3"/>
        <v>939.95000000000073</v>
      </c>
    </row>
    <row r="196" spans="1:3">
      <c r="A196" s="210">
        <v>35886</v>
      </c>
      <c r="B196" s="211">
        <v>1.22</v>
      </c>
      <c r="C196" s="212">
        <f t="shared" si="3"/>
        <v>941.17000000000075</v>
      </c>
    </row>
    <row r="197" spans="1:3">
      <c r="A197" s="210">
        <v>35916</v>
      </c>
      <c r="B197" s="211">
        <v>2.31</v>
      </c>
      <c r="C197" s="212">
        <f t="shared" si="3"/>
        <v>943.4800000000007</v>
      </c>
    </row>
    <row r="198" spans="1:3">
      <c r="A198" s="210">
        <v>35947</v>
      </c>
      <c r="B198" s="211">
        <v>2.4500000000000002</v>
      </c>
      <c r="C198" s="212">
        <f t="shared" si="3"/>
        <v>945.93000000000075</v>
      </c>
    </row>
    <row r="199" spans="1:3">
      <c r="A199" s="210">
        <v>35977</v>
      </c>
      <c r="B199" s="211">
        <v>2.54</v>
      </c>
      <c r="C199" s="212">
        <f t="shared" si="3"/>
        <v>948.47000000000071</v>
      </c>
    </row>
    <row r="200" spans="1:3">
      <c r="A200" s="210">
        <v>36008</v>
      </c>
      <c r="B200" s="211">
        <v>2.25</v>
      </c>
      <c r="C200" s="212">
        <f t="shared" si="3"/>
        <v>950.72000000000071</v>
      </c>
    </row>
    <row r="201" spans="1:3">
      <c r="A201" s="210">
        <v>36039</v>
      </c>
      <c r="B201" s="211">
        <v>2.66</v>
      </c>
      <c r="C201" s="212">
        <f t="shared" si="3"/>
        <v>953.38000000000068</v>
      </c>
    </row>
    <row r="202" spans="1:3">
      <c r="A202" s="210">
        <v>36069</v>
      </c>
      <c r="B202" s="211">
        <v>3</v>
      </c>
      <c r="C202" s="212">
        <f t="shared" si="3"/>
        <v>956.38000000000068</v>
      </c>
    </row>
    <row r="203" spans="1:3">
      <c r="A203" s="210">
        <v>36100</v>
      </c>
      <c r="B203" s="211">
        <v>3</v>
      </c>
      <c r="C203" s="212">
        <f t="shared" si="3"/>
        <v>959.38000000000068</v>
      </c>
    </row>
    <row r="204" spans="1:3">
      <c r="A204" s="210">
        <v>36130</v>
      </c>
      <c r="B204" s="211">
        <v>3</v>
      </c>
      <c r="C204" s="212">
        <f t="shared" si="3"/>
        <v>962.38000000000068</v>
      </c>
    </row>
    <row r="205" spans="1:3">
      <c r="A205" s="210">
        <v>36161</v>
      </c>
      <c r="B205" s="211">
        <v>3</v>
      </c>
      <c r="C205" s="212">
        <f t="shared" si="3"/>
        <v>965.38000000000068</v>
      </c>
    </row>
    <row r="206" spans="1:3">
      <c r="A206" s="210">
        <v>36192</v>
      </c>
      <c r="B206" s="211">
        <v>3</v>
      </c>
      <c r="C206" s="212">
        <f t="shared" si="3"/>
        <v>968.38000000000068</v>
      </c>
    </row>
    <row r="207" spans="1:3">
      <c r="A207" s="210">
        <v>36220</v>
      </c>
      <c r="B207" s="211">
        <v>2.92</v>
      </c>
      <c r="C207" s="212">
        <f t="shared" si="3"/>
        <v>971.30000000000064</v>
      </c>
    </row>
    <row r="208" spans="1:3">
      <c r="A208" s="210">
        <v>36251</v>
      </c>
      <c r="B208" s="211">
        <v>3</v>
      </c>
      <c r="C208" s="212">
        <f t="shared" si="3"/>
        <v>974.30000000000064</v>
      </c>
    </row>
    <row r="209" spans="1:3">
      <c r="A209" s="210">
        <v>36281</v>
      </c>
      <c r="B209" s="211">
        <v>3</v>
      </c>
      <c r="C209" s="212">
        <f t="shared" si="3"/>
        <v>977.30000000000064</v>
      </c>
    </row>
    <row r="210" spans="1:3">
      <c r="A210" s="210">
        <v>36312</v>
      </c>
      <c r="B210" s="211">
        <v>2.85</v>
      </c>
      <c r="C210" s="212">
        <f t="shared" si="3"/>
        <v>980.15000000000066</v>
      </c>
    </row>
    <row r="211" spans="1:3">
      <c r="A211" s="210">
        <v>36342</v>
      </c>
      <c r="B211" s="211">
        <v>3</v>
      </c>
      <c r="C211" s="212">
        <f t="shared" si="3"/>
        <v>983.15000000000066</v>
      </c>
    </row>
    <row r="212" spans="1:3">
      <c r="A212" s="210">
        <v>36373</v>
      </c>
      <c r="B212" s="211">
        <v>3</v>
      </c>
      <c r="C212" s="212">
        <f t="shared" si="3"/>
        <v>986.15000000000066</v>
      </c>
    </row>
    <row r="213" spans="1:3">
      <c r="A213" s="210">
        <v>36404</v>
      </c>
      <c r="B213" s="211">
        <v>3</v>
      </c>
      <c r="C213" s="212">
        <f t="shared" si="3"/>
        <v>989.15000000000066</v>
      </c>
    </row>
    <row r="214" spans="1:3">
      <c r="A214" s="210">
        <v>36434</v>
      </c>
      <c r="B214" s="211">
        <v>3</v>
      </c>
      <c r="C214" s="212">
        <f t="shared" si="3"/>
        <v>992.15000000000066</v>
      </c>
    </row>
    <row r="215" spans="1:3">
      <c r="A215" s="210">
        <v>36465</v>
      </c>
      <c r="B215" s="211">
        <v>2.7</v>
      </c>
      <c r="C215" s="212">
        <f t="shared" si="3"/>
        <v>994.8500000000007</v>
      </c>
    </row>
    <row r="216" spans="1:3">
      <c r="A216" s="210">
        <v>36495</v>
      </c>
      <c r="B216" s="211">
        <v>2.92</v>
      </c>
      <c r="C216" s="212">
        <f t="shared" si="3"/>
        <v>997.77000000000066</v>
      </c>
    </row>
    <row r="217" spans="1:3">
      <c r="A217" s="210">
        <v>36526</v>
      </c>
      <c r="B217" s="211">
        <v>2.23</v>
      </c>
      <c r="C217" s="212">
        <f t="shared" si="3"/>
        <v>1000.0000000000007</v>
      </c>
    </row>
    <row r="218" spans="1:3">
      <c r="A218" s="210">
        <v>36557</v>
      </c>
      <c r="B218" s="211">
        <v>2.0099999999999998</v>
      </c>
      <c r="C218" s="212">
        <f t="shared" si="3"/>
        <v>1002.0100000000007</v>
      </c>
    </row>
    <row r="219" spans="1:3">
      <c r="A219" s="210">
        <v>36586</v>
      </c>
      <c r="B219" s="211">
        <v>1.47</v>
      </c>
      <c r="C219" s="212">
        <f t="shared" si="3"/>
        <v>1003.4800000000007</v>
      </c>
    </row>
    <row r="220" spans="1:3">
      <c r="A220" s="210">
        <v>36617</v>
      </c>
      <c r="B220" s="211">
        <v>2.0699999999999998</v>
      </c>
      <c r="C220" s="212">
        <f t="shared" si="3"/>
        <v>1005.5500000000008</v>
      </c>
    </row>
    <row r="221" spans="1:3">
      <c r="A221" s="210">
        <v>36647</v>
      </c>
      <c r="B221" s="211">
        <v>2.15</v>
      </c>
      <c r="C221" s="212">
        <f t="shared" si="3"/>
        <v>1007.7000000000007</v>
      </c>
    </row>
    <row r="222" spans="1:3">
      <c r="A222" s="210">
        <v>36678</v>
      </c>
      <c r="B222" s="211">
        <v>2</v>
      </c>
      <c r="C222" s="212">
        <f t="shared" si="3"/>
        <v>1009.7000000000007</v>
      </c>
    </row>
    <row r="223" spans="1:3">
      <c r="A223" s="210">
        <v>36708</v>
      </c>
      <c r="B223" s="211">
        <v>2.4300000000000002</v>
      </c>
      <c r="C223" s="212">
        <f t="shared" si="3"/>
        <v>1012.1300000000007</v>
      </c>
    </row>
    <row r="224" spans="1:3">
      <c r="A224" s="210">
        <v>36739</v>
      </c>
      <c r="B224" s="211">
        <v>2.39</v>
      </c>
      <c r="C224" s="212">
        <f t="shared" si="3"/>
        <v>1014.5200000000007</v>
      </c>
    </row>
    <row r="225" spans="1:3">
      <c r="A225" s="210">
        <v>36770</v>
      </c>
      <c r="B225" s="211">
        <v>2.31</v>
      </c>
      <c r="C225" s="212">
        <f t="shared" si="3"/>
        <v>1016.8300000000006</v>
      </c>
    </row>
    <row r="226" spans="1:3">
      <c r="A226" s="210">
        <v>36800</v>
      </c>
      <c r="B226" s="211">
        <v>2.2999999999999998</v>
      </c>
      <c r="C226" s="212">
        <f t="shared" si="3"/>
        <v>1019.1300000000006</v>
      </c>
    </row>
    <row r="227" spans="1:3">
      <c r="A227" s="210">
        <v>36831</v>
      </c>
      <c r="B227" s="211">
        <v>2.06</v>
      </c>
      <c r="C227" s="212">
        <f t="shared" si="3"/>
        <v>1021.1900000000005</v>
      </c>
    </row>
    <row r="228" spans="1:3">
      <c r="A228" s="210">
        <v>36861</v>
      </c>
      <c r="B228" s="211">
        <v>2.2200000000000002</v>
      </c>
      <c r="C228" s="212">
        <f t="shared" si="3"/>
        <v>1023.4100000000005</v>
      </c>
    </row>
    <row r="229" spans="1:3">
      <c r="A229" s="210">
        <v>36892</v>
      </c>
      <c r="B229" s="214">
        <v>2.2200000000000002</v>
      </c>
      <c r="C229" s="212">
        <f t="shared" si="3"/>
        <v>1025.6300000000006</v>
      </c>
    </row>
    <row r="230" spans="1:3">
      <c r="A230" s="210">
        <v>36923</v>
      </c>
      <c r="B230" s="214">
        <v>1.83</v>
      </c>
      <c r="C230" s="212">
        <f t="shared" si="3"/>
        <v>1027.4600000000005</v>
      </c>
    </row>
    <row r="231" spans="1:3">
      <c r="A231" s="210">
        <v>36951</v>
      </c>
      <c r="B231" s="214">
        <v>2.66</v>
      </c>
      <c r="C231" s="212">
        <f t="shared" si="3"/>
        <v>1030.1200000000006</v>
      </c>
    </row>
    <row r="232" spans="1:3">
      <c r="A232" s="210">
        <v>36982</v>
      </c>
      <c r="B232" s="214">
        <v>3</v>
      </c>
      <c r="C232" s="212">
        <f t="shared" si="3"/>
        <v>1033.1200000000006</v>
      </c>
    </row>
    <row r="233" spans="1:3">
      <c r="A233" s="210">
        <v>37012</v>
      </c>
      <c r="B233" s="214">
        <v>2.2999999999999998</v>
      </c>
      <c r="C233" s="212">
        <f t="shared" si="3"/>
        <v>1035.4200000000005</v>
      </c>
    </row>
    <row r="234" spans="1:3">
      <c r="A234" s="210">
        <v>37043</v>
      </c>
      <c r="B234" s="214">
        <v>2.31</v>
      </c>
      <c r="C234" s="212">
        <f t="shared" si="3"/>
        <v>1037.7300000000005</v>
      </c>
    </row>
    <row r="235" spans="1:3">
      <c r="A235" s="210">
        <v>37073</v>
      </c>
      <c r="B235" s="214">
        <v>2.42</v>
      </c>
      <c r="C235" s="212">
        <f t="shared" si="3"/>
        <v>1040.1500000000005</v>
      </c>
    </row>
    <row r="236" spans="1:3">
      <c r="A236" s="210">
        <v>37104</v>
      </c>
      <c r="B236" s="214">
        <v>2.1</v>
      </c>
      <c r="C236" s="212">
        <f t="shared" si="3"/>
        <v>1042.2500000000005</v>
      </c>
    </row>
    <row r="237" spans="1:3">
      <c r="A237" s="210">
        <v>37135</v>
      </c>
      <c r="B237" s="214">
        <v>2.78</v>
      </c>
      <c r="C237" s="212">
        <f t="shared" si="3"/>
        <v>1045.0300000000004</v>
      </c>
    </row>
    <row r="238" spans="1:3">
      <c r="A238" s="210">
        <v>37165</v>
      </c>
      <c r="B238" s="214">
        <v>1.28</v>
      </c>
      <c r="C238" s="212">
        <f t="shared" si="3"/>
        <v>1046.3100000000004</v>
      </c>
    </row>
    <row r="239" spans="1:3">
      <c r="A239" s="210">
        <v>37196</v>
      </c>
      <c r="B239" s="214">
        <v>0.98</v>
      </c>
      <c r="C239" s="212">
        <f t="shared" si="3"/>
        <v>1047.2900000000004</v>
      </c>
    </row>
    <row r="240" spans="1:3">
      <c r="A240" s="210">
        <v>37226</v>
      </c>
      <c r="B240" s="211">
        <v>1.62</v>
      </c>
      <c r="C240" s="212">
        <f t="shared" si="3"/>
        <v>1048.9100000000003</v>
      </c>
    </row>
    <row r="241" spans="1:3">
      <c r="A241" s="210">
        <v>37257</v>
      </c>
      <c r="B241" s="211">
        <v>1.55</v>
      </c>
      <c r="C241" s="212">
        <f t="shared" si="3"/>
        <v>1050.4600000000003</v>
      </c>
    </row>
    <row r="242" spans="1:3">
      <c r="A242" s="210">
        <v>37288</v>
      </c>
      <c r="B242" s="211">
        <v>1.79</v>
      </c>
      <c r="C242" s="212">
        <f t="shared" si="3"/>
        <v>1052.2500000000002</v>
      </c>
    </row>
    <row r="243" spans="1:3">
      <c r="A243" s="210">
        <v>37316</v>
      </c>
      <c r="B243" s="211">
        <v>0.62</v>
      </c>
      <c r="C243" s="212">
        <f t="shared" si="3"/>
        <v>1052.8700000000001</v>
      </c>
    </row>
    <row r="244" spans="1:3">
      <c r="A244" s="210">
        <v>37347</v>
      </c>
      <c r="B244" s="211">
        <v>2.2200000000000002</v>
      </c>
      <c r="C244" s="212">
        <f t="shared" si="3"/>
        <v>1055.0900000000001</v>
      </c>
    </row>
    <row r="245" spans="1:3">
      <c r="A245" s="210">
        <v>37377</v>
      </c>
      <c r="B245" s="211">
        <v>1.29</v>
      </c>
      <c r="C245" s="212">
        <f t="shared" si="3"/>
        <v>1056.3800000000001</v>
      </c>
    </row>
    <row r="246" spans="1:3">
      <c r="A246" s="210">
        <v>37408</v>
      </c>
      <c r="B246" s="211">
        <v>1.04</v>
      </c>
      <c r="C246" s="212">
        <f t="shared" si="3"/>
        <v>1057.42</v>
      </c>
    </row>
    <row r="247" spans="1:3">
      <c r="A247" s="210">
        <v>37438</v>
      </c>
      <c r="B247" s="211">
        <v>1.67</v>
      </c>
      <c r="C247" s="212">
        <f t="shared" si="3"/>
        <v>1059.0900000000001</v>
      </c>
    </row>
    <row r="248" spans="1:3">
      <c r="A248" s="210">
        <v>37469</v>
      </c>
      <c r="B248" s="211">
        <v>1.32</v>
      </c>
      <c r="C248" s="212">
        <f t="shared" si="3"/>
        <v>1060.4100000000001</v>
      </c>
    </row>
    <row r="249" spans="1:3">
      <c r="A249" s="210">
        <v>37500</v>
      </c>
      <c r="B249" s="211">
        <v>1.61</v>
      </c>
      <c r="C249" s="212">
        <f t="shared" si="3"/>
        <v>1062.02</v>
      </c>
    </row>
    <row r="250" spans="1:3">
      <c r="A250" s="210">
        <v>37530</v>
      </c>
      <c r="B250" s="211">
        <v>1.38</v>
      </c>
      <c r="C250" s="212">
        <f t="shared" si="3"/>
        <v>1063.4000000000001</v>
      </c>
    </row>
    <row r="251" spans="1:3">
      <c r="A251" s="210">
        <v>37561</v>
      </c>
      <c r="B251" s="211">
        <v>1.1399999999999999</v>
      </c>
      <c r="C251" s="212">
        <f t="shared" si="3"/>
        <v>1064.5400000000002</v>
      </c>
    </row>
    <row r="252" spans="1:3">
      <c r="A252" s="210">
        <v>37591</v>
      </c>
      <c r="B252" s="211">
        <v>1.43</v>
      </c>
      <c r="C252" s="212">
        <f t="shared" si="3"/>
        <v>1065.9700000000003</v>
      </c>
    </row>
    <row r="253" spans="1:3">
      <c r="A253" s="210">
        <v>37622</v>
      </c>
      <c r="B253" s="211">
        <v>2.0099999999999998</v>
      </c>
      <c r="C253" s="212">
        <f t="shared" si="3"/>
        <v>1067.9800000000002</v>
      </c>
    </row>
    <row r="254" spans="1:3">
      <c r="A254" s="210">
        <v>37653</v>
      </c>
      <c r="B254" s="211">
        <v>2.15</v>
      </c>
      <c r="C254" s="212">
        <f t="shared" si="3"/>
        <v>1070.1300000000003</v>
      </c>
    </row>
    <row r="255" spans="1:3">
      <c r="A255" s="210">
        <v>37681</v>
      </c>
      <c r="B255" s="211">
        <v>1.94</v>
      </c>
      <c r="C255" s="212">
        <f t="shared" si="3"/>
        <v>1072.0700000000004</v>
      </c>
    </row>
    <row r="256" spans="1:3">
      <c r="A256" s="210">
        <v>37712</v>
      </c>
      <c r="B256" s="211">
        <v>2.0699999999999998</v>
      </c>
      <c r="C256" s="212">
        <f t="shared" si="3"/>
        <v>1074.1400000000003</v>
      </c>
    </row>
    <row r="257" spans="1:3">
      <c r="A257" s="210">
        <v>37742</v>
      </c>
      <c r="B257" s="211">
        <v>2.12</v>
      </c>
      <c r="C257" s="212">
        <f t="shared" si="3"/>
        <v>1076.2600000000002</v>
      </c>
    </row>
    <row r="258" spans="1:3">
      <c r="A258" s="210">
        <v>37773</v>
      </c>
      <c r="B258" s="211">
        <v>1.97</v>
      </c>
      <c r="C258" s="212">
        <f t="shared" ref="C258:C321" si="4">C257+B258</f>
        <v>1078.2300000000002</v>
      </c>
    </row>
    <row r="259" spans="1:3">
      <c r="A259" s="210">
        <v>37803</v>
      </c>
      <c r="B259" s="211">
        <v>1.76</v>
      </c>
      <c r="C259" s="212">
        <f t="shared" si="4"/>
        <v>1079.9900000000002</v>
      </c>
    </row>
    <row r="260" spans="1:3">
      <c r="A260" s="210">
        <v>37834</v>
      </c>
      <c r="B260" s="211">
        <v>1.61</v>
      </c>
      <c r="C260" s="212">
        <f t="shared" si="4"/>
        <v>1081.6000000000001</v>
      </c>
    </row>
    <row r="261" spans="1:3">
      <c r="A261" s="210">
        <v>37865</v>
      </c>
      <c r="B261" s="211">
        <v>1.55</v>
      </c>
      <c r="C261" s="212">
        <f t="shared" si="4"/>
        <v>1083.1500000000001</v>
      </c>
    </row>
    <row r="262" spans="1:3">
      <c r="A262" s="210">
        <v>37895</v>
      </c>
      <c r="B262" s="211">
        <v>1.52</v>
      </c>
      <c r="C262" s="212">
        <f t="shared" si="4"/>
        <v>1084.67</v>
      </c>
    </row>
    <row r="263" spans="1:3">
      <c r="A263" s="210">
        <v>37926</v>
      </c>
      <c r="B263" s="211">
        <v>1.52</v>
      </c>
      <c r="C263" s="212">
        <f t="shared" si="4"/>
        <v>1086.19</v>
      </c>
    </row>
    <row r="264" spans="1:3">
      <c r="A264" s="210">
        <v>37956</v>
      </c>
      <c r="B264" s="211">
        <v>1.49</v>
      </c>
      <c r="C264" s="212">
        <f t="shared" si="4"/>
        <v>1087.68</v>
      </c>
    </row>
    <row r="265" spans="1:3">
      <c r="A265" s="210">
        <v>37987</v>
      </c>
      <c r="B265" s="211">
        <v>1.1299999999999999</v>
      </c>
      <c r="C265" s="212">
        <f t="shared" si="4"/>
        <v>1088.8100000000002</v>
      </c>
    </row>
    <row r="266" spans="1:3">
      <c r="A266" s="210">
        <v>38018</v>
      </c>
      <c r="B266" s="211">
        <v>1.1299999999999999</v>
      </c>
      <c r="C266" s="212">
        <f t="shared" si="4"/>
        <v>1089.9400000000003</v>
      </c>
    </row>
    <row r="267" spans="1:3">
      <c r="A267" s="210">
        <v>38047</v>
      </c>
      <c r="B267" s="211">
        <v>1.1299999999999999</v>
      </c>
      <c r="C267" s="212">
        <f t="shared" si="4"/>
        <v>1091.0700000000004</v>
      </c>
    </row>
    <row r="268" spans="1:3">
      <c r="A268" s="210">
        <v>38078</v>
      </c>
      <c r="B268" s="211">
        <v>1.1299999999999999</v>
      </c>
      <c r="C268" s="212">
        <f t="shared" si="4"/>
        <v>1092.2000000000005</v>
      </c>
    </row>
    <row r="269" spans="1:3">
      <c r="A269" s="210">
        <v>38108</v>
      </c>
      <c r="B269" s="211">
        <v>1.1299999999999999</v>
      </c>
      <c r="C269" s="212">
        <f t="shared" si="4"/>
        <v>1093.3300000000006</v>
      </c>
    </row>
    <row r="270" spans="1:3">
      <c r="A270" s="210">
        <v>38139</v>
      </c>
      <c r="B270" s="211">
        <v>1.1299999999999999</v>
      </c>
      <c r="C270" s="212">
        <f t="shared" si="4"/>
        <v>1094.4600000000007</v>
      </c>
    </row>
    <row r="271" spans="1:3">
      <c r="A271" s="210">
        <v>38169</v>
      </c>
      <c r="B271" s="211">
        <v>1.1299999999999999</v>
      </c>
      <c r="C271" s="212">
        <f t="shared" si="4"/>
        <v>1095.5900000000008</v>
      </c>
    </row>
    <row r="272" spans="1:3">
      <c r="A272" s="210">
        <v>38200</v>
      </c>
      <c r="B272" s="211">
        <v>1.1299999999999999</v>
      </c>
      <c r="C272" s="212">
        <f t="shared" si="4"/>
        <v>1096.7200000000009</v>
      </c>
    </row>
    <row r="273" spans="1:3">
      <c r="A273" s="210">
        <v>38231</v>
      </c>
      <c r="B273" s="211">
        <v>1.1299999999999999</v>
      </c>
      <c r="C273" s="212">
        <f t="shared" si="4"/>
        <v>1097.850000000001</v>
      </c>
    </row>
    <row r="274" spans="1:3">
      <c r="A274" s="210">
        <v>38261</v>
      </c>
      <c r="B274" s="211">
        <v>1.1299999999999999</v>
      </c>
      <c r="C274" s="212">
        <f t="shared" si="4"/>
        <v>1098.9800000000012</v>
      </c>
    </row>
    <row r="275" spans="1:3">
      <c r="A275" s="210">
        <v>38292</v>
      </c>
      <c r="B275" s="211">
        <v>1.1299999999999999</v>
      </c>
      <c r="C275" s="212">
        <f t="shared" si="4"/>
        <v>1100.1100000000013</v>
      </c>
    </row>
    <row r="276" spans="1:3">
      <c r="A276" s="210">
        <v>38322</v>
      </c>
      <c r="B276" s="211">
        <v>1.1299999999999999</v>
      </c>
      <c r="C276" s="212">
        <f t="shared" si="4"/>
        <v>1101.2400000000014</v>
      </c>
    </row>
    <row r="277" spans="1:3">
      <c r="A277" s="210">
        <v>38353</v>
      </c>
      <c r="B277" s="211">
        <v>1.1299999999999999</v>
      </c>
      <c r="C277" s="212">
        <f t="shared" si="4"/>
        <v>1102.3700000000015</v>
      </c>
    </row>
    <row r="278" spans="1:3">
      <c r="A278" s="210">
        <v>38384</v>
      </c>
      <c r="B278" s="211">
        <v>1.1299999999999999</v>
      </c>
      <c r="C278" s="212">
        <f t="shared" si="4"/>
        <v>1103.5000000000016</v>
      </c>
    </row>
    <row r="279" spans="1:3">
      <c r="A279" s="210">
        <v>38412</v>
      </c>
      <c r="B279" s="211">
        <v>1.1299999999999999</v>
      </c>
      <c r="C279" s="212">
        <f t="shared" si="4"/>
        <v>1104.6300000000017</v>
      </c>
    </row>
    <row r="280" spans="1:3">
      <c r="A280" s="210">
        <v>38443</v>
      </c>
      <c r="B280" s="211">
        <v>1.1299999999999999</v>
      </c>
      <c r="C280" s="212">
        <f t="shared" si="4"/>
        <v>1105.7600000000018</v>
      </c>
    </row>
    <row r="281" spans="1:3">
      <c r="A281" s="210">
        <v>38473</v>
      </c>
      <c r="B281" s="211">
        <v>1.1299999999999999</v>
      </c>
      <c r="C281" s="212">
        <f t="shared" si="4"/>
        <v>1106.8900000000019</v>
      </c>
    </row>
    <row r="282" spans="1:3">
      <c r="A282" s="210">
        <v>38504</v>
      </c>
      <c r="B282" s="211">
        <v>1.1299999999999999</v>
      </c>
      <c r="C282" s="212">
        <f t="shared" si="4"/>
        <v>1108.020000000002</v>
      </c>
    </row>
    <row r="283" spans="1:3">
      <c r="A283" s="210">
        <v>38534</v>
      </c>
      <c r="B283" s="211">
        <v>1.1299999999999999</v>
      </c>
      <c r="C283" s="212">
        <f t="shared" si="4"/>
        <v>1109.1500000000021</v>
      </c>
    </row>
    <row r="284" spans="1:3">
      <c r="A284" s="210">
        <v>38565</v>
      </c>
      <c r="B284" s="211">
        <v>1.1299999999999999</v>
      </c>
      <c r="C284" s="212">
        <f t="shared" si="4"/>
        <v>1110.2800000000022</v>
      </c>
    </row>
    <row r="285" spans="1:3">
      <c r="A285" s="210">
        <v>38596</v>
      </c>
      <c r="B285" s="211">
        <v>1.1299999999999999</v>
      </c>
      <c r="C285" s="212">
        <f t="shared" si="4"/>
        <v>1111.4100000000024</v>
      </c>
    </row>
    <row r="286" spans="1:3">
      <c r="A286" s="210">
        <v>38626</v>
      </c>
      <c r="B286" s="211">
        <v>1.1299999999999999</v>
      </c>
      <c r="C286" s="212">
        <f t="shared" si="4"/>
        <v>1112.5400000000025</v>
      </c>
    </row>
    <row r="287" spans="1:3">
      <c r="A287" s="210">
        <v>38657</v>
      </c>
      <c r="B287" s="211">
        <v>1.1299999999999999</v>
      </c>
      <c r="C287" s="212">
        <f t="shared" si="4"/>
        <v>1113.6700000000026</v>
      </c>
    </row>
    <row r="288" spans="1:3">
      <c r="A288" s="210">
        <v>38687</v>
      </c>
      <c r="B288" s="211">
        <v>1.1299999999999999</v>
      </c>
      <c r="C288" s="212">
        <f t="shared" si="4"/>
        <v>1114.8000000000027</v>
      </c>
    </row>
    <row r="289" spans="1:3">
      <c r="A289" s="210">
        <v>38718</v>
      </c>
      <c r="B289" s="211">
        <v>1.1299999999999999</v>
      </c>
      <c r="C289" s="212">
        <f t="shared" si="4"/>
        <v>1115.9300000000028</v>
      </c>
    </row>
    <row r="290" spans="1:3">
      <c r="A290" s="210">
        <v>38749</v>
      </c>
      <c r="B290" s="211">
        <v>1.1299999999999999</v>
      </c>
      <c r="C290" s="212">
        <f t="shared" si="4"/>
        <v>1117.0600000000029</v>
      </c>
    </row>
    <row r="291" spans="1:3">
      <c r="A291" s="210">
        <v>38777</v>
      </c>
      <c r="B291" s="211">
        <v>1.1299999999999999</v>
      </c>
      <c r="C291" s="212">
        <f t="shared" si="4"/>
        <v>1118.190000000003</v>
      </c>
    </row>
    <row r="292" spans="1:3">
      <c r="A292" s="210">
        <v>38808</v>
      </c>
      <c r="B292" s="211">
        <v>1.1299999999999999</v>
      </c>
      <c r="C292" s="212">
        <f t="shared" si="4"/>
        <v>1119.3200000000031</v>
      </c>
    </row>
    <row r="293" spans="1:3">
      <c r="A293" s="210">
        <v>38838</v>
      </c>
      <c r="B293" s="211">
        <v>1.1299999999999999</v>
      </c>
      <c r="C293" s="212">
        <f t="shared" si="4"/>
        <v>1120.4500000000032</v>
      </c>
    </row>
    <row r="294" spans="1:3">
      <c r="A294" s="210">
        <v>38869</v>
      </c>
      <c r="B294" s="211">
        <v>1.1299999999999999</v>
      </c>
      <c r="C294" s="212">
        <f t="shared" si="4"/>
        <v>1121.5800000000033</v>
      </c>
    </row>
    <row r="295" spans="1:3">
      <c r="A295" s="210">
        <v>38899</v>
      </c>
      <c r="B295" s="211">
        <v>1.1299999999999999</v>
      </c>
      <c r="C295" s="212">
        <f t="shared" si="4"/>
        <v>1122.7100000000034</v>
      </c>
    </row>
    <row r="296" spans="1:3">
      <c r="A296" s="210">
        <v>38930</v>
      </c>
      <c r="B296" s="211">
        <v>1.1299999999999999</v>
      </c>
      <c r="C296" s="212">
        <f t="shared" si="4"/>
        <v>1123.8400000000036</v>
      </c>
    </row>
    <row r="297" spans="1:3">
      <c r="A297" s="210">
        <v>38961</v>
      </c>
      <c r="B297" s="211">
        <v>1.1299999999999999</v>
      </c>
      <c r="C297" s="212">
        <f t="shared" si="4"/>
        <v>1124.9700000000037</v>
      </c>
    </row>
    <row r="298" spans="1:3">
      <c r="A298" s="210">
        <v>38991</v>
      </c>
      <c r="B298" s="211">
        <v>1.1299999999999999</v>
      </c>
      <c r="C298" s="212">
        <f t="shared" si="4"/>
        <v>1126.1000000000038</v>
      </c>
    </row>
    <row r="299" spans="1:3">
      <c r="A299" s="210">
        <v>39022</v>
      </c>
      <c r="B299" s="211">
        <v>1.1299999999999999</v>
      </c>
      <c r="C299" s="212">
        <f t="shared" si="4"/>
        <v>1127.2300000000039</v>
      </c>
    </row>
    <row r="300" spans="1:3">
      <c r="A300" s="210">
        <v>39052</v>
      </c>
      <c r="B300" s="211">
        <v>1.1299999999999999</v>
      </c>
      <c r="C300" s="212">
        <f t="shared" si="4"/>
        <v>1128.360000000004</v>
      </c>
    </row>
    <row r="301" spans="1:3">
      <c r="A301" s="215">
        <v>39083</v>
      </c>
      <c r="B301" s="216">
        <v>1.1299999999999999</v>
      </c>
      <c r="C301" s="217">
        <f t="shared" si="4"/>
        <v>1129.4900000000041</v>
      </c>
    </row>
    <row r="302" spans="1:3">
      <c r="A302" s="215">
        <v>39114</v>
      </c>
      <c r="B302" s="216">
        <v>1.1299999999999999</v>
      </c>
      <c r="C302" s="217">
        <f t="shared" si="4"/>
        <v>1130.6200000000042</v>
      </c>
    </row>
    <row r="303" spans="1:3">
      <c r="A303" s="215">
        <v>39142</v>
      </c>
      <c r="B303" s="216">
        <v>1.1299999999999999</v>
      </c>
      <c r="C303" s="217">
        <f t="shared" si="4"/>
        <v>1131.7500000000043</v>
      </c>
    </row>
    <row r="304" spans="1:3">
      <c r="A304" s="215">
        <v>39173</v>
      </c>
      <c r="B304" s="216">
        <v>1.1299999999999999</v>
      </c>
      <c r="C304" s="217">
        <f t="shared" si="4"/>
        <v>1132.8800000000044</v>
      </c>
    </row>
    <row r="305" spans="1:4">
      <c r="A305" s="215">
        <v>39203</v>
      </c>
      <c r="B305" s="216">
        <v>1.1299999999999999</v>
      </c>
      <c r="C305" s="217">
        <f t="shared" si="4"/>
        <v>1134.0100000000045</v>
      </c>
    </row>
    <row r="306" spans="1:4">
      <c r="A306" s="215">
        <v>39234</v>
      </c>
      <c r="B306" s="216">
        <v>1.1299999999999999</v>
      </c>
      <c r="C306" s="217">
        <f t="shared" si="4"/>
        <v>1135.1400000000046</v>
      </c>
    </row>
    <row r="307" spans="1:4">
      <c r="A307" s="215">
        <v>39264</v>
      </c>
      <c r="B307" s="216">
        <v>1.1299999999999999</v>
      </c>
      <c r="C307" s="217">
        <f t="shared" si="4"/>
        <v>1136.2700000000048</v>
      </c>
    </row>
    <row r="308" spans="1:4">
      <c r="A308" s="215">
        <v>39295</v>
      </c>
      <c r="B308" s="216">
        <v>1.1299999999999999</v>
      </c>
      <c r="C308" s="217">
        <f t="shared" si="4"/>
        <v>1137.4000000000049</v>
      </c>
    </row>
    <row r="309" spans="1:4">
      <c r="A309" s="215">
        <v>39326</v>
      </c>
      <c r="B309" s="216">
        <v>1.1299999999999999</v>
      </c>
      <c r="C309" s="217">
        <f t="shared" si="4"/>
        <v>1138.530000000005</v>
      </c>
    </row>
    <row r="310" spans="1:4">
      <c r="A310" s="215">
        <v>39356</v>
      </c>
      <c r="B310" s="216">
        <v>1.1299999999999999</v>
      </c>
      <c r="C310" s="217">
        <f t="shared" si="4"/>
        <v>1139.6600000000051</v>
      </c>
    </row>
    <row r="311" spans="1:4">
      <c r="A311" s="215">
        <v>39387</v>
      </c>
      <c r="B311" s="216">
        <v>1.1299999999999999</v>
      </c>
      <c r="C311" s="217">
        <f t="shared" si="4"/>
        <v>1140.7900000000052</v>
      </c>
    </row>
    <row r="312" spans="1:4">
      <c r="A312" s="215">
        <v>39417</v>
      </c>
      <c r="B312" s="216">
        <v>1.1299999999999999</v>
      </c>
      <c r="C312" s="217">
        <f t="shared" si="4"/>
        <v>1141.9200000000053</v>
      </c>
    </row>
    <row r="313" spans="1:4">
      <c r="A313" s="218">
        <v>39448</v>
      </c>
      <c r="B313" s="219">
        <v>1.1299999999999999</v>
      </c>
      <c r="C313" s="220">
        <f t="shared" si="4"/>
        <v>1143.0500000000054</v>
      </c>
    </row>
    <row r="314" spans="1:4">
      <c r="A314" s="218">
        <v>39479</v>
      </c>
      <c r="B314" s="219">
        <v>1.1299999999999999</v>
      </c>
      <c r="C314" s="220">
        <f t="shared" si="4"/>
        <v>1144.1800000000055</v>
      </c>
    </row>
    <row r="315" spans="1:4">
      <c r="A315" s="218">
        <v>39508</v>
      </c>
      <c r="B315" s="219">
        <v>1.1299999999999999</v>
      </c>
      <c r="C315" s="220">
        <f t="shared" si="4"/>
        <v>1145.3100000000056</v>
      </c>
    </row>
    <row r="316" spans="1:4">
      <c r="A316" s="218">
        <v>39539</v>
      </c>
      <c r="B316" s="219">
        <v>1.1299999999999999</v>
      </c>
      <c r="C316" s="220">
        <f t="shared" si="4"/>
        <v>1146.4400000000057</v>
      </c>
    </row>
    <row r="317" spans="1:4">
      <c r="A317" s="218">
        <v>39569</v>
      </c>
      <c r="B317" s="219">
        <v>1.1299999999999999</v>
      </c>
      <c r="C317" s="220">
        <f t="shared" si="4"/>
        <v>1147.5700000000058</v>
      </c>
    </row>
    <row r="318" spans="1:4">
      <c r="A318" s="218">
        <v>39600</v>
      </c>
      <c r="B318" s="219">
        <v>1.1299999999999999</v>
      </c>
      <c r="C318" s="220">
        <f t="shared" si="4"/>
        <v>1148.700000000006</v>
      </c>
      <c r="D318" s="221"/>
    </row>
    <row r="319" spans="1:4">
      <c r="A319" s="218">
        <v>39630</v>
      </c>
      <c r="B319" s="219">
        <v>1.1299999999999999</v>
      </c>
      <c r="C319" s="220">
        <f t="shared" si="4"/>
        <v>1149.8300000000061</v>
      </c>
    </row>
    <row r="320" spans="1:4">
      <c r="A320" s="218">
        <v>39661</v>
      </c>
      <c r="B320" s="219">
        <v>1.1299999999999999</v>
      </c>
      <c r="C320" s="220">
        <f t="shared" si="4"/>
        <v>1150.9600000000062</v>
      </c>
    </row>
    <row r="321" spans="1:3">
      <c r="A321" s="218">
        <v>39692</v>
      </c>
      <c r="B321" s="219">
        <v>1.1299999999999999</v>
      </c>
      <c r="C321" s="220">
        <f t="shared" si="4"/>
        <v>1152.0900000000063</v>
      </c>
    </row>
    <row r="322" spans="1:3">
      <c r="A322" s="218">
        <v>39722</v>
      </c>
      <c r="B322" s="219">
        <v>1.1299999999999999</v>
      </c>
      <c r="C322" s="220">
        <f t="shared" ref="C322:C384" si="5">C321+B322</f>
        <v>1153.2200000000064</v>
      </c>
    </row>
    <row r="323" spans="1:3">
      <c r="A323" s="218">
        <v>39753</v>
      </c>
      <c r="B323" s="219">
        <v>1.1299999999999999</v>
      </c>
      <c r="C323" s="220">
        <f t="shared" si="5"/>
        <v>1154.3500000000065</v>
      </c>
    </row>
    <row r="324" spans="1:3">
      <c r="A324" s="218">
        <v>39783</v>
      </c>
      <c r="B324" s="219">
        <v>1.1299999999999999</v>
      </c>
      <c r="C324" s="220">
        <f t="shared" si="5"/>
        <v>1155.4800000000066</v>
      </c>
    </row>
    <row r="325" spans="1:3">
      <c r="A325" s="222">
        <v>39814</v>
      </c>
      <c r="B325" s="223">
        <v>1.1299999999999999</v>
      </c>
      <c r="C325" s="224">
        <f t="shared" si="5"/>
        <v>1156.6100000000067</v>
      </c>
    </row>
    <row r="326" spans="1:3">
      <c r="A326" s="222">
        <v>39845</v>
      </c>
      <c r="B326" s="223">
        <v>1.1299999999999999</v>
      </c>
      <c r="C326" s="224">
        <f t="shared" si="5"/>
        <v>1157.7400000000068</v>
      </c>
    </row>
    <row r="327" spans="1:3">
      <c r="A327" s="222">
        <v>39873</v>
      </c>
      <c r="B327" s="223">
        <v>1.1299999999999999</v>
      </c>
      <c r="C327" s="224">
        <f t="shared" si="5"/>
        <v>1158.8700000000069</v>
      </c>
    </row>
    <row r="328" spans="1:3">
      <c r="A328" s="222">
        <v>39904</v>
      </c>
      <c r="B328" s="223">
        <v>1.1299999999999999</v>
      </c>
      <c r="C328" s="224">
        <f t="shared" si="5"/>
        <v>1160.000000000007</v>
      </c>
    </row>
    <row r="329" spans="1:3">
      <c r="A329" s="222">
        <v>39934</v>
      </c>
      <c r="B329" s="223">
        <v>1.1299999999999999</v>
      </c>
      <c r="C329" s="224">
        <f t="shared" si="5"/>
        <v>1161.1300000000072</v>
      </c>
    </row>
    <row r="330" spans="1:3">
      <c r="A330" s="222">
        <v>39965</v>
      </c>
      <c r="B330" s="223">
        <v>1.1299999999999999</v>
      </c>
      <c r="C330" s="224">
        <f t="shared" si="5"/>
        <v>1162.2600000000073</v>
      </c>
    </row>
    <row r="331" spans="1:3">
      <c r="A331" s="222">
        <v>39995</v>
      </c>
      <c r="B331" s="223">
        <v>1.1299999999999999</v>
      </c>
      <c r="C331" s="224">
        <f t="shared" si="5"/>
        <v>1163.3900000000074</v>
      </c>
    </row>
    <row r="332" spans="1:3">
      <c r="A332" s="222">
        <v>40026</v>
      </c>
      <c r="B332" s="223">
        <v>1.1299999999999999</v>
      </c>
      <c r="C332" s="224">
        <f t="shared" si="5"/>
        <v>1164.5200000000075</v>
      </c>
    </row>
    <row r="333" spans="1:3">
      <c r="A333" s="222">
        <v>40057</v>
      </c>
      <c r="B333" s="223">
        <v>1.1299999999999999</v>
      </c>
      <c r="C333" s="224">
        <f t="shared" si="5"/>
        <v>1165.6500000000076</v>
      </c>
    </row>
    <row r="334" spans="1:3">
      <c r="A334" s="222">
        <v>40087</v>
      </c>
      <c r="B334" s="223">
        <v>1.1299999999999999</v>
      </c>
      <c r="C334" s="224">
        <f t="shared" si="5"/>
        <v>1166.7800000000077</v>
      </c>
    </row>
    <row r="335" spans="1:3">
      <c r="A335" s="222">
        <v>40118</v>
      </c>
      <c r="B335" s="223">
        <v>1.1299999999999999</v>
      </c>
      <c r="C335" s="224">
        <f t="shared" si="5"/>
        <v>1167.9100000000078</v>
      </c>
    </row>
    <row r="336" spans="1:3">
      <c r="A336" s="222">
        <v>40148</v>
      </c>
      <c r="B336" s="223">
        <v>1.1299999999999999</v>
      </c>
      <c r="C336" s="224">
        <f t="shared" si="5"/>
        <v>1169.0400000000079</v>
      </c>
    </row>
    <row r="337" spans="1:3">
      <c r="A337" s="225">
        <v>40179</v>
      </c>
      <c r="B337" s="226">
        <v>1.1299999999999999</v>
      </c>
      <c r="C337" s="227">
        <f t="shared" si="5"/>
        <v>1170.170000000008</v>
      </c>
    </row>
    <row r="338" spans="1:3">
      <c r="A338" s="225">
        <v>40210</v>
      </c>
      <c r="B338" s="226">
        <v>1.1299999999999999</v>
      </c>
      <c r="C338" s="227">
        <f t="shared" si="5"/>
        <v>1171.3000000000081</v>
      </c>
    </row>
    <row r="339" spans="1:3">
      <c r="A339" s="225">
        <v>40238</v>
      </c>
      <c r="B339" s="226">
        <v>1.1299999999999999</v>
      </c>
      <c r="C339" s="227">
        <f t="shared" si="5"/>
        <v>1172.4300000000082</v>
      </c>
    </row>
    <row r="340" spans="1:3">
      <c r="A340" s="225">
        <v>40269</v>
      </c>
      <c r="B340" s="226">
        <v>1.1299999999999999</v>
      </c>
      <c r="C340" s="227">
        <f t="shared" si="5"/>
        <v>1173.5600000000084</v>
      </c>
    </row>
    <row r="341" spans="1:3">
      <c r="A341" s="225">
        <v>40299</v>
      </c>
      <c r="B341" s="226">
        <v>1.1299999999999999</v>
      </c>
      <c r="C341" s="227">
        <f t="shared" si="5"/>
        <v>1174.6900000000085</v>
      </c>
    </row>
    <row r="342" spans="1:3">
      <c r="A342" s="225">
        <v>40330</v>
      </c>
      <c r="B342" s="226">
        <v>1.1299999999999999</v>
      </c>
      <c r="C342" s="227">
        <f t="shared" si="5"/>
        <v>1175.8200000000086</v>
      </c>
    </row>
    <row r="343" spans="1:3">
      <c r="A343" s="225">
        <v>40360</v>
      </c>
      <c r="B343" s="226">
        <v>1.1299999999999999</v>
      </c>
      <c r="C343" s="227">
        <f t="shared" si="5"/>
        <v>1176.9500000000087</v>
      </c>
    </row>
    <row r="344" spans="1:3">
      <c r="A344" s="225">
        <v>40391</v>
      </c>
      <c r="B344" s="226">
        <v>1.1299999999999999</v>
      </c>
      <c r="C344" s="227">
        <f t="shared" si="5"/>
        <v>1178.0800000000088</v>
      </c>
    </row>
    <row r="345" spans="1:3">
      <c r="A345" s="225">
        <v>40422</v>
      </c>
      <c r="B345" s="226">
        <v>1.1299999999999999</v>
      </c>
      <c r="C345" s="227">
        <f t="shared" si="5"/>
        <v>1179.2100000000089</v>
      </c>
    </row>
    <row r="346" spans="1:3">
      <c r="A346" s="225">
        <v>40452</v>
      </c>
      <c r="B346" s="226">
        <v>1.1299999999999999</v>
      </c>
      <c r="C346" s="227">
        <f t="shared" si="5"/>
        <v>1180.340000000009</v>
      </c>
    </row>
    <row r="347" spans="1:3">
      <c r="A347" s="225">
        <v>40483</v>
      </c>
      <c r="B347" s="226">
        <v>1.1299999999999999</v>
      </c>
      <c r="C347" s="227">
        <f t="shared" si="5"/>
        <v>1181.4700000000091</v>
      </c>
    </row>
    <row r="348" spans="1:3">
      <c r="A348" s="225">
        <v>40513</v>
      </c>
      <c r="B348" s="226">
        <v>1.1299999999999999</v>
      </c>
      <c r="C348" s="227">
        <f t="shared" si="5"/>
        <v>1182.6000000000092</v>
      </c>
    </row>
    <row r="349" spans="1:3">
      <c r="A349" s="228">
        <v>40544</v>
      </c>
      <c r="B349" s="229">
        <v>1.1299999999999999</v>
      </c>
      <c r="C349" s="230">
        <f t="shared" si="5"/>
        <v>1183.7300000000093</v>
      </c>
    </row>
    <row r="350" spans="1:3">
      <c r="A350" s="228">
        <v>40575</v>
      </c>
      <c r="B350" s="229">
        <v>1.1299999999999999</v>
      </c>
      <c r="C350" s="230">
        <f t="shared" si="5"/>
        <v>1184.8600000000094</v>
      </c>
    </row>
    <row r="351" spans="1:3">
      <c r="A351" s="228">
        <v>40603</v>
      </c>
      <c r="B351" s="229">
        <v>1.1299999999999999</v>
      </c>
      <c r="C351" s="230">
        <f t="shared" si="5"/>
        <v>1185.9900000000096</v>
      </c>
    </row>
    <row r="352" spans="1:3">
      <c r="A352" s="228">
        <v>40634</v>
      </c>
      <c r="B352" s="229">
        <v>1.1299999999999999</v>
      </c>
      <c r="C352" s="230">
        <f t="shared" si="5"/>
        <v>1187.1200000000097</v>
      </c>
    </row>
    <row r="353" spans="1:3">
      <c r="A353" s="228">
        <v>40664</v>
      </c>
      <c r="B353" s="229">
        <v>1.1299999999999999</v>
      </c>
      <c r="C353" s="230">
        <f t="shared" si="5"/>
        <v>1188.2500000000098</v>
      </c>
    </row>
    <row r="354" spans="1:3">
      <c r="A354" s="228">
        <v>40695</v>
      </c>
      <c r="B354" s="229">
        <v>1.1299999999999999</v>
      </c>
      <c r="C354" s="230">
        <f t="shared" si="5"/>
        <v>1189.3800000000099</v>
      </c>
    </row>
    <row r="355" spans="1:3">
      <c r="A355" s="228">
        <v>40725</v>
      </c>
      <c r="B355" s="229">
        <v>1.1299999999999999</v>
      </c>
      <c r="C355" s="230">
        <f t="shared" si="5"/>
        <v>1190.51000000001</v>
      </c>
    </row>
    <row r="356" spans="1:3">
      <c r="A356" s="228">
        <v>40756</v>
      </c>
      <c r="B356" s="229">
        <v>1.1299999999999999</v>
      </c>
      <c r="C356" s="230">
        <f t="shared" si="5"/>
        <v>1191.6400000000101</v>
      </c>
    </row>
    <row r="357" spans="1:3">
      <c r="A357" s="228">
        <v>40787</v>
      </c>
      <c r="B357" s="229">
        <v>1.1299999999999999</v>
      </c>
      <c r="C357" s="230">
        <f t="shared" si="5"/>
        <v>1192.7700000000102</v>
      </c>
    </row>
    <row r="358" spans="1:3">
      <c r="A358" s="228">
        <v>40817</v>
      </c>
      <c r="B358" s="229">
        <v>1.1299999999999999</v>
      </c>
      <c r="C358" s="230">
        <f t="shared" si="5"/>
        <v>1193.9000000000103</v>
      </c>
    </row>
    <row r="359" spans="1:3">
      <c r="A359" s="228">
        <v>40848</v>
      </c>
      <c r="B359" s="229">
        <v>1.1299999999999999</v>
      </c>
      <c r="C359" s="230">
        <f t="shared" si="5"/>
        <v>1195.0300000000104</v>
      </c>
    </row>
    <row r="360" spans="1:3">
      <c r="A360" s="228">
        <v>40878</v>
      </c>
      <c r="B360" s="229">
        <v>1.1299999999999999</v>
      </c>
      <c r="C360" s="230">
        <f t="shared" si="5"/>
        <v>1196.1600000000105</v>
      </c>
    </row>
    <row r="361" spans="1:3">
      <c r="A361" s="231">
        <v>40909</v>
      </c>
      <c r="B361" s="232">
        <v>1.1299999999999999</v>
      </c>
      <c r="C361" s="233">
        <f t="shared" si="5"/>
        <v>1197.2900000000107</v>
      </c>
    </row>
    <row r="362" spans="1:3">
      <c r="A362" s="231">
        <v>40940</v>
      </c>
      <c r="B362" s="232">
        <v>1.1299999999999999</v>
      </c>
      <c r="C362" s="233">
        <f t="shared" si="5"/>
        <v>1198.4200000000108</v>
      </c>
    </row>
    <row r="363" spans="1:3">
      <c r="A363" s="231">
        <v>40969</v>
      </c>
      <c r="B363" s="232">
        <v>1.1299999999999999</v>
      </c>
      <c r="C363" s="233">
        <f t="shared" si="5"/>
        <v>1199.5500000000109</v>
      </c>
    </row>
    <row r="364" spans="1:3">
      <c r="A364" s="231">
        <v>41000</v>
      </c>
      <c r="B364" s="232">
        <v>1.1299999999999999</v>
      </c>
      <c r="C364" s="233">
        <f t="shared" si="5"/>
        <v>1200.680000000011</v>
      </c>
    </row>
    <row r="365" spans="1:3">
      <c r="A365" s="231">
        <v>41030</v>
      </c>
      <c r="B365" s="232">
        <v>1.1299999999999999</v>
      </c>
      <c r="C365" s="233">
        <f t="shared" si="5"/>
        <v>1201.8100000000111</v>
      </c>
    </row>
    <row r="366" spans="1:3">
      <c r="A366" s="231">
        <v>41061</v>
      </c>
      <c r="B366" s="232">
        <v>1.1299999999999999</v>
      </c>
      <c r="C366" s="233">
        <f t="shared" si="5"/>
        <v>1202.9400000000112</v>
      </c>
    </row>
    <row r="367" spans="1:3">
      <c r="A367" s="231">
        <v>41091</v>
      </c>
      <c r="B367" s="232">
        <v>1.1299999999999999</v>
      </c>
      <c r="C367" s="233">
        <f t="shared" si="5"/>
        <v>1204.0700000000113</v>
      </c>
    </row>
    <row r="368" spans="1:3">
      <c r="A368" s="231">
        <v>41122</v>
      </c>
      <c r="B368" s="232">
        <v>1.1299999999999999</v>
      </c>
      <c r="C368" s="233">
        <f t="shared" si="5"/>
        <v>1205.2000000000114</v>
      </c>
    </row>
    <row r="369" spans="1:3">
      <c r="A369" s="231">
        <v>41153</v>
      </c>
      <c r="B369" s="232">
        <v>1.1299999999999999</v>
      </c>
      <c r="C369" s="233">
        <f t="shared" si="5"/>
        <v>1206.3300000000115</v>
      </c>
    </row>
    <row r="370" spans="1:3">
      <c r="A370" s="231">
        <v>41183</v>
      </c>
      <c r="B370" s="232">
        <v>1.1299999999999999</v>
      </c>
      <c r="C370" s="233">
        <f t="shared" si="5"/>
        <v>1207.4600000000116</v>
      </c>
    </row>
    <row r="371" spans="1:3">
      <c r="A371" s="231">
        <v>41214</v>
      </c>
      <c r="B371" s="232">
        <v>1.1299999999999999</v>
      </c>
      <c r="C371" s="233">
        <f t="shared" si="5"/>
        <v>1208.5900000000117</v>
      </c>
    </row>
    <row r="372" spans="1:3">
      <c r="A372" s="231">
        <v>41244</v>
      </c>
      <c r="B372" s="232">
        <v>1.1299999999999999</v>
      </c>
      <c r="C372" s="233">
        <f t="shared" si="5"/>
        <v>1209.7200000000119</v>
      </c>
    </row>
    <row r="373" spans="1:3">
      <c r="A373" s="234">
        <v>41275</v>
      </c>
      <c r="B373" s="235">
        <v>1.1299999999999999</v>
      </c>
      <c r="C373" s="236">
        <f t="shared" si="5"/>
        <v>1210.850000000012</v>
      </c>
    </row>
    <row r="374" spans="1:3">
      <c r="A374" s="234">
        <v>41306</v>
      </c>
      <c r="B374" s="235">
        <v>1.1299999999999999</v>
      </c>
      <c r="C374" s="236">
        <f t="shared" si="5"/>
        <v>1211.9800000000121</v>
      </c>
    </row>
    <row r="375" spans="1:3">
      <c r="A375" s="234">
        <v>41334</v>
      </c>
      <c r="B375" s="235">
        <v>1.1299999999999999</v>
      </c>
      <c r="C375" s="236">
        <f t="shared" si="5"/>
        <v>1213.1100000000122</v>
      </c>
    </row>
    <row r="376" spans="1:3">
      <c r="A376" s="234">
        <v>41365</v>
      </c>
      <c r="B376" s="235">
        <v>1.1299999999999999</v>
      </c>
      <c r="C376" s="236">
        <f t="shared" si="5"/>
        <v>1214.2400000000123</v>
      </c>
    </row>
    <row r="377" spans="1:3">
      <c r="A377" s="234">
        <v>41395</v>
      </c>
      <c r="B377" s="235">
        <v>1.1299999999999999</v>
      </c>
      <c r="C377" s="236">
        <f t="shared" si="5"/>
        <v>1215.3700000000124</v>
      </c>
    </row>
    <row r="378" spans="1:3">
      <c r="A378" s="234">
        <v>41426</v>
      </c>
      <c r="B378" s="235">
        <v>1.1299999999999999</v>
      </c>
      <c r="C378" s="236">
        <f t="shared" si="5"/>
        <v>1216.5000000000125</v>
      </c>
    </row>
    <row r="379" spans="1:3">
      <c r="A379" s="234">
        <v>41456</v>
      </c>
      <c r="B379" s="235">
        <v>1.1299999999999999</v>
      </c>
      <c r="C379" s="236">
        <f t="shared" si="5"/>
        <v>1217.6300000000126</v>
      </c>
    </row>
    <row r="380" spans="1:3">
      <c r="A380" s="234">
        <v>41487</v>
      </c>
      <c r="B380" s="235">
        <v>1.1299999999999999</v>
      </c>
      <c r="C380" s="236">
        <f t="shared" si="5"/>
        <v>1218.7600000000127</v>
      </c>
    </row>
    <row r="381" spans="1:3">
      <c r="A381" s="234">
        <v>41518</v>
      </c>
      <c r="B381" s="235">
        <v>1.1299999999999999</v>
      </c>
      <c r="C381" s="236">
        <f t="shared" si="5"/>
        <v>1219.8900000000128</v>
      </c>
    </row>
    <row r="382" spans="1:3">
      <c r="A382" s="234">
        <v>41548</v>
      </c>
      <c r="B382" s="235">
        <v>1.1299999999999999</v>
      </c>
      <c r="C382" s="236">
        <f t="shared" si="5"/>
        <v>1221.0200000000129</v>
      </c>
    </row>
    <row r="383" spans="1:3">
      <c r="A383" s="234">
        <v>41579</v>
      </c>
      <c r="B383" s="235">
        <v>1.1299999999999999</v>
      </c>
      <c r="C383" s="236">
        <f t="shared" si="5"/>
        <v>1222.1500000000131</v>
      </c>
    </row>
    <row r="384" spans="1:3">
      <c r="A384" s="234">
        <v>41609</v>
      </c>
      <c r="B384" s="235">
        <v>1.1299999999999999</v>
      </c>
      <c r="C384" s="236">
        <f t="shared" si="5"/>
        <v>1223.2800000000132</v>
      </c>
    </row>
  </sheetData>
  <pageMargins left="0.75" right="0.75" top="1" bottom="1" header="0" footer="0"/>
  <pageSetup paperSize="9"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rgb="FF7030A0"/>
  </sheetPr>
  <dimension ref="A1:C600"/>
  <sheetViews>
    <sheetView showGridLines="0" topLeftCell="A579" workbookViewId="0">
      <selection activeCell="A609" sqref="A609"/>
    </sheetView>
  </sheetViews>
  <sheetFormatPr baseColWidth="10" defaultColWidth="0" defaultRowHeight="12" customHeight="1"/>
  <cols>
    <col min="1" max="1" width="11.453125" style="254" customWidth="1"/>
    <col min="2" max="2" width="11.453125" style="260" customWidth="1"/>
    <col min="3" max="3" width="11.453125" style="213" customWidth="1"/>
    <col min="4" max="16384" width="0" style="213" hidden="1"/>
  </cols>
  <sheetData>
    <row r="1" spans="1:2" ht="12" customHeight="1">
      <c r="A1" s="240">
        <v>26665</v>
      </c>
      <c r="B1" s="241">
        <v>1.9E-2</v>
      </c>
    </row>
    <row r="2" spans="1:2" ht="12" customHeight="1">
      <c r="A2" s="240">
        <v>26696</v>
      </c>
      <c r="B2" s="241">
        <v>1.9099999999999999E-2</v>
      </c>
    </row>
    <row r="3" spans="1:2" ht="12" customHeight="1">
      <c r="A3" s="240">
        <v>26724</v>
      </c>
      <c r="B3" s="241">
        <v>1.9300000000000001E-2</v>
      </c>
    </row>
    <row r="4" spans="1:2" ht="12" customHeight="1">
      <c r="A4" s="240">
        <v>26755</v>
      </c>
      <c r="B4" s="241">
        <v>1.9599999999999999E-2</v>
      </c>
    </row>
    <row r="5" spans="1:2" ht="12" customHeight="1">
      <c r="A5" s="240">
        <v>26785</v>
      </c>
      <c r="B5" s="241">
        <v>1.9800000000000002E-2</v>
      </c>
    </row>
    <row r="6" spans="1:2" ht="12" customHeight="1">
      <c r="A6" s="240">
        <v>26816</v>
      </c>
      <c r="B6" s="241">
        <v>0.02</v>
      </c>
    </row>
    <row r="7" spans="1:2" ht="12" customHeight="1">
      <c r="A7" s="240">
        <v>26846</v>
      </c>
      <c r="B7" s="241">
        <v>2.0500000000000001E-2</v>
      </c>
    </row>
    <row r="8" spans="1:2" ht="12" customHeight="1">
      <c r="A8" s="240">
        <v>26877</v>
      </c>
      <c r="B8" s="241">
        <v>2.0799999999999999E-2</v>
      </c>
    </row>
    <row r="9" spans="1:2" ht="12" customHeight="1">
      <c r="A9" s="240">
        <v>26908</v>
      </c>
      <c r="B9" s="241">
        <v>2.1299999999999999E-2</v>
      </c>
    </row>
    <row r="10" spans="1:2" ht="12" customHeight="1">
      <c r="A10" s="240">
        <v>26938</v>
      </c>
      <c r="B10" s="241">
        <v>2.1600000000000001E-2</v>
      </c>
    </row>
    <row r="11" spans="1:2" ht="12" customHeight="1">
      <c r="A11" s="240">
        <v>26969</v>
      </c>
      <c r="B11" s="241">
        <v>2.18E-2</v>
      </c>
    </row>
    <row r="12" spans="1:2" ht="12" customHeight="1">
      <c r="A12" s="240">
        <v>26999</v>
      </c>
      <c r="B12" s="241">
        <v>2.2700000000000001E-2</v>
      </c>
    </row>
    <row r="13" spans="1:2" ht="12" customHeight="1">
      <c r="A13" s="242">
        <v>27030</v>
      </c>
      <c r="B13" s="243">
        <v>2.35E-2</v>
      </c>
    </row>
    <row r="14" spans="1:2" ht="12" customHeight="1">
      <c r="A14" s="242">
        <v>27061</v>
      </c>
      <c r="B14" s="243">
        <v>2.4E-2</v>
      </c>
    </row>
    <row r="15" spans="1:2" ht="12" customHeight="1">
      <c r="A15" s="242">
        <v>27089</v>
      </c>
      <c r="B15" s="243">
        <v>2.4199999999999999E-2</v>
      </c>
    </row>
    <row r="16" spans="1:2" ht="12" customHeight="1">
      <c r="A16" s="242">
        <v>27120</v>
      </c>
      <c r="B16" s="243">
        <v>2.4500000000000001E-2</v>
      </c>
    </row>
    <row r="17" spans="1:2" ht="12" customHeight="1">
      <c r="A17" s="242">
        <v>27150</v>
      </c>
      <c r="B17" s="243">
        <v>2.47E-2</v>
      </c>
    </row>
    <row r="18" spans="1:2" ht="12" customHeight="1">
      <c r="A18" s="242">
        <v>27181</v>
      </c>
      <c r="B18" s="243">
        <v>2.5000000000000001E-2</v>
      </c>
    </row>
    <row r="19" spans="1:2" ht="12" customHeight="1">
      <c r="A19" s="242">
        <v>27211</v>
      </c>
      <c r="B19" s="243">
        <v>2.53E-2</v>
      </c>
    </row>
    <row r="20" spans="1:2" ht="12" customHeight="1">
      <c r="A20" s="242">
        <v>27242</v>
      </c>
      <c r="B20" s="243">
        <v>2.5600000000000001E-2</v>
      </c>
    </row>
    <row r="21" spans="1:2" ht="12" customHeight="1">
      <c r="A21" s="242">
        <v>27273</v>
      </c>
      <c r="B21" s="243">
        <v>2.5899999999999999E-2</v>
      </c>
    </row>
    <row r="22" spans="1:2" ht="12" customHeight="1">
      <c r="A22" s="242">
        <v>27303</v>
      </c>
      <c r="B22" s="243">
        <v>2.64E-2</v>
      </c>
    </row>
    <row r="23" spans="1:2" ht="12" customHeight="1">
      <c r="A23" s="242">
        <v>27334</v>
      </c>
      <c r="B23" s="243">
        <v>2.7099999999999999E-2</v>
      </c>
    </row>
    <row r="24" spans="1:2" ht="12" customHeight="1">
      <c r="A24" s="242">
        <v>27364</v>
      </c>
      <c r="B24" s="243">
        <v>2.7400000000000001E-2</v>
      </c>
    </row>
    <row r="25" spans="1:2" ht="12" customHeight="1">
      <c r="A25" s="244">
        <v>27395</v>
      </c>
      <c r="B25" s="245">
        <v>2.7699999999999999E-2</v>
      </c>
    </row>
    <row r="26" spans="1:2" ht="12" customHeight="1">
      <c r="A26" s="244">
        <v>27426</v>
      </c>
      <c r="B26" s="245">
        <v>2.7900000000000001E-2</v>
      </c>
    </row>
    <row r="27" spans="1:2" ht="12" customHeight="1">
      <c r="A27" s="244">
        <v>27454</v>
      </c>
      <c r="B27" s="245">
        <v>2.8000000000000001E-2</v>
      </c>
    </row>
    <row r="28" spans="1:2" ht="12" customHeight="1">
      <c r="A28" s="244">
        <v>27485</v>
      </c>
      <c r="B28" s="245">
        <v>2.8299999999999999E-2</v>
      </c>
    </row>
    <row r="29" spans="1:2" ht="12" customHeight="1">
      <c r="A29" s="244">
        <v>27515</v>
      </c>
      <c r="B29" s="245">
        <v>2.87E-2</v>
      </c>
    </row>
    <row r="30" spans="1:2" ht="12" customHeight="1">
      <c r="A30" s="244">
        <v>27546</v>
      </c>
      <c r="B30" s="245">
        <v>2.9100000000000001E-2</v>
      </c>
    </row>
    <row r="31" spans="1:2" ht="12" customHeight="1">
      <c r="A31" s="244">
        <v>27576</v>
      </c>
      <c r="B31" s="245">
        <v>2.9399999999999999E-2</v>
      </c>
    </row>
    <row r="32" spans="1:2" ht="12" customHeight="1">
      <c r="A32" s="244">
        <v>27607</v>
      </c>
      <c r="B32" s="245">
        <v>2.9600000000000001E-2</v>
      </c>
    </row>
    <row r="33" spans="1:2" ht="12" customHeight="1">
      <c r="A33" s="244">
        <v>27638</v>
      </c>
      <c r="B33" s="245">
        <v>2.98E-2</v>
      </c>
    </row>
    <row r="34" spans="1:2" ht="12" customHeight="1">
      <c r="A34" s="244">
        <v>27668</v>
      </c>
      <c r="B34" s="245">
        <v>0.03</v>
      </c>
    </row>
    <row r="35" spans="1:2" ht="12" customHeight="1">
      <c r="A35" s="244">
        <v>27699</v>
      </c>
      <c r="B35" s="245">
        <v>3.0200000000000001E-2</v>
      </c>
    </row>
    <row r="36" spans="1:2" ht="12" customHeight="1">
      <c r="A36" s="244">
        <v>27729</v>
      </c>
      <c r="B36" s="245">
        <v>3.0499999999999999E-2</v>
      </c>
    </row>
    <row r="37" spans="1:2" ht="12" customHeight="1">
      <c r="A37" s="246">
        <v>27760</v>
      </c>
      <c r="B37" s="247">
        <v>3.1E-2</v>
      </c>
    </row>
    <row r="38" spans="1:2" ht="12" customHeight="1">
      <c r="A38" s="246">
        <v>27791</v>
      </c>
      <c r="B38" s="247">
        <v>3.1600000000000003E-2</v>
      </c>
    </row>
    <row r="39" spans="1:2" ht="12" customHeight="1">
      <c r="A39" s="246">
        <v>27820</v>
      </c>
      <c r="B39" s="247">
        <v>3.1899999999999998E-2</v>
      </c>
    </row>
    <row r="40" spans="1:2" ht="12" customHeight="1">
      <c r="A40" s="246">
        <v>27851</v>
      </c>
      <c r="B40" s="247">
        <v>3.2199999999999999E-2</v>
      </c>
    </row>
    <row r="41" spans="1:2" ht="12" customHeight="1">
      <c r="A41" s="246">
        <v>27881</v>
      </c>
      <c r="B41" s="247">
        <v>3.2399999999999998E-2</v>
      </c>
    </row>
    <row r="42" spans="1:2" ht="12" customHeight="1">
      <c r="A42" s="246">
        <v>27912</v>
      </c>
      <c r="B42" s="247">
        <v>3.2500000000000001E-2</v>
      </c>
    </row>
    <row r="43" spans="1:2" ht="12" customHeight="1">
      <c r="A43" s="246">
        <v>27942</v>
      </c>
      <c r="B43" s="247">
        <v>3.2800000000000003E-2</v>
      </c>
    </row>
    <row r="44" spans="1:2" ht="12" customHeight="1">
      <c r="A44" s="246">
        <v>27973</v>
      </c>
      <c r="B44" s="247">
        <v>3.3099999999999997E-2</v>
      </c>
    </row>
    <row r="45" spans="1:2" ht="12" customHeight="1">
      <c r="A45" s="246">
        <v>28004</v>
      </c>
      <c r="B45" s="247">
        <v>3.4200000000000001E-2</v>
      </c>
    </row>
    <row r="46" spans="1:2" ht="12" customHeight="1">
      <c r="A46" s="246">
        <v>28034</v>
      </c>
      <c r="B46" s="247">
        <v>3.6200000000000003E-2</v>
      </c>
    </row>
    <row r="47" spans="1:2" ht="12" customHeight="1">
      <c r="A47" s="246">
        <v>28065</v>
      </c>
      <c r="B47" s="247">
        <v>3.78E-2</v>
      </c>
    </row>
    <row r="48" spans="1:2" ht="12" customHeight="1">
      <c r="A48" s="246">
        <v>28095</v>
      </c>
      <c r="B48" s="247">
        <v>3.8699999999999998E-2</v>
      </c>
    </row>
    <row r="49" spans="1:2" ht="12" customHeight="1">
      <c r="A49" s="248">
        <v>28126</v>
      </c>
      <c r="B49" s="249">
        <v>0.04</v>
      </c>
    </row>
    <row r="50" spans="1:2" ht="12" customHeight="1">
      <c r="A50" s="248">
        <v>28157</v>
      </c>
      <c r="B50" s="249">
        <v>4.0899999999999999E-2</v>
      </c>
    </row>
    <row r="51" spans="1:2" ht="12" customHeight="1">
      <c r="A51" s="248">
        <v>28185</v>
      </c>
      <c r="B51" s="249">
        <v>4.1599999999999998E-2</v>
      </c>
    </row>
    <row r="52" spans="1:2" ht="12" customHeight="1">
      <c r="A52" s="248">
        <v>28216</v>
      </c>
      <c r="B52" s="249">
        <v>4.2200000000000001E-2</v>
      </c>
    </row>
    <row r="53" spans="1:2" ht="12" customHeight="1">
      <c r="A53" s="248">
        <v>28246</v>
      </c>
      <c r="B53" s="249">
        <v>4.2599999999999999E-2</v>
      </c>
    </row>
    <row r="54" spans="1:2" ht="12" customHeight="1">
      <c r="A54" s="248">
        <v>28277</v>
      </c>
      <c r="B54" s="249">
        <v>4.3099999999999999E-2</v>
      </c>
    </row>
    <row r="55" spans="1:2" ht="12" customHeight="1">
      <c r="A55" s="248">
        <v>28307</v>
      </c>
      <c r="B55" s="249">
        <v>4.36E-2</v>
      </c>
    </row>
    <row r="56" spans="1:2" ht="12" customHeight="1">
      <c r="A56" s="248">
        <v>28338</v>
      </c>
      <c r="B56" s="249">
        <v>4.4499999999999998E-2</v>
      </c>
    </row>
    <row r="57" spans="1:2" ht="12" customHeight="1">
      <c r="A57" s="248">
        <v>28369</v>
      </c>
      <c r="B57" s="249">
        <v>4.53E-2</v>
      </c>
    </row>
    <row r="58" spans="1:2" ht="12" customHeight="1">
      <c r="A58" s="248">
        <v>28399</v>
      </c>
      <c r="B58" s="249">
        <v>4.5600000000000002E-2</v>
      </c>
    </row>
    <row r="59" spans="1:2" ht="12" customHeight="1">
      <c r="A59" s="248">
        <v>28430</v>
      </c>
      <c r="B59" s="249">
        <v>4.6100000000000002E-2</v>
      </c>
    </row>
    <row r="60" spans="1:2" ht="12" customHeight="1">
      <c r="A60" s="248">
        <v>28460</v>
      </c>
      <c r="B60" s="249">
        <v>4.6699999999999998E-2</v>
      </c>
    </row>
    <row r="61" spans="1:2" ht="12" customHeight="1">
      <c r="A61" s="250">
        <v>28491</v>
      </c>
      <c r="B61" s="251">
        <v>4.7800000000000002E-2</v>
      </c>
    </row>
    <row r="62" spans="1:2" ht="12" customHeight="1">
      <c r="A62" s="250">
        <v>28522</v>
      </c>
      <c r="B62" s="251">
        <v>4.8500000000000001E-2</v>
      </c>
    </row>
    <row r="63" spans="1:2" ht="12" customHeight="1">
      <c r="A63" s="250">
        <v>28550</v>
      </c>
      <c r="B63" s="251">
        <v>4.9000000000000002E-2</v>
      </c>
    </row>
    <row r="64" spans="1:2" ht="12" customHeight="1">
      <c r="A64" s="250">
        <v>28581</v>
      </c>
      <c r="B64" s="251">
        <v>4.9500000000000002E-2</v>
      </c>
    </row>
    <row r="65" spans="1:2" ht="12" customHeight="1">
      <c r="A65" s="250">
        <v>28611</v>
      </c>
      <c r="B65" s="251">
        <v>0.05</v>
      </c>
    </row>
    <row r="66" spans="1:2" ht="12" customHeight="1">
      <c r="A66" s="250">
        <v>28642</v>
      </c>
      <c r="B66" s="251">
        <v>5.0700000000000002E-2</v>
      </c>
    </row>
    <row r="67" spans="1:2" ht="12" customHeight="1">
      <c r="A67" s="250">
        <v>28672</v>
      </c>
      <c r="B67" s="251">
        <v>5.1499999999999997E-2</v>
      </c>
    </row>
    <row r="68" spans="1:2" ht="12" customHeight="1">
      <c r="A68" s="250">
        <v>28703</v>
      </c>
      <c r="B68" s="251">
        <v>5.21E-2</v>
      </c>
    </row>
    <row r="69" spans="1:2" ht="12" customHeight="1">
      <c r="A69" s="250">
        <v>28734</v>
      </c>
      <c r="B69" s="251">
        <v>5.2699999999999997E-2</v>
      </c>
    </row>
    <row r="70" spans="1:2" ht="12" customHeight="1">
      <c r="A70" s="250">
        <v>28764</v>
      </c>
      <c r="B70" s="251">
        <v>5.33E-2</v>
      </c>
    </row>
    <row r="71" spans="1:2" ht="12" customHeight="1">
      <c r="A71" s="250">
        <v>28795</v>
      </c>
      <c r="B71" s="251">
        <v>5.3800000000000001E-2</v>
      </c>
    </row>
    <row r="72" spans="1:2" ht="12" customHeight="1">
      <c r="A72" s="250">
        <v>28825</v>
      </c>
      <c r="B72" s="251">
        <v>5.4300000000000001E-2</v>
      </c>
    </row>
    <row r="73" spans="1:2" ht="12" customHeight="1">
      <c r="A73" s="244">
        <v>28856</v>
      </c>
      <c r="B73" s="245">
        <v>5.62E-2</v>
      </c>
    </row>
    <row r="74" spans="1:2" ht="12" customHeight="1">
      <c r="A74" s="244">
        <v>28887</v>
      </c>
      <c r="B74" s="245">
        <v>5.7000000000000002E-2</v>
      </c>
    </row>
    <row r="75" spans="1:2" ht="12" customHeight="1">
      <c r="A75" s="244">
        <v>28915</v>
      </c>
      <c r="B75" s="245">
        <v>5.7799999999999997E-2</v>
      </c>
    </row>
    <row r="76" spans="1:2" ht="12" customHeight="1">
      <c r="A76" s="244">
        <v>28946</v>
      </c>
      <c r="B76" s="245">
        <v>5.8299999999999998E-2</v>
      </c>
    </row>
    <row r="77" spans="1:2" ht="12" customHeight="1">
      <c r="A77" s="244">
        <v>28976</v>
      </c>
      <c r="B77" s="245">
        <v>5.91E-2</v>
      </c>
    </row>
    <row r="78" spans="1:2" ht="12" customHeight="1">
      <c r="A78" s="244">
        <v>29007</v>
      </c>
      <c r="B78" s="245">
        <v>5.9700000000000003E-2</v>
      </c>
    </row>
    <row r="79" spans="1:2" ht="12" customHeight="1">
      <c r="A79" s="244">
        <v>29037</v>
      </c>
      <c r="B79" s="245">
        <v>6.0499999999999998E-2</v>
      </c>
    </row>
    <row r="80" spans="1:2" ht="12" customHeight="1">
      <c r="A80" s="244">
        <v>29068</v>
      </c>
      <c r="B80" s="245">
        <v>6.1400000000000003E-2</v>
      </c>
    </row>
    <row r="81" spans="1:2" ht="12" customHeight="1">
      <c r="A81" s="244">
        <v>29099</v>
      </c>
      <c r="B81" s="245">
        <v>6.2100000000000002E-2</v>
      </c>
    </row>
    <row r="82" spans="1:2" ht="12" customHeight="1">
      <c r="A82" s="244">
        <v>29129</v>
      </c>
      <c r="B82" s="245">
        <v>6.3200000000000006E-2</v>
      </c>
    </row>
    <row r="83" spans="1:2" ht="12" customHeight="1">
      <c r="A83" s="244">
        <v>29160</v>
      </c>
      <c r="B83" s="245">
        <v>6.4000000000000001E-2</v>
      </c>
    </row>
    <row r="84" spans="1:2" ht="12" customHeight="1">
      <c r="A84" s="244">
        <v>29190</v>
      </c>
      <c r="B84" s="245">
        <v>6.5199999999999994E-2</v>
      </c>
    </row>
    <row r="85" spans="1:2" ht="12" customHeight="1">
      <c r="A85" s="240">
        <v>29221</v>
      </c>
      <c r="B85" s="241">
        <v>6.83E-2</v>
      </c>
    </row>
    <row r="86" spans="1:2" ht="12" customHeight="1">
      <c r="A86" s="240">
        <v>29252</v>
      </c>
      <c r="B86" s="241">
        <v>6.9900000000000004E-2</v>
      </c>
    </row>
    <row r="87" spans="1:2" ht="12" customHeight="1">
      <c r="A87" s="240">
        <v>29281</v>
      </c>
      <c r="B87" s="241">
        <v>7.1400000000000005E-2</v>
      </c>
    </row>
    <row r="88" spans="1:2" ht="12" customHeight="1">
      <c r="A88" s="240">
        <v>29312</v>
      </c>
      <c r="B88" s="241">
        <v>7.2599999999999998E-2</v>
      </c>
    </row>
    <row r="89" spans="1:2" ht="12" customHeight="1">
      <c r="A89" s="240">
        <v>29342</v>
      </c>
      <c r="B89" s="241">
        <v>7.3800000000000004E-2</v>
      </c>
    </row>
    <row r="90" spans="1:2" ht="12" customHeight="1">
      <c r="A90" s="240">
        <v>29373</v>
      </c>
      <c r="B90" s="241">
        <v>7.5300000000000006E-2</v>
      </c>
    </row>
    <row r="91" spans="1:2" ht="12" customHeight="1">
      <c r="A91" s="240">
        <v>29403</v>
      </c>
      <c r="B91" s="241">
        <v>7.7399999999999997E-2</v>
      </c>
    </row>
    <row r="92" spans="1:2" ht="12" customHeight="1">
      <c r="A92" s="240">
        <v>29434</v>
      </c>
      <c r="B92" s="241">
        <v>7.9000000000000001E-2</v>
      </c>
    </row>
    <row r="93" spans="1:2" ht="12" customHeight="1">
      <c r="A93" s="240">
        <v>29465</v>
      </c>
      <c r="B93" s="241">
        <v>7.9799999999999996E-2</v>
      </c>
    </row>
    <row r="94" spans="1:2" ht="12" customHeight="1">
      <c r="A94" s="240">
        <v>29495</v>
      </c>
      <c r="B94" s="241">
        <v>8.1000000000000003E-2</v>
      </c>
    </row>
    <row r="95" spans="1:2" ht="12" customHeight="1">
      <c r="A95" s="240">
        <v>29526</v>
      </c>
      <c r="B95" s="241">
        <v>8.2500000000000004E-2</v>
      </c>
    </row>
    <row r="96" spans="1:2" ht="12" customHeight="1">
      <c r="A96" s="240">
        <v>29556</v>
      </c>
      <c r="B96" s="241">
        <v>8.4599999999999995E-2</v>
      </c>
    </row>
    <row r="97" spans="1:2" ht="12" customHeight="1">
      <c r="A97" s="248">
        <v>29587</v>
      </c>
      <c r="B97" s="249">
        <v>8.7300000000000003E-2</v>
      </c>
    </row>
    <row r="98" spans="1:2" ht="12" customHeight="1">
      <c r="A98" s="248">
        <v>29618</v>
      </c>
      <c r="B98" s="249">
        <v>8.9499999999999996E-2</v>
      </c>
    </row>
    <row r="99" spans="1:2" ht="12" customHeight="1">
      <c r="A99" s="248">
        <v>29646</v>
      </c>
      <c r="B99" s="249">
        <v>9.1399999999999995E-2</v>
      </c>
    </row>
    <row r="100" spans="1:2" ht="12" customHeight="1">
      <c r="A100" s="248">
        <v>29677</v>
      </c>
      <c r="B100" s="249">
        <v>9.35E-2</v>
      </c>
    </row>
    <row r="101" spans="1:2" ht="12" customHeight="1">
      <c r="A101" s="248">
        <v>29707</v>
      </c>
      <c r="B101" s="249">
        <v>9.4899999999999998E-2</v>
      </c>
    </row>
    <row r="102" spans="1:2" ht="12" customHeight="1">
      <c r="A102" s="248">
        <v>29738</v>
      </c>
      <c r="B102" s="249">
        <v>9.6199999999999994E-2</v>
      </c>
    </row>
    <row r="103" spans="1:2" ht="12" customHeight="1">
      <c r="A103" s="248">
        <v>29768</v>
      </c>
      <c r="B103" s="249">
        <v>9.7900000000000001E-2</v>
      </c>
    </row>
    <row r="104" spans="1:2" ht="12" customHeight="1">
      <c r="A104" s="248">
        <v>29799</v>
      </c>
      <c r="B104" s="249">
        <v>9.9900000000000003E-2</v>
      </c>
    </row>
    <row r="105" spans="1:2" ht="12" customHeight="1">
      <c r="A105" s="248">
        <v>29830</v>
      </c>
      <c r="B105" s="249">
        <v>0.1018</v>
      </c>
    </row>
    <row r="106" spans="1:2" ht="12" customHeight="1">
      <c r="A106" s="248">
        <v>29860</v>
      </c>
      <c r="B106" s="249">
        <v>0.104</v>
      </c>
    </row>
    <row r="107" spans="1:2" ht="12" customHeight="1">
      <c r="A107" s="248">
        <v>29891</v>
      </c>
      <c r="B107" s="249">
        <v>0.106</v>
      </c>
    </row>
    <row r="108" spans="1:2" ht="12" customHeight="1">
      <c r="A108" s="248">
        <v>29921</v>
      </c>
      <c r="B108" s="249">
        <v>0.1089</v>
      </c>
    </row>
    <row r="109" spans="1:2" ht="12" customHeight="1">
      <c r="A109" s="252">
        <v>29952</v>
      </c>
      <c r="B109" s="253">
        <v>0.1143</v>
      </c>
    </row>
    <row r="110" spans="1:2" ht="12" customHeight="1">
      <c r="A110" s="252">
        <v>29983</v>
      </c>
      <c r="B110" s="253">
        <v>0.1188</v>
      </c>
    </row>
    <row r="111" spans="1:2" ht="12" customHeight="1">
      <c r="A111" s="252">
        <v>30011</v>
      </c>
      <c r="B111" s="253">
        <v>0.1231</v>
      </c>
    </row>
    <row r="112" spans="1:2" ht="12" customHeight="1">
      <c r="A112" s="252">
        <v>30042</v>
      </c>
      <c r="B112" s="253">
        <v>0.1298</v>
      </c>
    </row>
    <row r="113" spans="1:2" ht="12" customHeight="1">
      <c r="A113" s="252">
        <v>30072</v>
      </c>
      <c r="B113" s="253">
        <v>0.1371</v>
      </c>
    </row>
    <row r="114" spans="1:2" ht="12" customHeight="1">
      <c r="A114" s="252">
        <v>30103</v>
      </c>
      <c r="B114" s="253">
        <v>0.14369999999999999</v>
      </c>
    </row>
    <row r="115" spans="1:2" ht="12" customHeight="1">
      <c r="A115" s="252">
        <v>30133</v>
      </c>
      <c r="B115" s="253">
        <v>0.15110000000000001</v>
      </c>
    </row>
    <row r="116" spans="1:2" ht="12" customHeight="1">
      <c r="A116" s="252">
        <v>30164</v>
      </c>
      <c r="B116" s="253">
        <v>0.1681</v>
      </c>
    </row>
    <row r="117" spans="1:2" ht="12" customHeight="1">
      <c r="A117" s="252">
        <v>30195</v>
      </c>
      <c r="B117" s="253">
        <v>0.17699999999999999</v>
      </c>
    </row>
    <row r="118" spans="1:2" ht="12" customHeight="1">
      <c r="A118" s="252">
        <v>30225</v>
      </c>
      <c r="B118" s="253">
        <v>0.1862</v>
      </c>
    </row>
    <row r="119" spans="1:2" ht="12" customHeight="1">
      <c r="A119" s="252">
        <v>30256</v>
      </c>
      <c r="B119" s="253">
        <v>0.1956</v>
      </c>
    </row>
    <row r="120" spans="1:2" ht="12" customHeight="1">
      <c r="A120" s="252">
        <v>30286</v>
      </c>
      <c r="B120" s="253">
        <v>0.2165</v>
      </c>
    </row>
    <row r="121" spans="1:2" ht="12" customHeight="1">
      <c r="A121" s="240">
        <v>30317</v>
      </c>
      <c r="B121" s="241">
        <v>0.24010000000000001</v>
      </c>
    </row>
    <row r="122" spans="1:2" ht="12" customHeight="1">
      <c r="A122" s="240">
        <v>30348</v>
      </c>
      <c r="B122" s="241">
        <v>0.253</v>
      </c>
    </row>
    <row r="123" spans="1:2" ht="12" customHeight="1">
      <c r="A123" s="240">
        <v>30376</v>
      </c>
      <c r="B123" s="241">
        <v>0.26519999999999999</v>
      </c>
    </row>
    <row r="124" spans="1:2" ht="12" customHeight="1">
      <c r="A124" s="240">
        <v>30407</v>
      </c>
      <c r="B124" s="241">
        <v>0.28199999999999997</v>
      </c>
    </row>
    <row r="125" spans="1:2" ht="12" customHeight="1">
      <c r="A125" s="240">
        <v>30437</v>
      </c>
      <c r="B125" s="241">
        <v>0.29420000000000002</v>
      </c>
    </row>
    <row r="126" spans="1:2" ht="12" customHeight="1">
      <c r="A126" s="240">
        <v>30468</v>
      </c>
      <c r="B126" s="241">
        <v>0.3054</v>
      </c>
    </row>
    <row r="127" spans="1:2" ht="12" customHeight="1">
      <c r="A127" s="240">
        <v>30498</v>
      </c>
      <c r="B127" s="241">
        <v>0.32050000000000001</v>
      </c>
    </row>
    <row r="128" spans="1:2" ht="12" customHeight="1">
      <c r="A128" s="240">
        <v>30529</v>
      </c>
      <c r="B128" s="241">
        <v>0.33289999999999997</v>
      </c>
    </row>
    <row r="129" spans="1:2" ht="12" customHeight="1">
      <c r="A129" s="240">
        <v>30560</v>
      </c>
      <c r="B129" s="241">
        <v>0.34310000000000002</v>
      </c>
    </row>
    <row r="130" spans="1:2" ht="12" customHeight="1">
      <c r="A130" s="240">
        <v>30590</v>
      </c>
      <c r="B130" s="241">
        <v>0.35449999999999998</v>
      </c>
    </row>
    <row r="131" spans="1:2" ht="12" customHeight="1">
      <c r="A131" s="240">
        <v>30621</v>
      </c>
      <c r="B131" s="241">
        <v>0.37540000000000001</v>
      </c>
    </row>
    <row r="132" spans="1:2" ht="12" customHeight="1">
      <c r="A132" s="240">
        <v>30651</v>
      </c>
      <c r="B132" s="241">
        <v>0.39140000000000003</v>
      </c>
    </row>
    <row r="133" spans="1:2" ht="12" customHeight="1">
      <c r="A133" s="242">
        <v>30682</v>
      </c>
      <c r="B133" s="243">
        <v>0.4163</v>
      </c>
    </row>
    <row r="134" spans="1:2" ht="12" customHeight="1">
      <c r="A134" s="242">
        <v>30713</v>
      </c>
      <c r="B134" s="243">
        <v>0.43819999999999998</v>
      </c>
    </row>
    <row r="135" spans="1:2" ht="12" customHeight="1">
      <c r="A135" s="242">
        <v>30742</v>
      </c>
      <c r="B135" s="243">
        <v>0.45700000000000002</v>
      </c>
    </row>
    <row r="136" spans="1:2" ht="12" customHeight="1">
      <c r="A136" s="242">
        <v>30773</v>
      </c>
      <c r="B136" s="243">
        <v>0.47670000000000001</v>
      </c>
    </row>
    <row r="137" spans="1:2" ht="12" customHeight="1">
      <c r="A137" s="242">
        <v>30803</v>
      </c>
      <c r="B137" s="243">
        <v>0.49259999999999998</v>
      </c>
    </row>
    <row r="138" spans="1:2" ht="12" customHeight="1">
      <c r="A138" s="242">
        <v>30834</v>
      </c>
      <c r="B138" s="243">
        <v>0.51039999999999996</v>
      </c>
    </row>
    <row r="139" spans="1:2" ht="12" customHeight="1">
      <c r="A139" s="242">
        <v>30864</v>
      </c>
      <c r="B139" s="243">
        <v>0.52710000000000001</v>
      </c>
    </row>
    <row r="140" spans="1:2" ht="12" customHeight="1">
      <c r="A140" s="242">
        <v>30895</v>
      </c>
      <c r="B140" s="243">
        <v>0.54210000000000003</v>
      </c>
    </row>
    <row r="141" spans="1:2" ht="12" customHeight="1">
      <c r="A141" s="242">
        <v>30926</v>
      </c>
      <c r="B141" s="243">
        <v>0.55820000000000003</v>
      </c>
    </row>
    <row r="142" spans="1:2" ht="12" customHeight="1">
      <c r="A142" s="242">
        <v>30956</v>
      </c>
      <c r="B142" s="243">
        <v>0.57779999999999998</v>
      </c>
    </row>
    <row r="143" spans="1:2" ht="12" customHeight="1">
      <c r="A143" s="242">
        <v>30987</v>
      </c>
      <c r="B143" s="243">
        <v>0.59760000000000002</v>
      </c>
    </row>
    <row r="144" spans="1:2" ht="12" customHeight="1">
      <c r="A144" s="242">
        <v>31017</v>
      </c>
      <c r="B144" s="243">
        <v>0.623</v>
      </c>
    </row>
    <row r="145" spans="1:2" ht="12" customHeight="1">
      <c r="A145" s="244">
        <v>31048</v>
      </c>
      <c r="B145" s="245">
        <v>0.66920000000000002</v>
      </c>
    </row>
    <row r="146" spans="1:2" ht="12" customHeight="1">
      <c r="A146" s="244">
        <v>31079</v>
      </c>
      <c r="B146" s="245">
        <v>0.69699999999999995</v>
      </c>
    </row>
    <row r="147" spans="1:2" ht="12" customHeight="1">
      <c r="A147" s="244">
        <v>31107</v>
      </c>
      <c r="B147" s="245">
        <v>0.72399999999999998</v>
      </c>
    </row>
    <row r="148" spans="1:2" ht="12" customHeight="1">
      <c r="A148" s="244">
        <v>31138</v>
      </c>
      <c r="B148" s="245">
        <v>0.74629999999999996</v>
      </c>
    </row>
    <row r="149" spans="1:2" ht="12" customHeight="1">
      <c r="A149" s="244">
        <v>31168</v>
      </c>
      <c r="B149" s="245">
        <v>0.76390000000000002</v>
      </c>
    </row>
    <row r="150" spans="1:2" ht="12" customHeight="1">
      <c r="A150" s="244">
        <v>31199</v>
      </c>
      <c r="B150" s="245">
        <v>0.78310000000000002</v>
      </c>
    </row>
    <row r="151" spans="1:2" ht="12" customHeight="1">
      <c r="A151" s="244">
        <v>31229</v>
      </c>
      <c r="B151" s="245">
        <v>0.81030000000000002</v>
      </c>
    </row>
    <row r="152" spans="1:2" ht="12" customHeight="1">
      <c r="A152" s="244">
        <v>31260</v>
      </c>
      <c r="B152" s="245">
        <v>0.8458</v>
      </c>
    </row>
    <row r="153" spans="1:2" ht="12" customHeight="1">
      <c r="A153" s="244">
        <v>31291</v>
      </c>
      <c r="B153" s="245">
        <v>0.87949999999999995</v>
      </c>
    </row>
    <row r="154" spans="1:2" ht="12" customHeight="1">
      <c r="A154" s="244">
        <v>31321</v>
      </c>
      <c r="B154" s="245">
        <v>0.91300000000000003</v>
      </c>
    </row>
    <row r="155" spans="1:2" ht="12" customHeight="1">
      <c r="A155" s="244">
        <v>31352</v>
      </c>
      <c r="B155" s="245">
        <v>0.95509999999999995</v>
      </c>
    </row>
    <row r="156" spans="1:2" ht="12" customHeight="1">
      <c r="A156" s="244">
        <v>31382</v>
      </c>
      <c r="B156" s="245">
        <v>1.0201</v>
      </c>
    </row>
    <row r="157" spans="1:2" ht="12" customHeight="1">
      <c r="A157" s="246">
        <v>31413</v>
      </c>
      <c r="B157" s="247">
        <v>1.1103000000000001</v>
      </c>
    </row>
    <row r="158" spans="1:2" ht="12" customHeight="1">
      <c r="A158" s="246">
        <v>31444</v>
      </c>
      <c r="B158" s="247">
        <v>1.1596</v>
      </c>
    </row>
    <row r="159" spans="1:2" ht="12" customHeight="1">
      <c r="A159" s="246">
        <v>31472</v>
      </c>
      <c r="B159" s="247">
        <v>1.2135</v>
      </c>
    </row>
    <row r="160" spans="1:2" ht="12" customHeight="1">
      <c r="A160" s="246">
        <v>31503</v>
      </c>
      <c r="B160" s="247">
        <v>1.2768999999999999</v>
      </c>
    </row>
    <row r="161" spans="1:2" ht="12" customHeight="1">
      <c r="A161" s="246">
        <v>31533</v>
      </c>
      <c r="B161" s="247">
        <v>1.3479000000000001</v>
      </c>
    </row>
    <row r="162" spans="1:2" ht="12" customHeight="1">
      <c r="A162" s="246">
        <v>31564</v>
      </c>
      <c r="B162" s="247">
        <v>1.4343999999999999</v>
      </c>
    </row>
    <row r="163" spans="1:2" ht="12" customHeight="1">
      <c r="A163" s="246">
        <v>31594</v>
      </c>
      <c r="B163" s="247">
        <v>1.5059</v>
      </c>
    </row>
    <row r="164" spans="1:2" ht="12" customHeight="1">
      <c r="A164" s="246">
        <v>31625</v>
      </c>
      <c r="B164" s="247">
        <v>1.6259999999999999</v>
      </c>
    </row>
    <row r="165" spans="1:2" ht="12" customHeight="1">
      <c r="A165" s="246">
        <v>31656</v>
      </c>
      <c r="B165" s="247">
        <v>1.7235</v>
      </c>
    </row>
    <row r="166" spans="1:2" ht="12" customHeight="1">
      <c r="A166" s="246">
        <v>31686</v>
      </c>
      <c r="B166" s="247">
        <v>1.8221000000000001</v>
      </c>
    </row>
    <row r="167" spans="1:2" ht="12" customHeight="1">
      <c r="A167" s="246">
        <v>31717</v>
      </c>
      <c r="B167" s="247">
        <v>1.9452</v>
      </c>
    </row>
    <row r="168" spans="1:2" ht="12" customHeight="1">
      <c r="A168" s="246">
        <v>31747</v>
      </c>
      <c r="B168" s="247">
        <v>2.0988000000000002</v>
      </c>
    </row>
    <row r="169" spans="1:2" ht="12" customHeight="1">
      <c r="A169" s="248">
        <v>31778</v>
      </c>
      <c r="B169" s="249">
        <v>2.2688000000000001</v>
      </c>
    </row>
    <row r="170" spans="1:2" ht="12" customHeight="1">
      <c r="A170" s="248">
        <v>31809</v>
      </c>
      <c r="B170" s="249">
        <v>2.4325000000000001</v>
      </c>
    </row>
    <row r="171" spans="1:2" ht="12" customHeight="1">
      <c r="A171" s="248">
        <v>31837</v>
      </c>
      <c r="B171" s="249">
        <v>2.5931999999999999</v>
      </c>
    </row>
    <row r="172" spans="1:2" ht="12" customHeight="1">
      <c r="A172" s="248">
        <v>31868</v>
      </c>
      <c r="B172" s="249">
        <v>2.8201000000000001</v>
      </c>
    </row>
    <row r="173" spans="1:2" ht="12" customHeight="1">
      <c r="A173" s="248">
        <v>31898</v>
      </c>
      <c r="B173" s="249">
        <v>3.0327000000000002</v>
      </c>
    </row>
    <row r="174" spans="1:2" ht="12" customHeight="1">
      <c r="A174" s="248">
        <v>31929</v>
      </c>
      <c r="B174" s="249">
        <v>3.2521</v>
      </c>
    </row>
    <row r="175" spans="1:2" ht="12" customHeight="1">
      <c r="A175" s="248">
        <v>31959</v>
      </c>
      <c r="B175" s="249">
        <v>3.5154999999999998</v>
      </c>
    </row>
    <row r="176" spans="1:2" ht="12" customHeight="1">
      <c r="A176" s="248">
        <v>31990</v>
      </c>
      <c r="B176" s="249">
        <v>3.8028</v>
      </c>
    </row>
    <row r="177" spans="1:2" ht="12" customHeight="1">
      <c r="A177" s="248">
        <v>32021</v>
      </c>
      <c r="B177" s="249">
        <v>4.0533999999999999</v>
      </c>
    </row>
    <row r="178" spans="1:2" ht="12" customHeight="1">
      <c r="A178" s="248">
        <v>32051</v>
      </c>
      <c r="B178" s="249">
        <v>4.3912000000000004</v>
      </c>
    </row>
    <row r="179" spans="1:2" ht="12" customHeight="1">
      <c r="A179" s="248">
        <v>32082</v>
      </c>
      <c r="B179" s="249">
        <v>4.7394999999999996</v>
      </c>
    </row>
    <row r="180" spans="1:2" ht="12" customHeight="1">
      <c r="A180" s="248">
        <v>32112</v>
      </c>
      <c r="B180" s="249">
        <v>5.4394999999999998</v>
      </c>
    </row>
    <row r="181" spans="1:2" ht="12" customHeight="1">
      <c r="A181" s="250">
        <v>32143</v>
      </c>
      <c r="B181" s="251">
        <v>6.2805999999999997</v>
      </c>
    </row>
    <row r="182" spans="1:2" ht="12" customHeight="1">
      <c r="A182" s="250">
        <v>32174</v>
      </c>
      <c r="B182" s="251">
        <v>6.8044000000000002</v>
      </c>
    </row>
    <row r="183" spans="1:2" ht="12" customHeight="1">
      <c r="A183" s="250">
        <v>32203</v>
      </c>
      <c r="B183" s="251">
        <v>7.1528</v>
      </c>
    </row>
    <row r="184" spans="1:2" ht="12" customHeight="1">
      <c r="A184" s="250">
        <v>32234</v>
      </c>
      <c r="B184" s="251">
        <v>7.3730000000000002</v>
      </c>
    </row>
    <row r="185" spans="1:2" ht="12" customHeight="1">
      <c r="A185" s="250">
        <v>32264</v>
      </c>
      <c r="B185" s="251">
        <v>7.5156000000000001</v>
      </c>
    </row>
    <row r="186" spans="1:2" ht="12" customHeight="1">
      <c r="A186" s="250">
        <v>32295</v>
      </c>
      <c r="B186" s="251">
        <v>7.6689999999999996</v>
      </c>
    </row>
    <row r="187" spans="1:2" ht="12" customHeight="1">
      <c r="A187" s="250">
        <v>32325</v>
      </c>
      <c r="B187" s="251">
        <v>7.7969999999999997</v>
      </c>
    </row>
    <row r="188" spans="1:2" ht="12" customHeight="1">
      <c r="A188" s="250">
        <v>32356</v>
      </c>
      <c r="B188" s="251">
        <v>7.8686999999999996</v>
      </c>
    </row>
    <row r="189" spans="1:2" ht="12" customHeight="1">
      <c r="A189" s="250">
        <v>32387</v>
      </c>
      <c r="B189" s="251">
        <v>7.9137000000000004</v>
      </c>
    </row>
    <row r="190" spans="1:2" ht="12" customHeight="1">
      <c r="A190" s="250">
        <v>32417</v>
      </c>
      <c r="B190" s="251">
        <v>7.9741</v>
      </c>
    </row>
    <row r="191" spans="1:2" ht="12" customHeight="1">
      <c r="A191" s="250">
        <v>32448</v>
      </c>
      <c r="B191" s="251">
        <v>8.0808</v>
      </c>
    </row>
    <row r="192" spans="1:2" ht="12" customHeight="1">
      <c r="A192" s="250">
        <v>32478</v>
      </c>
      <c r="B192" s="251">
        <v>8.2493999999999996</v>
      </c>
    </row>
    <row r="193" spans="1:2" ht="12" customHeight="1">
      <c r="A193" s="244">
        <v>32509</v>
      </c>
      <c r="B193" s="245">
        <v>8.4512999999999998</v>
      </c>
    </row>
    <row r="194" spans="1:2" ht="12" customHeight="1">
      <c r="A194" s="244">
        <v>32540</v>
      </c>
      <c r="B194" s="245">
        <v>8.5660000000000007</v>
      </c>
    </row>
    <row r="195" spans="1:2" ht="12" customHeight="1">
      <c r="A195" s="244">
        <v>32568</v>
      </c>
      <c r="B195" s="245">
        <v>8.6588999999999992</v>
      </c>
    </row>
    <row r="196" spans="1:2" ht="12" customHeight="1">
      <c r="A196" s="244">
        <v>32599</v>
      </c>
      <c r="B196" s="245">
        <v>8.7883999999999993</v>
      </c>
    </row>
    <row r="197" spans="1:2" ht="12" customHeight="1">
      <c r="A197" s="244">
        <v>32629</v>
      </c>
      <c r="B197" s="245">
        <v>8.9093</v>
      </c>
    </row>
    <row r="198" spans="1:2" ht="12" customHeight="1">
      <c r="A198" s="244">
        <v>32660</v>
      </c>
      <c r="B198" s="245">
        <v>9.0175000000000001</v>
      </c>
    </row>
    <row r="199" spans="1:2" ht="12" customHeight="1">
      <c r="A199" s="244">
        <v>32690</v>
      </c>
      <c r="B199" s="245">
        <v>9.1076999999999995</v>
      </c>
    </row>
    <row r="200" spans="1:2" ht="12" customHeight="1">
      <c r="A200" s="244">
        <v>32721</v>
      </c>
      <c r="B200" s="245">
        <v>9.1944999999999997</v>
      </c>
    </row>
    <row r="201" spans="1:2" ht="12" customHeight="1">
      <c r="A201" s="244">
        <v>32752</v>
      </c>
      <c r="B201" s="245">
        <v>9.2824000000000009</v>
      </c>
    </row>
    <row r="202" spans="1:2" ht="12" customHeight="1">
      <c r="A202" s="244">
        <v>32782</v>
      </c>
      <c r="B202" s="245">
        <v>9.4197000000000006</v>
      </c>
    </row>
    <row r="203" spans="1:2" ht="12" customHeight="1">
      <c r="A203" s="244">
        <v>32813</v>
      </c>
      <c r="B203" s="245">
        <v>9.5518999999999998</v>
      </c>
    </row>
    <row r="204" spans="1:2" ht="12" customHeight="1">
      <c r="A204" s="244">
        <v>32843</v>
      </c>
      <c r="B204" s="245">
        <v>9.8742999999999999</v>
      </c>
    </row>
    <row r="205" spans="1:2" ht="12" customHeight="1">
      <c r="A205" s="240">
        <v>32874</v>
      </c>
      <c r="B205" s="241">
        <v>10.3508</v>
      </c>
    </row>
    <row r="206" spans="1:2" ht="12" customHeight="1">
      <c r="A206" s="240">
        <v>32905</v>
      </c>
      <c r="B206" s="241">
        <v>10.5852</v>
      </c>
    </row>
    <row r="207" spans="1:2" ht="12" customHeight="1">
      <c r="A207" s="240">
        <v>32933</v>
      </c>
      <c r="B207" s="241">
        <v>10.771800000000001</v>
      </c>
    </row>
    <row r="208" spans="1:2" ht="12" customHeight="1">
      <c r="A208" s="240">
        <v>32964</v>
      </c>
      <c r="B208" s="241">
        <v>10.9358</v>
      </c>
    </row>
    <row r="209" spans="1:2" ht="12" customHeight="1">
      <c r="A209" s="240">
        <v>32994</v>
      </c>
      <c r="B209" s="241">
        <v>11.1266</v>
      </c>
    </row>
    <row r="210" spans="1:2" ht="12" customHeight="1">
      <c r="A210" s="240">
        <v>33025</v>
      </c>
      <c r="B210" s="241">
        <v>11.371700000000001</v>
      </c>
    </row>
    <row r="211" spans="1:2" ht="12" customHeight="1">
      <c r="A211" s="240">
        <v>33055</v>
      </c>
      <c r="B211" s="241">
        <v>11.5791</v>
      </c>
    </row>
    <row r="212" spans="1:2" ht="12" customHeight="1">
      <c r="A212" s="240">
        <v>33086</v>
      </c>
      <c r="B212" s="241">
        <v>11.776400000000001</v>
      </c>
    </row>
    <row r="213" spans="1:2" ht="12" customHeight="1">
      <c r="A213" s="240">
        <v>33117</v>
      </c>
      <c r="B213" s="241">
        <v>11.9442</v>
      </c>
    </row>
    <row r="214" spans="1:2" ht="12" customHeight="1">
      <c r="A214" s="240">
        <v>33147</v>
      </c>
      <c r="B214" s="241">
        <v>12.1159</v>
      </c>
    </row>
    <row r="215" spans="1:2" ht="12" customHeight="1">
      <c r="A215" s="240">
        <v>33178</v>
      </c>
      <c r="B215" s="241">
        <v>12.4376</v>
      </c>
    </row>
    <row r="216" spans="1:2" ht="12" customHeight="1">
      <c r="A216" s="240">
        <v>33208</v>
      </c>
      <c r="B216" s="241">
        <v>12.829599999999999</v>
      </c>
    </row>
    <row r="217" spans="1:2" ht="12" customHeight="1">
      <c r="A217" s="248">
        <v>33239</v>
      </c>
      <c r="B217" s="249">
        <v>13.156599999999999</v>
      </c>
    </row>
    <row r="218" spans="1:2" ht="12" customHeight="1">
      <c r="A218" s="248">
        <v>33270</v>
      </c>
      <c r="B218" s="249">
        <v>13.3863</v>
      </c>
    </row>
    <row r="219" spans="1:2" ht="12" customHeight="1">
      <c r="A219" s="248">
        <v>33298</v>
      </c>
      <c r="B219" s="249">
        <v>13.577199999999999</v>
      </c>
    </row>
    <row r="220" spans="1:2" ht="12" customHeight="1">
      <c r="A220" s="248">
        <v>33329</v>
      </c>
      <c r="B220" s="249">
        <v>13.7194</v>
      </c>
    </row>
    <row r="221" spans="1:2" ht="12" customHeight="1">
      <c r="A221" s="248">
        <v>33359</v>
      </c>
      <c r="B221" s="249">
        <v>13.8536</v>
      </c>
    </row>
    <row r="222" spans="1:2" ht="12" customHeight="1">
      <c r="A222" s="248">
        <v>33390</v>
      </c>
      <c r="B222" s="249">
        <v>13.998900000000001</v>
      </c>
    </row>
    <row r="223" spans="1:2" ht="12" customHeight="1">
      <c r="A223" s="248">
        <v>33420</v>
      </c>
      <c r="B223" s="249">
        <v>14.1226</v>
      </c>
    </row>
    <row r="224" spans="1:2" ht="12" customHeight="1">
      <c r="A224" s="248">
        <v>33451</v>
      </c>
      <c r="B224" s="249">
        <v>14.2209</v>
      </c>
    </row>
    <row r="225" spans="1:2" ht="12" customHeight="1">
      <c r="A225" s="248">
        <v>33482</v>
      </c>
      <c r="B225" s="249">
        <v>14.3626</v>
      </c>
    </row>
    <row r="226" spans="1:2" ht="12" customHeight="1">
      <c r="A226" s="248">
        <v>33512</v>
      </c>
      <c r="B226" s="249">
        <v>14.5296</v>
      </c>
    </row>
    <row r="227" spans="1:2" ht="12" customHeight="1">
      <c r="A227" s="248">
        <v>33543</v>
      </c>
      <c r="B227" s="249">
        <v>14.8904</v>
      </c>
    </row>
    <row r="228" spans="1:2" ht="12" customHeight="1">
      <c r="A228" s="248">
        <v>33573</v>
      </c>
      <c r="B228" s="249">
        <v>15.2409</v>
      </c>
    </row>
    <row r="229" spans="1:2" ht="12" customHeight="1">
      <c r="A229" s="250">
        <v>33604</v>
      </c>
      <c r="B229" s="251">
        <v>15.517899999999999</v>
      </c>
    </row>
    <row r="230" spans="1:2" ht="12" customHeight="1">
      <c r="A230" s="250">
        <v>33635</v>
      </c>
      <c r="B230" s="251">
        <v>15.7018</v>
      </c>
    </row>
    <row r="231" spans="1:2" ht="12" customHeight="1">
      <c r="A231" s="250">
        <v>33664</v>
      </c>
      <c r="B231" s="251">
        <v>15.861599999999999</v>
      </c>
    </row>
    <row r="232" spans="1:2" ht="12" customHeight="1">
      <c r="A232" s="250">
        <v>33695</v>
      </c>
      <c r="B232" s="251">
        <v>16.003</v>
      </c>
    </row>
    <row r="233" spans="1:2" ht="12" customHeight="1">
      <c r="A233" s="250">
        <v>33725</v>
      </c>
      <c r="B233" s="251">
        <v>16.108499999999999</v>
      </c>
    </row>
    <row r="234" spans="1:2" ht="12" customHeight="1">
      <c r="A234" s="250">
        <v>33756</v>
      </c>
      <c r="B234" s="251">
        <v>16.217500000000001</v>
      </c>
    </row>
    <row r="235" spans="1:2" ht="12" customHeight="1">
      <c r="A235" s="250">
        <v>33786</v>
      </c>
      <c r="B235" s="251">
        <v>16.319900000000001</v>
      </c>
    </row>
    <row r="236" spans="1:2" ht="12" customHeight="1">
      <c r="A236" s="250">
        <v>33817</v>
      </c>
      <c r="B236" s="251">
        <v>16.420200000000001</v>
      </c>
    </row>
    <row r="237" spans="1:2" ht="12" customHeight="1">
      <c r="A237" s="250">
        <v>33848</v>
      </c>
      <c r="B237" s="251">
        <v>16.562999999999999</v>
      </c>
    </row>
    <row r="238" spans="1:2" ht="12" customHeight="1">
      <c r="A238" s="250">
        <v>33878</v>
      </c>
      <c r="B238" s="251">
        <v>16.682300000000001</v>
      </c>
    </row>
    <row r="239" spans="1:2" ht="12" customHeight="1">
      <c r="A239" s="250">
        <v>33909</v>
      </c>
      <c r="B239" s="251">
        <v>16.820900000000002</v>
      </c>
    </row>
    <row r="240" spans="1:2" ht="12" customHeight="1">
      <c r="A240" s="250">
        <v>33939</v>
      </c>
      <c r="B240" s="251">
        <v>17.060400000000001</v>
      </c>
    </row>
    <row r="241" spans="1:2" ht="12" customHeight="1">
      <c r="A241" s="244">
        <v>33970</v>
      </c>
      <c r="B241" s="245">
        <v>17.2744</v>
      </c>
    </row>
    <row r="242" spans="1:2" ht="12" customHeight="1">
      <c r="A242" s="244">
        <v>34001</v>
      </c>
      <c r="B242" s="245">
        <v>17.415500000000002</v>
      </c>
    </row>
    <row r="243" spans="1:2" ht="12" customHeight="1">
      <c r="A243" s="244">
        <v>34029</v>
      </c>
      <c r="B243" s="245">
        <v>17.516999999999999</v>
      </c>
    </row>
    <row r="244" spans="1:2" ht="12" customHeight="1">
      <c r="A244" s="244">
        <v>34060</v>
      </c>
      <c r="B244" s="245">
        <v>17.617999999999999</v>
      </c>
    </row>
    <row r="245" spans="1:2" ht="12" customHeight="1">
      <c r="A245" s="244">
        <v>34090</v>
      </c>
      <c r="B245" s="245">
        <v>17.718699999999998</v>
      </c>
    </row>
    <row r="246" spans="1:2" ht="12" customHeight="1">
      <c r="A246" s="244">
        <v>34121</v>
      </c>
      <c r="B246" s="245">
        <v>17.818100000000001</v>
      </c>
    </row>
    <row r="247" spans="1:2" ht="12" customHeight="1">
      <c r="A247" s="244">
        <v>34151</v>
      </c>
      <c r="B247" s="245">
        <v>17.903700000000001</v>
      </c>
    </row>
    <row r="248" spans="1:2" ht="12" customHeight="1">
      <c r="A248" s="244">
        <v>34182</v>
      </c>
      <c r="B248" s="245">
        <v>17.999600000000001</v>
      </c>
    </row>
    <row r="249" spans="1:2" ht="12" customHeight="1">
      <c r="A249" s="244">
        <v>34213</v>
      </c>
      <c r="B249" s="245">
        <v>18.132899999999999</v>
      </c>
    </row>
    <row r="250" spans="1:2" ht="12" customHeight="1">
      <c r="A250" s="244">
        <v>34243</v>
      </c>
      <c r="B250" s="245">
        <v>18.207000000000001</v>
      </c>
    </row>
    <row r="251" spans="1:2" ht="12" customHeight="1">
      <c r="A251" s="244">
        <v>34274</v>
      </c>
      <c r="B251" s="245">
        <v>18.287299999999998</v>
      </c>
    </row>
    <row r="252" spans="1:2" ht="12" customHeight="1">
      <c r="A252" s="244">
        <v>34304</v>
      </c>
      <c r="B252" s="245">
        <v>18.4268</v>
      </c>
    </row>
    <row r="253" spans="1:2" ht="12" customHeight="1">
      <c r="A253" s="240">
        <v>34335</v>
      </c>
      <c r="B253" s="241">
        <v>18.569600000000001</v>
      </c>
    </row>
    <row r="254" spans="1:2" ht="12" customHeight="1">
      <c r="A254" s="240">
        <v>34366</v>
      </c>
      <c r="B254" s="241">
        <v>18.665099999999999</v>
      </c>
    </row>
    <row r="255" spans="1:2" ht="12" customHeight="1">
      <c r="A255" s="240">
        <v>34394</v>
      </c>
      <c r="B255" s="241">
        <v>18.761099999999999</v>
      </c>
    </row>
    <row r="256" spans="1:2" ht="12" customHeight="1">
      <c r="A256" s="240">
        <v>34425</v>
      </c>
      <c r="B256" s="241">
        <v>18.853000000000002</v>
      </c>
    </row>
    <row r="257" spans="1:2" ht="12" customHeight="1">
      <c r="A257" s="240">
        <v>34455</v>
      </c>
      <c r="B257" s="241">
        <v>18.944099999999999</v>
      </c>
    </row>
    <row r="258" spans="1:2" ht="12" customHeight="1">
      <c r="A258" s="240">
        <v>34486</v>
      </c>
      <c r="B258" s="241">
        <v>19.038900000000002</v>
      </c>
    </row>
    <row r="259" spans="1:2" ht="12" customHeight="1">
      <c r="A259" s="240">
        <v>34516</v>
      </c>
      <c r="B259" s="241">
        <v>19.1233</v>
      </c>
    </row>
    <row r="260" spans="1:2" ht="12" customHeight="1">
      <c r="A260" s="240">
        <v>34547</v>
      </c>
      <c r="B260" s="241">
        <v>19.212399999999999</v>
      </c>
    </row>
    <row r="261" spans="1:2" ht="12" customHeight="1">
      <c r="A261" s="240">
        <v>34578</v>
      </c>
      <c r="B261" s="241">
        <v>19.3491</v>
      </c>
    </row>
    <row r="262" spans="1:2" ht="12" customHeight="1">
      <c r="A262" s="240">
        <v>34608</v>
      </c>
      <c r="B262" s="241">
        <v>19.450700000000001</v>
      </c>
    </row>
    <row r="263" spans="1:2" ht="12" customHeight="1">
      <c r="A263" s="240">
        <v>34639</v>
      </c>
      <c r="B263" s="241">
        <v>19.554600000000001</v>
      </c>
    </row>
    <row r="264" spans="1:2" ht="12" customHeight="1">
      <c r="A264" s="240">
        <v>34669</v>
      </c>
      <c r="B264" s="241">
        <v>19.726099999999999</v>
      </c>
    </row>
    <row r="265" spans="1:2" ht="12" customHeight="1">
      <c r="A265" s="248">
        <v>34700</v>
      </c>
      <c r="B265" s="249">
        <v>20.468599999999999</v>
      </c>
    </row>
    <row r="266" spans="1:2" ht="12" customHeight="1">
      <c r="A266" s="248">
        <v>34731</v>
      </c>
      <c r="B266" s="249">
        <v>21.336099999999998</v>
      </c>
    </row>
    <row r="267" spans="1:2" ht="12" customHeight="1">
      <c r="A267" s="248">
        <v>34759</v>
      </c>
      <c r="B267" s="249">
        <v>22.593900000000001</v>
      </c>
    </row>
    <row r="268" spans="1:2" ht="12" customHeight="1">
      <c r="A268" s="248">
        <v>34790</v>
      </c>
      <c r="B268" s="249">
        <v>24.394300000000001</v>
      </c>
    </row>
    <row r="269" spans="1:2" ht="12" customHeight="1">
      <c r="A269" s="248">
        <v>34820</v>
      </c>
      <c r="B269" s="249">
        <v>25.413900000000002</v>
      </c>
    </row>
    <row r="270" spans="1:2" ht="12" customHeight="1">
      <c r="A270" s="248">
        <v>34851</v>
      </c>
      <c r="B270" s="249">
        <v>26.220400000000001</v>
      </c>
    </row>
    <row r="271" spans="1:2" ht="12" customHeight="1">
      <c r="A271" s="248">
        <v>34881</v>
      </c>
      <c r="B271" s="249">
        <v>26.754999999999999</v>
      </c>
    </row>
    <row r="272" spans="1:2" ht="12" customHeight="1">
      <c r="A272" s="248">
        <v>34912</v>
      </c>
      <c r="B272" s="249">
        <v>27.198799999999999</v>
      </c>
    </row>
    <row r="273" spans="1:2" ht="12" customHeight="1">
      <c r="A273" s="248">
        <v>34943</v>
      </c>
      <c r="B273" s="249">
        <v>27.761399999999998</v>
      </c>
    </row>
    <row r="274" spans="1:2" ht="12" customHeight="1">
      <c r="A274" s="248">
        <v>34973</v>
      </c>
      <c r="B274" s="249">
        <v>28.332599999999999</v>
      </c>
    </row>
    <row r="275" spans="1:2" ht="12" customHeight="1">
      <c r="A275" s="248">
        <v>35004</v>
      </c>
      <c r="B275" s="249">
        <v>29.031199999999998</v>
      </c>
    </row>
    <row r="276" spans="1:2" ht="12" customHeight="1">
      <c r="A276" s="248">
        <v>35034</v>
      </c>
      <c r="B276" s="249">
        <v>29.977</v>
      </c>
    </row>
    <row r="277" spans="1:2" ht="12" customHeight="1">
      <c r="A277" s="252">
        <v>35065</v>
      </c>
      <c r="B277" s="253">
        <v>31.0547</v>
      </c>
    </row>
    <row r="278" spans="1:2" ht="12" customHeight="1">
      <c r="A278" s="252">
        <v>35096</v>
      </c>
      <c r="B278" s="253">
        <v>31.779499999999999</v>
      </c>
    </row>
    <row r="279" spans="1:2" ht="12" customHeight="1">
      <c r="A279" s="252">
        <v>35125</v>
      </c>
      <c r="B279" s="253">
        <v>32.479100000000003</v>
      </c>
    </row>
    <row r="280" spans="1:2" ht="12" customHeight="1">
      <c r="A280" s="252">
        <v>35156</v>
      </c>
      <c r="B280" s="253">
        <v>33.4024</v>
      </c>
    </row>
    <row r="281" spans="1:2" ht="12" customHeight="1">
      <c r="A281" s="252">
        <v>35186</v>
      </c>
      <c r="B281" s="253">
        <v>34.011200000000002</v>
      </c>
    </row>
    <row r="282" spans="1:2" ht="12" customHeight="1">
      <c r="A282" s="252">
        <v>35217</v>
      </c>
      <c r="B282" s="253">
        <v>34.565100000000001</v>
      </c>
    </row>
    <row r="283" spans="1:2" ht="12" customHeight="1">
      <c r="A283" s="252">
        <v>35247</v>
      </c>
      <c r="B283" s="253">
        <v>35.056399999999996</v>
      </c>
    </row>
    <row r="284" spans="1:2" ht="12" customHeight="1">
      <c r="A284" s="252">
        <v>35278</v>
      </c>
      <c r="B284" s="253">
        <v>35.522399999999998</v>
      </c>
    </row>
    <row r="285" spans="1:2" ht="12" customHeight="1">
      <c r="A285" s="252">
        <v>35309</v>
      </c>
      <c r="B285" s="253">
        <v>36.090299999999999</v>
      </c>
    </row>
    <row r="286" spans="1:2" ht="12" customHeight="1">
      <c r="A286" s="252">
        <v>35339</v>
      </c>
      <c r="B286" s="253">
        <v>36.540799999999997</v>
      </c>
    </row>
    <row r="287" spans="1:2" ht="12" customHeight="1">
      <c r="A287" s="252">
        <v>35370</v>
      </c>
      <c r="B287" s="253">
        <v>37.0944</v>
      </c>
    </row>
    <row r="288" spans="1:2" ht="12" customHeight="1">
      <c r="A288" s="252">
        <v>35400</v>
      </c>
      <c r="B288" s="253">
        <v>38.2821</v>
      </c>
    </row>
    <row r="289" spans="1:2" ht="12" customHeight="1">
      <c r="A289" s="240">
        <v>35431</v>
      </c>
      <c r="B289" s="241">
        <v>39.266599999999997</v>
      </c>
    </row>
    <row r="290" spans="1:2" ht="12" customHeight="1">
      <c r="A290" s="240">
        <v>35462</v>
      </c>
      <c r="B290" s="241">
        <v>39.926400000000001</v>
      </c>
    </row>
    <row r="291" spans="1:2" ht="12" customHeight="1">
      <c r="A291" s="240">
        <v>35490</v>
      </c>
      <c r="B291" s="241">
        <v>40.423299999999998</v>
      </c>
    </row>
    <row r="292" spans="1:2" ht="12" customHeight="1">
      <c r="A292" s="240">
        <v>35521</v>
      </c>
      <c r="B292" s="241">
        <v>40.86</v>
      </c>
    </row>
    <row r="293" spans="1:2" ht="12" customHeight="1">
      <c r="A293" s="240">
        <v>35551</v>
      </c>
      <c r="B293" s="241">
        <v>41.232900000000001</v>
      </c>
    </row>
    <row r="294" spans="1:2" ht="12" customHeight="1">
      <c r="A294" s="240">
        <v>35582</v>
      </c>
      <c r="B294" s="241">
        <v>41.598799999999997</v>
      </c>
    </row>
    <row r="295" spans="1:2" ht="12" customHeight="1">
      <c r="A295" s="240">
        <v>35612</v>
      </c>
      <c r="B295" s="241">
        <v>41.961199999999998</v>
      </c>
    </row>
    <row r="296" spans="1:2" ht="12" customHeight="1">
      <c r="A296" s="240">
        <v>35643</v>
      </c>
      <c r="B296" s="241">
        <v>42.334299999999999</v>
      </c>
    </row>
    <row r="297" spans="1:2" ht="12" customHeight="1">
      <c r="A297" s="240">
        <v>35674</v>
      </c>
      <c r="B297" s="241">
        <v>42.861499999999999</v>
      </c>
    </row>
    <row r="298" spans="1:2" ht="12" customHeight="1">
      <c r="A298" s="240">
        <v>35704</v>
      </c>
      <c r="B298" s="241">
        <v>43.204099999999997</v>
      </c>
    </row>
    <row r="299" spans="1:2" ht="12" customHeight="1">
      <c r="A299" s="240">
        <v>35735</v>
      </c>
      <c r="B299" s="241">
        <v>43.687399999999997</v>
      </c>
    </row>
    <row r="300" spans="1:2" ht="12" customHeight="1">
      <c r="A300" s="240">
        <v>35765</v>
      </c>
      <c r="B300" s="241">
        <v>44.299500000000002</v>
      </c>
    </row>
    <row r="301" spans="1:2" ht="12" customHeight="1">
      <c r="A301" s="242">
        <v>35796</v>
      </c>
      <c r="B301" s="243">
        <v>45.263300000000001</v>
      </c>
    </row>
    <row r="302" spans="1:2" ht="12" customHeight="1">
      <c r="A302" s="242">
        <v>35827</v>
      </c>
      <c r="B302" s="243">
        <v>46.055700000000002</v>
      </c>
    </row>
    <row r="303" spans="1:2" ht="12" customHeight="1">
      <c r="A303" s="242">
        <v>35855</v>
      </c>
      <c r="B303" s="243">
        <v>46.595199999999998</v>
      </c>
    </row>
    <row r="304" spans="1:2" ht="12" customHeight="1">
      <c r="A304" s="242">
        <v>35886</v>
      </c>
      <c r="B304" s="243">
        <v>47.031199999999998</v>
      </c>
    </row>
    <row r="305" spans="1:2" ht="12" customHeight="1">
      <c r="A305" s="242">
        <v>35916</v>
      </c>
      <c r="B305" s="243">
        <v>47.405799999999999</v>
      </c>
    </row>
    <row r="306" spans="1:2" ht="12" customHeight="1">
      <c r="A306" s="242">
        <v>35947</v>
      </c>
      <c r="B306" s="243">
        <v>47.966099999999997</v>
      </c>
    </row>
    <row r="307" spans="1:2" ht="12" customHeight="1">
      <c r="A307" s="242">
        <v>35977</v>
      </c>
      <c r="B307" s="243">
        <v>48.428600000000003</v>
      </c>
    </row>
    <row r="308" spans="1:2" ht="12" customHeight="1">
      <c r="A308" s="242">
        <v>36008</v>
      </c>
      <c r="B308" s="243">
        <v>48.894199999999998</v>
      </c>
    </row>
    <row r="309" spans="1:2" ht="12" customHeight="1">
      <c r="A309" s="242">
        <v>36039</v>
      </c>
      <c r="B309" s="243">
        <v>49.687199999999997</v>
      </c>
    </row>
    <row r="310" spans="1:2" ht="12" customHeight="1">
      <c r="A310" s="242">
        <v>36069</v>
      </c>
      <c r="B310" s="243">
        <v>50.3992</v>
      </c>
    </row>
    <row r="311" spans="1:2" ht="12" customHeight="1">
      <c r="A311" s="242">
        <v>36100</v>
      </c>
      <c r="B311" s="243">
        <v>51.291800000000002</v>
      </c>
    </row>
    <row r="312" spans="1:2" ht="12" customHeight="1">
      <c r="A312" s="242">
        <v>36130</v>
      </c>
      <c r="B312" s="243">
        <v>52.543300000000002</v>
      </c>
    </row>
    <row r="313" spans="1:2" ht="12" customHeight="1">
      <c r="A313" s="244">
        <v>36161</v>
      </c>
      <c r="B313" s="245">
        <v>53.870100000000001</v>
      </c>
    </row>
    <row r="314" spans="1:2" ht="12" customHeight="1">
      <c r="A314" s="244">
        <v>36192</v>
      </c>
      <c r="B314" s="245">
        <v>54.594099999999997</v>
      </c>
    </row>
    <row r="315" spans="1:2" ht="12" customHeight="1">
      <c r="A315" s="244">
        <v>36220</v>
      </c>
      <c r="B315" s="245">
        <v>55.101300000000002</v>
      </c>
    </row>
    <row r="316" spans="1:2" ht="12" customHeight="1">
      <c r="A316" s="244">
        <v>36251</v>
      </c>
      <c r="B316" s="245">
        <v>55.606999999999999</v>
      </c>
    </row>
    <row r="317" spans="1:2" ht="12" customHeight="1">
      <c r="A317" s="244">
        <v>36281</v>
      </c>
      <c r="B317" s="245">
        <v>55.941499999999998</v>
      </c>
    </row>
    <row r="318" spans="1:2" ht="12" customHeight="1">
      <c r="A318" s="244">
        <v>36312</v>
      </c>
      <c r="B318" s="245">
        <v>56.308999999999997</v>
      </c>
    </row>
    <row r="319" spans="1:2" ht="12" customHeight="1">
      <c r="A319" s="244">
        <v>36342</v>
      </c>
      <c r="B319" s="245">
        <v>56.681199999999997</v>
      </c>
    </row>
    <row r="320" spans="1:2" ht="12" customHeight="1">
      <c r="A320" s="244">
        <v>36373</v>
      </c>
      <c r="B320" s="245">
        <v>57.0002</v>
      </c>
    </row>
    <row r="321" spans="1:2" ht="12" customHeight="1">
      <c r="A321" s="244">
        <v>36404</v>
      </c>
      <c r="B321" s="245">
        <v>57.551000000000002</v>
      </c>
    </row>
    <row r="322" spans="1:2" ht="12" customHeight="1">
      <c r="A322" s="244">
        <v>36434</v>
      </c>
      <c r="B322" s="245">
        <v>57.915500000000002</v>
      </c>
    </row>
    <row r="323" spans="1:2" ht="12" customHeight="1">
      <c r="A323" s="244">
        <v>36465</v>
      </c>
      <c r="B323" s="245">
        <v>58.430500000000002</v>
      </c>
    </row>
    <row r="324" spans="1:2" ht="12" customHeight="1">
      <c r="A324" s="244">
        <v>36495</v>
      </c>
      <c r="B324" s="245">
        <v>59.015900000000002</v>
      </c>
    </row>
    <row r="325" spans="1:2" ht="12" customHeight="1">
      <c r="A325" s="246">
        <v>36526</v>
      </c>
      <c r="B325" s="247">
        <v>59.808300000000003</v>
      </c>
    </row>
    <row r="326" spans="1:2" ht="12" customHeight="1">
      <c r="A326" s="246">
        <v>36557</v>
      </c>
      <c r="B326" s="247">
        <v>60.338799999999999</v>
      </c>
    </row>
    <row r="327" spans="1:2" ht="12" customHeight="1">
      <c r="A327" s="246">
        <v>36586</v>
      </c>
      <c r="B327" s="247">
        <v>60.673400000000001</v>
      </c>
    </row>
    <row r="328" spans="1:2" ht="12" customHeight="1">
      <c r="A328" s="246">
        <v>36617</v>
      </c>
      <c r="B328" s="247">
        <v>61.018599999999999</v>
      </c>
    </row>
    <row r="329" spans="1:2" ht="12" customHeight="1">
      <c r="A329" s="246">
        <v>36647</v>
      </c>
      <c r="B329" s="247">
        <v>61.246699999999997</v>
      </c>
    </row>
    <row r="330" spans="1:2" ht="12" customHeight="1">
      <c r="A330" s="246">
        <v>36678</v>
      </c>
      <c r="B330" s="247">
        <v>61.609499999999997</v>
      </c>
    </row>
    <row r="331" spans="1:2" ht="12" customHeight="1">
      <c r="A331" s="246">
        <v>36708</v>
      </c>
      <c r="B331" s="247">
        <v>61.849800000000002</v>
      </c>
    </row>
    <row r="332" spans="1:2" ht="12" customHeight="1">
      <c r="A332" s="246">
        <v>36739</v>
      </c>
      <c r="B332" s="247">
        <v>62.189599999999999</v>
      </c>
    </row>
    <row r="333" spans="1:2" ht="12" customHeight="1">
      <c r="A333" s="246">
        <v>36770</v>
      </c>
      <c r="B333" s="247">
        <v>62.643900000000002</v>
      </c>
    </row>
    <row r="334" spans="1:2" ht="12" customHeight="1">
      <c r="A334" s="246">
        <v>36800</v>
      </c>
      <c r="B334" s="247">
        <v>63.075299999999999</v>
      </c>
    </row>
    <row r="335" spans="1:2" ht="12" customHeight="1">
      <c r="A335" s="246">
        <v>36831</v>
      </c>
      <c r="B335" s="247">
        <v>63.614600000000003</v>
      </c>
    </row>
    <row r="336" spans="1:2" ht="12" customHeight="1">
      <c r="A336" s="246">
        <v>36861</v>
      </c>
      <c r="B336" s="247">
        <v>64.303299999999993</v>
      </c>
    </row>
    <row r="337" spans="1:2" ht="12" customHeight="1">
      <c r="A337" s="250">
        <v>36892</v>
      </c>
      <c r="B337" s="251">
        <v>64.659800000000004</v>
      </c>
    </row>
    <row r="338" spans="1:2" ht="12" customHeight="1">
      <c r="A338" s="250">
        <v>36923</v>
      </c>
      <c r="B338" s="251">
        <v>64.617000000000004</v>
      </c>
    </row>
    <row r="339" spans="1:2" ht="12" customHeight="1">
      <c r="A339" s="250">
        <v>36951</v>
      </c>
      <c r="B339" s="251">
        <v>65.026399999999995</v>
      </c>
    </row>
    <row r="340" spans="1:2" ht="12" customHeight="1">
      <c r="A340" s="250">
        <v>36982</v>
      </c>
      <c r="B340" s="251">
        <v>65.354399999999998</v>
      </c>
    </row>
    <row r="341" spans="1:2" ht="12" customHeight="1">
      <c r="A341" s="250">
        <v>37012</v>
      </c>
      <c r="B341" s="251">
        <v>65.504400000000004</v>
      </c>
    </row>
    <row r="342" spans="1:2" ht="12" customHeight="1">
      <c r="A342" s="250">
        <v>37043</v>
      </c>
      <c r="B342" s="251">
        <v>65.659300000000002</v>
      </c>
    </row>
    <row r="343" spans="1:2" ht="12" customHeight="1">
      <c r="A343" s="250">
        <v>37073</v>
      </c>
      <c r="B343" s="251">
        <v>65.488699999999994</v>
      </c>
    </row>
    <row r="344" spans="1:2" ht="12" customHeight="1">
      <c r="A344" s="250">
        <v>37104</v>
      </c>
      <c r="B344" s="251">
        <v>65.8767</v>
      </c>
    </row>
    <row r="345" spans="1:2" ht="12" customHeight="1">
      <c r="A345" s="250">
        <v>37135</v>
      </c>
      <c r="B345" s="251">
        <v>66.489999999999995</v>
      </c>
    </row>
    <row r="346" spans="1:2" ht="12" customHeight="1">
      <c r="A346" s="250">
        <v>37165</v>
      </c>
      <c r="B346" s="251">
        <v>66.790499999999994</v>
      </c>
    </row>
    <row r="347" spans="1:2" ht="12" customHeight="1">
      <c r="A347" s="250">
        <v>37196</v>
      </c>
      <c r="B347" s="251">
        <v>67.042100000000005</v>
      </c>
    </row>
    <row r="348" spans="1:2" ht="12" customHeight="1">
      <c r="A348" s="250">
        <v>37226</v>
      </c>
      <c r="B348" s="251">
        <v>67.134900000000002</v>
      </c>
    </row>
    <row r="349" spans="1:2" ht="12" customHeight="1">
      <c r="A349" s="244">
        <v>37257</v>
      </c>
      <c r="B349" s="245">
        <v>67.754599999999996</v>
      </c>
    </row>
    <row r="350" spans="1:2" ht="12" customHeight="1">
      <c r="A350" s="244">
        <v>37288</v>
      </c>
      <c r="B350" s="245">
        <v>67.711100000000002</v>
      </c>
    </row>
    <row r="351" spans="1:2" ht="12" customHeight="1">
      <c r="A351" s="244">
        <v>37316</v>
      </c>
      <c r="B351" s="245">
        <v>68.057400000000001</v>
      </c>
    </row>
    <row r="352" spans="1:2" ht="12" customHeight="1">
      <c r="A352" s="244">
        <v>37347</v>
      </c>
      <c r="B352" s="245">
        <v>68.429199999999994</v>
      </c>
    </row>
    <row r="353" spans="1:3" ht="12" customHeight="1">
      <c r="A353" s="244">
        <v>37377</v>
      </c>
      <c r="B353" s="245">
        <v>68.567899999999995</v>
      </c>
    </row>
    <row r="354" spans="1:3" ht="12" customHeight="1">
      <c r="A354" s="244">
        <v>37408</v>
      </c>
      <c r="B354" s="245">
        <v>68.902199999999993</v>
      </c>
    </row>
    <row r="355" spans="1:3" ht="12" customHeight="1">
      <c r="A355" s="244">
        <v>37438</v>
      </c>
      <c r="B355" s="245">
        <v>69.099999999999994</v>
      </c>
    </row>
    <row r="356" spans="1:3" ht="12" customHeight="1">
      <c r="A356" s="244">
        <v>37469</v>
      </c>
      <c r="B356" s="245">
        <v>69.362700000000004</v>
      </c>
    </row>
    <row r="357" spans="1:3" ht="12" customHeight="1">
      <c r="A357" s="244">
        <v>37500</v>
      </c>
      <c r="B357" s="245">
        <v>69.78</v>
      </c>
    </row>
    <row r="358" spans="1:3" ht="12" customHeight="1">
      <c r="A358" s="244">
        <v>37530</v>
      </c>
      <c r="B358" s="245">
        <v>70.087500000000006</v>
      </c>
    </row>
    <row r="359" spans="1:3" ht="12" customHeight="1">
      <c r="A359" s="244">
        <v>37561</v>
      </c>
      <c r="B359" s="245">
        <v>70.654399999999995</v>
      </c>
    </row>
    <row r="360" spans="1:3" ht="12" customHeight="1">
      <c r="A360" s="244">
        <v>37591</v>
      </c>
      <c r="B360" s="245">
        <v>70.9619</v>
      </c>
    </row>
    <row r="361" spans="1:3" ht="12" customHeight="1">
      <c r="A361" s="240">
        <v>37622</v>
      </c>
      <c r="B361" s="241">
        <v>71.248800000000003</v>
      </c>
      <c r="C361" s="254" t="str">
        <f t="shared" ref="C361:C424" si="0">IF(B361=B360,"Actualizar","")</f>
        <v/>
      </c>
    </row>
    <row r="362" spans="1:3" ht="12" customHeight="1">
      <c r="A362" s="240">
        <v>37653</v>
      </c>
      <c r="B362" s="241">
        <v>71.446700000000007</v>
      </c>
      <c r="C362" s="254" t="str">
        <f t="shared" si="0"/>
        <v/>
      </c>
    </row>
    <row r="363" spans="1:3" ht="12" customHeight="1">
      <c r="A363" s="240">
        <v>37681</v>
      </c>
      <c r="B363" s="241">
        <v>71.8977</v>
      </c>
      <c r="C363" s="254" t="str">
        <f t="shared" si="0"/>
        <v/>
      </c>
    </row>
    <row r="364" spans="1:3" ht="12" customHeight="1">
      <c r="A364" s="240">
        <v>37712</v>
      </c>
      <c r="B364" s="241">
        <v>72.020399999999995</v>
      </c>
      <c r="C364" s="254" t="str">
        <f t="shared" si="0"/>
        <v/>
      </c>
    </row>
    <row r="365" spans="1:3" ht="12" customHeight="1">
      <c r="A365" s="240">
        <v>37742</v>
      </c>
      <c r="B365" s="241">
        <v>71.787999999999997</v>
      </c>
      <c r="C365" s="254" t="str">
        <f t="shared" si="0"/>
        <v/>
      </c>
    </row>
    <row r="366" spans="1:3" ht="12" customHeight="1">
      <c r="A366" s="240">
        <v>37773</v>
      </c>
      <c r="B366" s="241">
        <v>71.847399999999993</v>
      </c>
      <c r="C366" s="254" t="str">
        <f t="shared" si="0"/>
        <v/>
      </c>
    </row>
    <row r="367" spans="1:3" ht="12" customHeight="1">
      <c r="A367" s="240">
        <v>37803</v>
      </c>
      <c r="B367" s="241">
        <v>71.951499999999996</v>
      </c>
      <c r="C367" s="254" t="str">
        <f t="shared" si="0"/>
        <v/>
      </c>
    </row>
    <row r="368" spans="1:3" ht="12" customHeight="1">
      <c r="A368" s="240">
        <v>37834</v>
      </c>
      <c r="B368" s="241">
        <v>72.167299999999997</v>
      </c>
      <c r="C368" s="254" t="str">
        <f t="shared" si="0"/>
        <v/>
      </c>
    </row>
    <row r="369" spans="1:3" ht="12" customHeight="1">
      <c r="A369" s="240">
        <v>37865</v>
      </c>
      <c r="B369" s="241">
        <v>72.596900000000005</v>
      </c>
      <c r="C369" s="254" t="str">
        <f t="shared" si="0"/>
        <v/>
      </c>
    </row>
    <row r="370" spans="1:3" ht="12" customHeight="1">
      <c r="A370" s="240">
        <v>37895</v>
      </c>
      <c r="B370" s="241">
        <v>72.863100000000003</v>
      </c>
      <c r="C370" s="254" t="str">
        <f t="shared" si="0"/>
        <v/>
      </c>
    </row>
    <row r="371" spans="1:3" ht="12" customHeight="1">
      <c r="A371" s="240">
        <v>37926</v>
      </c>
      <c r="B371" s="241">
        <v>73.4679</v>
      </c>
      <c r="C371" s="254" t="str">
        <f t="shared" si="0"/>
        <v/>
      </c>
    </row>
    <row r="372" spans="1:3" ht="12" customHeight="1">
      <c r="A372" s="240">
        <v>37956</v>
      </c>
      <c r="B372" s="241">
        <v>73.783699999999996</v>
      </c>
      <c r="C372" s="254" t="str">
        <f t="shared" si="0"/>
        <v/>
      </c>
    </row>
    <row r="373" spans="1:3" ht="12" customHeight="1">
      <c r="A373" s="248">
        <v>37987</v>
      </c>
      <c r="B373" s="249">
        <v>74.2423</v>
      </c>
      <c r="C373" s="254" t="str">
        <f t="shared" si="0"/>
        <v/>
      </c>
    </row>
    <row r="374" spans="1:3" ht="12" customHeight="1">
      <c r="A374" s="248">
        <v>38018</v>
      </c>
      <c r="B374" s="249">
        <v>74.686400000000006</v>
      </c>
      <c r="C374" s="254" t="str">
        <f t="shared" si="0"/>
        <v/>
      </c>
    </row>
    <row r="375" spans="1:3" ht="12" customHeight="1">
      <c r="A375" s="248">
        <v>38047</v>
      </c>
      <c r="B375" s="249">
        <v>74.939499999999995</v>
      </c>
      <c r="C375" s="254" t="str">
        <f t="shared" si="0"/>
        <v/>
      </c>
    </row>
    <row r="376" spans="1:3" ht="12" customHeight="1">
      <c r="A376" s="248">
        <v>38078</v>
      </c>
      <c r="B376" s="249">
        <v>75.052599999999998</v>
      </c>
      <c r="C376" s="254" t="str">
        <f t="shared" si="0"/>
        <v/>
      </c>
    </row>
    <row r="377" spans="1:3" ht="12" customHeight="1">
      <c r="A377" s="248">
        <v>38108</v>
      </c>
      <c r="B377" s="249">
        <v>74.8643</v>
      </c>
      <c r="C377" s="254" t="str">
        <f t="shared" si="0"/>
        <v/>
      </c>
    </row>
    <row r="378" spans="1:3" ht="12" customHeight="1">
      <c r="A378" s="248">
        <v>38139</v>
      </c>
      <c r="B378" s="249">
        <v>74.984300000000005</v>
      </c>
      <c r="C378" s="254" t="str">
        <f t="shared" si="0"/>
        <v/>
      </c>
    </row>
    <row r="379" spans="1:3" ht="12" customHeight="1">
      <c r="A379" s="248">
        <v>38169</v>
      </c>
      <c r="B379" s="249">
        <v>75.180800000000005</v>
      </c>
      <c r="C379" s="254" t="str">
        <f t="shared" si="0"/>
        <v/>
      </c>
    </row>
    <row r="380" spans="1:3" ht="12" customHeight="1">
      <c r="A380" s="248">
        <v>38200</v>
      </c>
      <c r="B380" s="249">
        <v>75.644900000000007</v>
      </c>
      <c r="C380" s="254" t="str">
        <f t="shared" si="0"/>
        <v/>
      </c>
    </row>
    <row r="381" spans="1:3" ht="12" customHeight="1">
      <c r="A381" s="248">
        <v>38231</v>
      </c>
      <c r="B381" s="249">
        <v>76.270399999999995</v>
      </c>
      <c r="C381" s="254" t="str">
        <f t="shared" si="0"/>
        <v/>
      </c>
    </row>
    <row r="382" spans="1:3" ht="12" customHeight="1">
      <c r="A382" s="248">
        <v>38261</v>
      </c>
      <c r="B382" s="249">
        <v>76.798599999999993</v>
      </c>
      <c r="C382" s="254" t="str">
        <f t="shared" si="0"/>
        <v/>
      </c>
    </row>
    <row r="383" spans="1:3" ht="12" customHeight="1">
      <c r="A383" s="248">
        <v>38292</v>
      </c>
      <c r="B383" s="249">
        <v>77.453699999999998</v>
      </c>
      <c r="C383" s="254" t="str">
        <f t="shared" si="0"/>
        <v/>
      </c>
    </row>
    <row r="384" spans="1:3" ht="12" customHeight="1">
      <c r="A384" s="248">
        <v>38322</v>
      </c>
      <c r="B384" s="249">
        <v>77.613699999999994</v>
      </c>
      <c r="C384" s="254" t="str">
        <f t="shared" si="0"/>
        <v/>
      </c>
    </row>
    <row r="385" spans="1:3" ht="12" customHeight="1">
      <c r="A385" s="252">
        <v>38353</v>
      </c>
      <c r="B385" s="253">
        <v>77.616500000000002</v>
      </c>
      <c r="C385" s="254" t="str">
        <f t="shared" si="0"/>
        <v/>
      </c>
    </row>
    <row r="386" spans="1:3" ht="12" customHeight="1">
      <c r="A386" s="252">
        <v>38384</v>
      </c>
      <c r="B386" s="253">
        <v>77.875100000000003</v>
      </c>
      <c r="C386" s="254" t="str">
        <f t="shared" si="0"/>
        <v/>
      </c>
    </row>
    <row r="387" spans="1:3" ht="12" customHeight="1">
      <c r="A387" s="252">
        <v>38412</v>
      </c>
      <c r="B387" s="253">
        <v>78.226100000000002</v>
      </c>
      <c r="C387" s="254" t="str">
        <f t="shared" si="0"/>
        <v/>
      </c>
    </row>
    <row r="388" spans="1:3" ht="12" customHeight="1">
      <c r="A388" s="252">
        <v>38443</v>
      </c>
      <c r="B388" s="253">
        <v>78.5047</v>
      </c>
      <c r="C388" s="254" t="str">
        <f t="shared" si="0"/>
        <v/>
      </c>
    </row>
    <row r="389" spans="1:3" ht="12" customHeight="1">
      <c r="A389" s="252">
        <v>38473</v>
      </c>
      <c r="B389" s="253">
        <v>78.307500000000005</v>
      </c>
      <c r="C389" s="254" t="str">
        <f t="shared" si="0"/>
        <v/>
      </c>
    </row>
    <row r="390" spans="1:3" ht="12" customHeight="1">
      <c r="A390" s="252">
        <v>38504</v>
      </c>
      <c r="B390" s="253">
        <v>78.232299999999995</v>
      </c>
      <c r="C390" s="254" t="str">
        <f t="shared" si="0"/>
        <v/>
      </c>
    </row>
    <row r="391" spans="1:3" ht="12" customHeight="1">
      <c r="A391" s="252">
        <v>38534</v>
      </c>
      <c r="B391" s="253">
        <v>78.538499999999999</v>
      </c>
      <c r="C391" s="254" t="str">
        <f t="shared" si="0"/>
        <v/>
      </c>
    </row>
    <row r="392" spans="1:3" ht="12" customHeight="1">
      <c r="A392" s="252">
        <v>38565</v>
      </c>
      <c r="B392" s="253">
        <v>78.632300000000001</v>
      </c>
      <c r="C392" s="254" t="str">
        <f t="shared" si="0"/>
        <v/>
      </c>
    </row>
    <row r="393" spans="1:3" ht="12" customHeight="1">
      <c r="A393" s="252">
        <v>38596</v>
      </c>
      <c r="B393" s="253">
        <v>78.947400000000002</v>
      </c>
      <c r="C393" s="254" t="str">
        <f t="shared" si="0"/>
        <v/>
      </c>
    </row>
    <row r="394" spans="1:3" ht="12" customHeight="1">
      <c r="A394" s="252">
        <v>38626</v>
      </c>
      <c r="B394" s="253">
        <v>79.141199999999998</v>
      </c>
      <c r="C394" s="254" t="str">
        <f t="shared" si="0"/>
        <v/>
      </c>
    </row>
    <row r="395" spans="1:3" ht="12" customHeight="1">
      <c r="A395" s="252">
        <v>38657</v>
      </c>
      <c r="B395" s="253">
        <v>79.710800000000006</v>
      </c>
      <c r="C395" s="254" t="str">
        <f t="shared" si="0"/>
        <v/>
      </c>
    </row>
    <row r="396" spans="1:3" ht="12" customHeight="1">
      <c r="A396" s="252">
        <v>38687</v>
      </c>
      <c r="B396" s="253">
        <v>80.200400000000002</v>
      </c>
      <c r="C396" s="254" t="str">
        <f t="shared" si="0"/>
        <v/>
      </c>
    </row>
    <row r="397" spans="1:3" ht="12" customHeight="1">
      <c r="A397" s="240">
        <v>38718</v>
      </c>
      <c r="B397" s="241">
        <v>80.670699999999997</v>
      </c>
      <c r="C397" s="254" t="str">
        <f t="shared" si="0"/>
        <v/>
      </c>
    </row>
    <row r="398" spans="1:3" ht="12" customHeight="1">
      <c r="A398" s="240">
        <v>38749</v>
      </c>
      <c r="B398" s="241">
        <v>80.7941</v>
      </c>
      <c r="C398" s="254" t="str">
        <f t="shared" si="0"/>
        <v/>
      </c>
    </row>
    <row r="399" spans="1:3" ht="12" customHeight="1">
      <c r="A399" s="240">
        <v>38777</v>
      </c>
      <c r="B399" s="241">
        <v>80.895499999999998</v>
      </c>
      <c r="C399" s="254" t="str">
        <f t="shared" si="0"/>
        <v/>
      </c>
    </row>
    <row r="400" spans="1:3" ht="12" customHeight="1">
      <c r="A400" s="240">
        <v>38808</v>
      </c>
      <c r="B400" s="241">
        <v>81.014099999999999</v>
      </c>
      <c r="C400" s="254" t="str">
        <f t="shared" si="0"/>
        <v/>
      </c>
    </row>
    <row r="401" spans="1:3" ht="12" customHeight="1">
      <c r="A401" s="240">
        <v>38838</v>
      </c>
      <c r="B401" s="241">
        <v>80.653499999999994</v>
      </c>
      <c r="C401" s="254" t="str">
        <f t="shared" si="0"/>
        <v/>
      </c>
    </row>
    <row r="402" spans="1:3" ht="12" customHeight="1">
      <c r="A402" s="240">
        <v>38869</v>
      </c>
      <c r="B402" s="241">
        <v>80.723100000000002</v>
      </c>
      <c r="C402" s="254" t="str">
        <f t="shared" si="0"/>
        <v/>
      </c>
    </row>
    <row r="403" spans="1:3" ht="12" customHeight="1">
      <c r="A403" s="240">
        <v>38899</v>
      </c>
      <c r="B403" s="241">
        <v>80.944500000000005</v>
      </c>
      <c r="C403" s="254" t="str">
        <f t="shared" si="0"/>
        <v/>
      </c>
    </row>
    <row r="404" spans="1:3" ht="12" customHeight="1">
      <c r="A404" s="240">
        <v>38930</v>
      </c>
      <c r="B404" s="241">
        <v>81.357500000000002</v>
      </c>
      <c r="C404" s="254" t="str">
        <f t="shared" si="0"/>
        <v/>
      </c>
    </row>
    <row r="405" spans="1:3" ht="12" customHeight="1">
      <c r="A405" s="240">
        <v>38961</v>
      </c>
      <c r="B405" s="241">
        <v>82.178799999999995</v>
      </c>
      <c r="C405" s="254" t="str">
        <f t="shared" si="0"/>
        <v/>
      </c>
    </row>
    <row r="406" spans="1:3" ht="12" customHeight="1">
      <c r="A406" s="240">
        <v>38991</v>
      </c>
      <c r="B406" s="241">
        <v>82.5381</v>
      </c>
      <c r="C406" s="254" t="str">
        <f t="shared" si="0"/>
        <v/>
      </c>
    </row>
    <row r="407" spans="1:3" ht="12" customHeight="1">
      <c r="A407" s="240">
        <v>39022</v>
      </c>
      <c r="B407" s="241">
        <v>82.971199999999996</v>
      </c>
      <c r="C407" s="254" t="str">
        <f t="shared" si="0"/>
        <v/>
      </c>
    </row>
    <row r="408" spans="1:3" ht="12" customHeight="1">
      <c r="A408" s="240">
        <v>39052</v>
      </c>
      <c r="B408" s="241">
        <v>83.451099999999997</v>
      </c>
      <c r="C408" s="254" t="str">
        <f t="shared" si="0"/>
        <v/>
      </c>
    </row>
    <row r="409" spans="1:3" s="255" customFormat="1" ht="12" customHeight="1">
      <c r="A409" s="267">
        <v>39083</v>
      </c>
      <c r="B409" s="268">
        <v>83.882099999999994</v>
      </c>
      <c r="C409" s="254" t="str">
        <f t="shared" si="0"/>
        <v/>
      </c>
    </row>
    <row r="410" spans="1:3" s="255" customFormat="1" ht="12" customHeight="1">
      <c r="A410" s="267">
        <v>39114</v>
      </c>
      <c r="B410" s="268">
        <v>84.116600000000005</v>
      </c>
      <c r="C410" s="254" t="str">
        <f t="shared" si="0"/>
        <v/>
      </c>
    </row>
    <row r="411" spans="1:3" s="255" customFormat="1" ht="12" customHeight="1">
      <c r="A411" s="267">
        <v>39142</v>
      </c>
      <c r="B411" s="268">
        <v>84.298599999999993</v>
      </c>
      <c r="C411" s="254" t="str">
        <f t="shared" si="0"/>
        <v/>
      </c>
    </row>
    <row r="412" spans="1:3" s="255" customFormat="1" ht="12" customHeight="1">
      <c r="A412" s="267">
        <v>39173</v>
      </c>
      <c r="B412" s="268">
        <v>84.2483</v>
      </c>
      <c r="C412" s="254" t="str">
        <f t="shared" si="0"/>
        <v/>
      </c>
    </row>
    <row r="413" spans="1:3" s="255" customFormat="1" ht="12" customHeight="1">
      <c r="A413" s="267">
        <v>39203</v>
      </c>
      <c r="B413" s="268">
        <v>83.837299999999999</v>
      </c>
      <c r="C413" s="254" t="str">
        <f t="shared" si="0"/>
        <v/>
      </c>
    </row>
    <row r="414" spans="1:3" s="255" customFormat="1" ht="12" customHeight="1">
      <c r="A414" s="267">
        <v>39234</v>
      </c>
      <c r="B414" s="268">
        <v>83.938000000000002</v>
      </c>
      <c r="C414" s="254" t="str">
        <f t="shared" si="0"/>
        <v/>
      </c>
    </row>
    <row r="415" spans="1:3" s="255" customFormat="1" ht="12" customHeight="1">
      <c r="A415" s="267">
        <v>39264</v>
      </c>
      <c r="B415" s="268">
        <v>84.294499999999999</v>
      </c>
      <c r="C415" s="254" t="str">
        <f t="shared" si="0"/>
        <v/>
      </c>
    </row>
    <row r="416" spans="1:3" s="255" customFormat="1" ht="12" customHeight="1">
      <c r="A416" s="267">
        <v>39295</v>
      </c>
      <c r="B416" s="268">
        <v>84.637900000000002</v>
      </c>
      <c r="C416" s="254" t="str">
        <f t="shared" si="0"/>
        <v/>
      </c>
    </row>
    <row r="417" spans="1:3" s="255" customFormat="1" ht="12" customHeight="1">
      <c r="A417" s="267">
        <v>39326</v>
      </c>
      <c r="B417" s="268">
        <v>85.295100000000005</v>
      </c>
      <c r="C417" s="254" t="str">
        <f t="shared" si="0"/>
        <v/>
      </c>
    </row>
    <row r="418" spans="1:3" s="255" customFormat="1" ht="12" customHeight="1">
      <c r="A418" s="267">
        <v>39356</v>
      </c>
      <c r="B418" s="268">
        <v>85.627499999999998</v>
      </c>
      <c r="C418" s="254" t="str">
        <f t="shared" si="0"/>
        <v/>
      </c>
    </row>
    <row r="419" spans="1:3" s="255" customFormat="1" ht="12" customHeight="1">
      <c r="A419" s="267">
        <v>39387</v>
      </c>
      <c r="B419" s="268">
        <v>86.2316</v>
      </c>
      <c r="C419" s="254" t="str">
        <f t="shared" si="0"/>
        <v/>
      </c>
    </row>
    <row r="420" spans="1:3" s="255" customFormat="1" ht="12" customHeight="1">
      <c r="A420" s="267">
        <v>39417</v>
      </c>
      <c r="B420" s="268">
        <v>86.588099999999997</v>
      </c>
      <c r="C420" s="254" t="str">
        <f t="shared" si="0"/>
        <v/>
      </c>
    </row>
    <row r="421" spans="1:3" ht="12" customHeight="1">
      <c r="A421" s="258">
        <v>39448</v>
      </c>
      <c r="B421" s="259">
        <v>86.989400000000003</v>
      </c>
      <c r="C421" s="254" t="str">
        <f t="shared" si="0"/>
        <v/>
      </c>
    </row>
    <row r="422" spans="1:3" ht="12" customHeight="1">
      <c r="A422" s="258">
        <v>39479</v>
      </c>
      <c r="B422" s="259">
        <v>87.248000000000005</v>
      </c>
      <c r="C422" s="254" t="str">
        <f t="shared" si="0"/>
        <v/>
      </c>
    </row>
    <row r="423" spans="1:3" ht="12" customHeight="1">
      <c r="A423" s="258">
        <v>39508</v>
      </c>
      <c r="B423" s="259">
        <v>87.880399999999995</v>
      </c>
      <c r="C423" s="254" t="str">
        <f t="shared" si="0"/>
        <v/>
      </c>
    </row>
    <row r="424" spans="1:3" ht="12" customHeight="1">
      <c r="A424" s="258">
        <v>39539</v>
      </c>
      <c r="B424" s="259">
        <v>88.080399999999997</v>
      </c>
      <c r="C424" s="254" t="str">
        <f t="shared" si="0"/>
        <v/>
      </c>
    </row>
    <row r="425" spans="1:3" ht="12" customHeight="1">
      <c r="A425" s="258">
        <v>39569</v>
      </c>
      <c r="B425" s="259">
        <v>87.985200000000006</v>
      </c>
      <c r="C425" s="254" t="str">
        <f t="shared" ref="C425:C468" si="1">IF(B425=B424,"Actualizar","")</f>
        <v/>
      </c>
    </row>
    <row r="426" spans="1:3" ht="12" customHeight="1">
      <c r="A426" s="258">
        <v>39600</v>
      </c>
      <c r="B426" s="259">
        <v>88.349299999999999</v>
      </c>
      <c r="C426" s="254" t="str">
        <f t="shared" si="1"/>
        <v/>
      </c>
    </row>
    <row r="427" spans="1:3" ht="12" customHeight="1">
      <c r="A427" s="258">
        <v>39630</v>
      </c>
      <c r="B427" s="259">
        <v>88.841700000000003</v>
      </c>
      <c r="C427" s="254" t="str">
        <f t="shared" si="1"/>
        <v/>
      </c>
    </row>
    <row r="428" spans="1:3" ht="12" customHeight="1">
      <c r="A428" s="258">
        <v>39661</v>
      </c>
      <c r="B428" s="259">
        <v>89.354699999999994</v>
      </c>
      <c r="C428" s="254" t="str">
        <f t="shared" si="1"/>
        <v/>
      </c>
    </row>
    <row r="429" spans="1:3" ht="12" customHeight="1">
      <c r="A429" s="258">
        <v>39692</v>
      </c>
      <c r="B429" s="259">
        <v>89.963700000000003</v>
      </c>
      <c r="C429" s="254" t="str">
        <f t="shared" si="1"/>
        <v/>
      </c>
    </row>
    <row r="430" spans="1:3" ht="12" customHeight="1">
      <c r="A430" s="258">
        <v>39722</v>
      </c>
      <c r="B430" s="259">
        <v>90.576700000000002</v>
      </c>
      <c r="C430" s="254" t="str">
        <f t="shared" si="1"/>
        <v/>
      </c>
    </row>
    <row r="431" spans="1:3" ht="12" customHeight="1">
      <c r="A431" s="258">
        <v>39753</v>
      </c>
      <c r="B431" s="259">
        <v>91.606300000000005</v>
      </c>
      <c r="C431" s="254" t="str">
        <f t="shared" si="1"/>
        <v/>
      </c>
    </row>
    <row r="432" spans="1:3" ht="12" customHeight="1">
      <c r="A432" s="258">
        <v>39783</v>
      </c>
      <c r="B432" s="259">
        <v>92.240700000000004</v>
      </c>
      <c r="C432" s="254" t="str">
        <f t="shared" si="1"/>
        <v/>
      </c>
    </row>
    <row r="433" spans="1:3" ht="12" customHeight="1">
      <c r="A433" s="265">
        <v>39814</v>
      </c>
      <c r="B433" s="266">
        <v>92.454499999999996</v>
      </c>
      <c r="C433" s="254" t="str">
        <f t="shared" si="1"/>
        <v/>
      </c>
    </row>
    <row r="434" spans="1:3" ht="12" customHeight="1">
      <c r="A434" s="265">
        <v>39845</v>
      </c>
      <c r="B434" s="266">
        <v>92.658600000000007</v>
      </c>
      <c r="C434" s="254" t="str">
        <f t="shared" si="1"/>
        <v/>
      </c>
    </row>
    <row r="435" spans="1:3" ht="12" customHeight="1">
      <c r="A435" s="265">
        <v>39873</v>
      </c>
      <c r="B435" s="266">
        <v>93.191599999999994</v>
      </c>
      <c r="C435" s="254" t="str">
        <f t="shared" si="1"/>
        <v/>
      </c>
    </row>
    <row r="436" spans="1:3" ht="12" customHeight="1">
      <c r="A436" s="265">
        <v>39904</v>
      </c>
      <c r="B436" s="266">
        <v>93.517799999999994</v>
      </c>
      <c r="C436" s="254" t="str">
        <f t="shared" si="1"/>
        <v/>
      </c>
    </row>
    <row r="437" spans="1:3" ht="12" customHeight="1">
      <c r="A437" s="265">
        <v>39934</v>
      </c>
      <c r="B437" s="266">
        <v>93.245400000000004</v>
      </c>
      <c r="C437" s="254" t="str">
        <f t="shared" si="1"/>
        <v/>
      </c>
    </row>
    <row r="438" spans="1:3" ht="12" customHeight="1">
      <c r="A438" s="265">
        <v>39965</v>
      </c>
      <c r="B438" s="266">
        <v>93.417100000000005</v>
      </c>
      <c r="C438" s="254" t="str">
        <f t="shared" si="1"/>
        <v/>
      </c>
    </row>
    <row r="439" spans="1:3" ht="12" customHeight="1">
      <c r="A439" s="265">
        <v>39995</v>
      </c>
      <c r="B439" s="266">
        <v>93.671599999999998</v>
      </c>
      <c r="C439" s="254" t="str">
        <f t="shared" si="1"/>
        <v/>
      </c>
    </row>
    <row r="440" spans="1:3" ht="12" customHeight="1">
      <c r="A440" s="265">
        <v>40026</v>
      </c>
      <c r="B440" s="266">
        <v>93.895700000000005</v>
      </c>
      <c r="C440" s="254" t="str">
        <f t="shared" si="1"/>
        <v/>
      </c>
    </row>
    <row r="441" spans="1:3" ht="12" customHeight="1">
      <c r="A441" s="265">
        <v>40057</v>
      </c>
      <c r="B441" s="266">
        <v>94.366699999999994</v>
      </c>
      <c r="C441" s="254" t="str">
        <f t="shared" si="1"/>
        <v/>
      </c>
    </row>
    <row r="442" spans="1:3" ht="12" customHeight="1">
      <c r="A442" s="265">
        <v>40087</v>
      </c>
      <c r="B442" s="266">
        <v>94.652199999999993</v>
      </c>
      <c r="C442" s="254" t="str">
        <f t="shared" si="1"/>
        <v/>
      </c>
    </row>
    <row r="443" spans="1:3" ht="12" customHeight="1">
      <c r="A443" s="265">
        <v>40118</v>
      </c>
      <c r="B443" s="266">
        <v>95.143199999999993</v>
      </c>
      <c r="C443" s="254" t="str">
        <f t="shared" si="1"/>
        <v/>
      </c>
    </row>
    <row r="444" spans="1:3" ht="12" customHeight="1">
      <c r="A444" s="265">
        <v>40148</v>
      </c>
      <c r="B444" s="266">
        <v>95.537000000000006</v>
      </c>
      <c r="C444" s="254" t="str">
        <f t="shared" si="1"/>
        <v/>
      </c>
    </row>
    <row r="445" spans="1:3" ht="12" customHeight="1">
      <c r="A445" s="263">
        <v>40179</v>
      </c>
      <c r="B445" s="264">
        <v>96.575500000000005</v>
      </c>
      <c r="C445" s="254" t="str">
        <f t="shared" si="1"/>
        <v/>
      </c>
    </row>
    <row r="446" spans="1:3" ht="12" customHeight="1">
      <c r="A446" s="263">
        <v>40210</v>
      </c>
      <c r="B446" s="264">
        <v>97.134100000000004</v>
      </c>
      <c r="C446" s="254" t="str">
        <f t="shared" si="1"/>
        <v/>
      </c>
    </row>
    <row r="447" spans="1:3" ht="12" customHeight="1">
      <c r="A447" s="263">
        <v>40238</v>
      </c>
      <c r="B447" s="264">
        <v>97.823599999999999</v>
      </c>
      <c r="C447" s="254" t="str">
        <f t="shared" si="1"/>
        <v/>
      </c>
    </row>
    <row r="448" spans="1:3" ht="12" customHeight="1">
      <c r="A448" s="263">
        <v>40269</v>
      </c>
      <c r="B448" s="264">
        <v>97.511899999999997</v>
      </c>
      <c r="C448" s="254" t="str">
        <f t="shared" si="1"/>
        <v/>
      </c>
    </row>
    <row r="449" spans="1:3" ht="12" customHeight="1">
      <c r="A449" s="263">
        <v>40299</v>
      </c>
      <c r="B449" s="264">
        <v>96.897499999999994</v>
      </c>
      <c r="C449" s="254" t="str">
        <f t="shared" si="1"/>
        <v/>
      </c>
    </row>
    <row r="450" spans="1:3" ht="12" customHeight="1">
      <c r="A450" s="263">
        <v>40330</v>
      </c>
      <c r="B450" s="264">
        <v>96.867199999999997</v>
      </c>
      <c r="C450" s="254" t="str">
        <f t="shared" si="1"/>
        <v/>
      </c>
    </row>
    <row r="451" spans="1:3" ht="12" customHeight="1">
      <c r="A451" s="263">
        <v>40360</v>
      </c>
      <c r="B451" s="264">
        <v>97.077500000000001</v>
      </c>
      <c r="C451" s="254" t="str">
        <f t="shared" si="1"/>
        <v/>
      </c>
    </row>
    <row r="452" spans="1:3" ht="12" customHeight="1">
      <c r="A452" s="263">
        <v>40391</v>
      </c>
      <c r="B452" s="264">
        <v>97.347099999999998</v>
      </c>
      <c r="C452" s="254" t="str">
        <f t="shared" si="1"/>
        <v/>
      </c>
    </row>
    <row r="453" spans="1:3" ht="12" customHeight="1">
      <c r="A453" s="263">
        <v>40422</v>
      </c>
      <c r="B453" s="264">
        <v>97.857399999999998</v>
      </c>
      <c r="C453" s="254" t="str">
        <f t="shared" si="1"/>
        <v/>
      </c>
    </row>
    <row r="454" spans="1:3" ht="12" customHeight="1">
      <c r="A454" s="263">
        <v>40452</v>
      </c>
      <c r="B454" s="264">
        <v>98.461500000000001</v>
      </c>
      <c r="C454" s="254" t="str">
        <f t="shared" si="1"/>
        <v/>
      </c>
    </row>
    <row r="455" spans="1:3" ht="12" customHeight="1">
      <c r="A455" s="263">
        <v>40483</v>
      </c>
      <c r="B455" s="264">
        <v>99.250399999999999</v>
      </c>
      <c r="C455" s="254" t="str">
        <f t="shared" si="1"/>
        <v/>
      </c>
    </row>
    <row r="456" spans="1:3" ht="12" customHeight="1">
      <c r="A456" s="263">
        <v>40513</v>
      </c>
      <c r="B456" s="264">
        <v>99.742099999999994</v>
      </c>
      <c r="C456" s="254" t="str">
        <f t="shared" si="1"/>
        <v/>
      </c>
    </row>
    <row r="457" spans="1:3" ht="12" customHeight="1">
      <c r="A457" s="261">
        <v>40544</v>
      </c>
      <c r="B457" s="262">
        <v>100.22799999999999</v>
      </c>
      <c r="C457" s="254" t="str">
        <f t="shared" si="1"/>
        <v/>
      </c>
    </row>
    <row r="458" spans="1:3" ht="12" customHeight="1">
      <c r="A458" s="261">
        <v>40575</v>
      </c>
      <c r="B458" s="262">
        <v>100.604</v>
      </c>
      <c r="C458" s="254" t="str">
        <f t="shared" si="1"/>
        <v/>
      </c>
    </row>
    <row r="459" spans="1:3" ht="12" customHeight="1">
      <c r="A459" s="261">
        <v>40603</v>
      </c>
      <c r="B459" s="262">
        <v>100.797</v>
      </c>
      <c r="C459" s="254" t="str">
        <f t="shared" si="1"/>
        <v/>
      </c>
    </row>
    <row r="460" spans="1:3" ht="12" customHeight="1">
      <c r="A460" s="261">
        <v>40634</v>
      </c>
      <c r="B460" s="262">
        <v>100.789</v>
      </c>
      <c r="C460" s="254" t="str">
        <f t="shared" si="1"/>
        <v/>
      </c>
    </row>
    <row r="461" spans="1:3" ht="12" customHeight="1">
      <c r="A461" s="261">
        <v>40664</v>
      </c>
      <c r="B461" s="262">
        <v>100.04600000000001</v>
      </c>
      <c r="C461" s="254" t="str">
        <f t="shared" si="1"/>
        <v/>
      </c>
    </row>
    <row r="462" spans="1:3" ht="12" customHeight="1">
      <c r="A462" s="261">
        <v>40695</v>
      </c>
      <c r="B462" s="262">
        <v>100.041</v>
      </c>
      <c r="C462" s="254" t="str">
        <f t="shared" si="1"/>
        <v/>
      </c>
    </row>
    <row r="463" spans="1:3" ht="12" customHeight="1">
      <c r="A463" s="261">
        <v>40725</v>
      </c>
      <c r="B463" s="262">
        <v>100.521</v>
      </c>
      <c r="C463" s="254" t="str">
        <f t="shared" si="1"/>
        <v/>
      </c>
    </row>
    <row r="464" spans="1:3" ht="12" customHeight="1">
      <c r="A464" s="261">
        <v>40756</v>
      </c>
      <c r="B464" s="262">
        <v>100.68</v>
      </c>
      <c r="C464" s="254" t="str">
        <f t="shared" si="1"/>
        <v/>
      </c>
    </row>
    <row r="465" spans="1:3" ht="12" customHeight="1">
      <c r="A465" s="261">
        <v>40787</v>
      </c>
      <c r="B465" s="262">
        <v>100.92700000000001</v>
      </c>
      <c r="C465" s="254" t="str">
        <f t="shared" si="1"/>
        <v/>
      </c>
    </row>
    <row r="466" spans="1:3" ht="12" customHeight="1">
      <c r="A466" s="261">
        <v>40817</v>
      </c>
      <c r="B466" s="262">
        <v>101.608</v>
      </c>
      <c r="C466" s="254" t="str">
        <f t="shared" si="1"/>
        <v/>
      </c>
    </row>
    <row r="467" spans="1:3" ht="12" customHeight="1">
      <c r="A467" s="261">
        <v>40848</v>
      </c>
      <c r="B467" s="262">
        <v>102.70699999999999</v>
      </c>
      <c r="C467" s="254" t="str">
        <f t="shared" si="1"/>
        <v/>
      </c>
    </row>
    <row r="468" spans="1:3" ht="12" customHeight="1">
      <c r="A468" s="261">
        <v>40878</v>
      </c>
      <c r="B468" s="262">
        <v>103.551</v>
      </c>
      <c r="C468" s="254" t="str">
        <f t="shared" si="1"/>
        <v/>
      </c>
    </row>
    <row r="469" spans="1:3" ht="12" customHeight="1">
      <c r="A469" s="256">
        <v>40909</v>
      </c>
      <c r="B469" s="257">
        <v>104.28400000000001</v>
      </c>
    </row>
    <row r="470" spans="1:3" ht="12" customHeight="1">
      <c r="A470" s="256">
        <v>40940</v>
      </c>
      <c r="B470" s="257">
        <v>104.496</v>
      </c>
    </row>
    <row r="471" spans="1:3" ht="12" customHeight="1">
      <c r="A471" s="256">
        <v>40969</v>
      </c>
      <c r="B471" s="257">
        <v>104.556</v>
      </c>
    </row>
    <row r="472" spans="1:3" ht="12" customHeight="1">
      <c r="A472" s="256">
        <v>41000</v>
      </c>
      <c r="B472" s="257">
        <v>104.22799999999999</v>
      </c>
    </row>
    <row r="473" spans="1:3" ht="12" customHeight="1">
      <c r="A473" s="256">
        <v>41030</v>
      </c>
      <c r="B473" s="257">
        <v>103.899</v>
      </c>
    </row>
    <row r="474" spans="1:3" ht="12" customHeight="1">
      <c r="A474" s="256">
        <v>41061</v>
      </c>
      <c r="B474" s="257">
        <v>104.378</v>
      </c>
    </row>
    <row r="475" spans="1:3" ht="12" customHeight="1">
      <c r="A475" s="256">
        <v>41091</v>
      </c>
      <c r="B475" s="257">
        <v>104.964</v>
      </c>
    </row>
    <row r="476" spans="1:3" ht="12" customHeight="1">
      <c r="A476" s="256">
        <v>41122</v>
      </c>
      <c r="B476" s="257">
        <v>104.964</v>
      </c>
    </row>
    <row r="477" spans="1:3" ht="12" customHeight="1">
      <c r="A477" s="256">
        <v>41153</v>
      </c>
      <c r="B477" s="257">
        <v>105.74299999999999</v>
      </c>
    </row>
    <row r="478" spans="1:3" ht="12" customHeight="1">
      <c r="A478" s="256">
        <v>41183</v>
      </c>
      <c r="B478" s="257">
        <v>106.27800000000001</v>
      </c>
    </row>
    <row r="479" spans="1:3" ht="12" customHeight="1">
      <c r="A479" s="256">
        <v>41214</v>
      </c>
      <c r="B479" s="257">
        <v>107</v>
      </c>
    </row>
    <row r="480" spans="1:3" ht="12" customHeight="1" thickBot="1">
      <c r="A480" s="418">
        <v>41244</v>
      </c>
      <c r="B480" s="419">
        <v>107.246</v>
      </c>
      <c r="C480" s="420" t="s">
        <v>6027</v>
      </c>
    </row>
    <row r="481" spans="1:3" ht="12" customHeight="1">
      <c r="A481" s="258">
        <v>41275</v>
      </c>
      <c r="B481" s="259">
        <v>80.892782018150001</v>
      </c>
      <c r="C481" s="213" t="str">
        <f>IF(B481=B480,"Actualizar","")</f>
        <v/>
      </c>
    </row>
    <row r="482" spans="1:3" ht="12" customHeight="1">
      <c r="A482" s="258">
        <v>41306</v>
      </c>
      <c r="B482" s="259">
        <v>81.290942965322003</v>
      </c>
      <c r="C482" s="213" t="str">
        <f>IF(B482=B481,"Actualizar","")</f>
        <v/>
      </c>
    </row>
    <row r="483" spans="1:3" ht="12" customHeight="1">
      <c r="A483" s="258">
        <v>41334</v>
      </c>
      <c r="B483" s="259">
        <v>81.887433139010994</v>
      </c>
    </row>
    <row r="484" spans="1:3" ht="12" customHeight="1">
      <c r="A484" s="258">
        <v>41365</v>
      </c>
      <c r="B484" s="259">
        <v>81.941522928061005</v>
      </c>
    </row>
    <row r="485" spans="1:3" ht="12" customHeight="1">
      <c r="A485" s="258">
        <v>41395</v>
      </c>
      <c r="B485" s="259">
        <v>81.668820241600997</v>
      </c>
    </row>
    <row r="486" spans="1:3" ht="12" customHeight="1">
      <c r="A486" s="258">
        <v>41426</v>
      </c>
      <c r="B486" s="259">
        <v>81.619223793497198</v>
      </c>
    </row>
    <row r="487" spans="1:3" ht="12" customHeight="1">
      <c r="A487" s="258">
        <v>41456</v>
      </c>
      <c r="B487" s="259">
        <v>81.592193040447</v>
      </c>
    </row>
    <row r="488" spans="1:3" ht="12" customHeight="1">
      <c r="A488" s="258">
        <v>41487</v>
      </c>
      <c r="B488" s="259">
        <v>81.824328385119003</v>
      </c>
    </row>
    <row r="489" spans="1:3" ht="12" customHeight="1">
      <c r="A489" s="258">
        <v>41518</v>
      </c>
      <c r="B489" s="259">
        <v>82.132339683875003</v>
      </c>
    </row>
    <row r="490" spans="1:3" ht="12" customHeight="1">
      <c r="A490" s="258">
        <v>41548</v>
      </c>
      <c r="B490" s="259">
        <v>82.522988160346003</v>
      </c>
    </row>
    <row r="491" spans="1:3" ht="12" customHeight="1">
      <c r="A491" s="258">
        <v>41579</v>
      </c>
      <c r="B491" s="259">
        <v>83.292265160165996</v>
      </c>
    </row>
    <row r="492" spans="1:3" ht="12" customHeight="1">
      <c r="A492" s="258">
        <v>41609</v>
      </c>
      <c r="B492" s="259">
        <v>83.770058296773001</v>
      </c>
    </row>
    <row r="493" spans="1:3" ht="12" customHeight="1">
      <c r="A493" s="357">
        <v>41640</v>
      </c>
      <c r="B493" s="358">
        <v>84.519051625699007</v>
      </c>
    </row>
    <row r="494" spans="1:3" ht="12" customHeight="1">
      <c r="A494" s="357">
        <v>41671</v>
      </c>
      <c r="B494" s="358">
        <v>84.733157040687999</v>
      </c>
    </row>
    <row r="495" spans="1:3" ht="12" customHeight="1">
      <c r="A495" s="357">
        <v>41699</v>
      </c>
      <c r="B495" s="358">
        <v>84.965292385360002</v>
      </c>
    </row>
    <row r="496" spans="1:3" ht="12" customHeight="1">
      <c r="A496" s="357">
        <v>41730</v>
      </c>
      <c r="B496" s="358">
        <v>84.806779253561004</v>
      </c>
    </row>
    <row r="497" spans="1:2" ht="12" customHeight="1">
      <c r="A497" s="357">
        <v>41760</v>
      </c>
      <c r="B497" s="358">
        <v>84.535579061242004</v>
      </c>
    </row>
    <row r="498" spans="1:2" ht="12" customHeight="1">
      <c r="A498" s="357">
        <v>41791</v>
      </c>
      <c r="B498" s="358">
        <v>84.682072239918</v>
      </c>
    </row>
    <row r="499" spans="1:2" ht="12" customHeight="1">
      <c r="A499" s="357">
        <v>41821</v>
      </c>
      <c r="B499" s="358">
        <v>84.914958831660996</v>
      </c>
    </row>
    <row r="500" spans="1:2" ht="12" customHeight="1">
      <c r="A500" s="357">
        <v>41852</v>
      </c>
      <c r="B500" s="358">
        <v>85.219965142136004</v>
      </c>
    </row>
    <row r="501" spans="1:2" ht="12" customHeight="1">
      <c r="A501" s="357">
        <v>41883</v>
      </c>
      <c r="B501" s="358">
        <v>85.596332992427406</v>
      </c>
    </row>
    <row r="502" spans="1:2" ht="12" customHeight="1">
      <c r="A502" s="357">
        <v>41913</v>
      </c>
      <c r="B502" s="358">
        <v>86.069625578460005</v>
      </c>
    </row>
    <row r="503" spans="1:2" ht="12" customHeight="1">
      <c r="A503" s="357">
        <v>41944</v>
      </c>
      <c r="B503" s="358">
        <v>86.763777871266001</v>
      </c>
    </row>
    <row r="504" spans="1:2" ht="12" customHeight="1">
      <c r="A504" s="357">
        <v>41974</v>
      </c>
      <c r="B504" s="358">
        <v>83.770058296773001</v>
      </c>
    </row>
    <row r="505" spans="1:2" ht="12" customHeight="1">
      <c r="A505" s="359">
        <v>42005</v>
      </c>
      <c r="B505" s="360">
        <v>87.110102775990001</v>
      </c>
    </row>
    <row r="506" spans="1:2" ht="12" customHeight="1">
      <c r="A506" s="359">
        <v>42036</v>
      </c>
      <c r="B506" s="360">
        <v>87.275377126028999</v>
      </c>
    </row>
    <row r="507" spans="1:2" ht="12" customHeight="1">
      <c r="A507" s="359">
        <v>42064</v>
      </c>
      <c r="B507" s="360">
        <v>87.630716990203993</v>
      </c>
    </row>
    <row r="508" spans="1:2" ht="12" customHeight="1">
      <c r="A508" s="359">
        <v>42095</v>
      </c>
      <c r="B508" s="360">
        <v>87.403840375022995</v>
      </c>
    </row>
    <row r="509" spans="1:2" ht="12" customHeight="1">
      <c r="A509" s="359">
        <v>42125</v>
      </c>
      <c r="B509" s="360">
        <v>86.967365827272999</v>
      </c>
    </row>
    <row r="510" spans="1:2" ht="12" customHeight="1">
      <c r="A510" s="359">
        <v>42156</v>
      </c>
      <c r="B510" s="360">
        <v>87.113107758880005</v>
      </c>
    </row>
    <row r="511" spans="1:2" ht="12" customHeight="1">
      <c r="A511" s="359">
        <v>42186</v>
      </c>
      <c r="B511" s="360">
        <v>87.240819760803006</v>
      </c>
    </row>
    <row r="512" spans="1:2" ht="12" customHeight="1">
      <c r="A512" s="359">
        <v>42217</v>
      </c>
      <c r="B512" s="360">
        <v>87.244875292985995</v>
      </c>
    </row>
    <row r="513" spans="1:2" ht="12" customHeight="1">
      <c r="A513" s="359">
        <v>42248</v>
      </c>
      <c r="B513" s="360">
        <v>87.752419015566005</v>
      </c>
    </row>
    <row r="514" spans="1:2" ht="12" customHeight="1">
      <c r="A514" s="359">
        <v>42278</v>
      </c>
      <c r="B514" s="360">
        <v>88.203918504718004</v>
      </c>
    </row>
    <row r="515" spans="1:2" ht="12" customHeight="1">
      <c r="A515" s="359">
        <v>42309</v>
      </c>
      <c r="B515" s="360">
        <v>88.685467876675006</v>
      </c>
    </row>
    <row r="516" spans="1:2" ht="12" customHeight="1">
      <c r="A516" s="359">
        <v>42339</v>
      </c>
      <c r="B516" s="360">
        <v>89.046817717411002</v>
      </c>
    </row>
    <row r="517" spans="1:2" ht="12" customHeight="1">
      <c r="A517" s="361">
        <v>42370</v>
      </c>
      <c r="B517" s="362">
        <v>89.386381393112998</v>
      </c>
    </row>
    <row r="518" spans="1:2" ht="12" customHeight="1">
      <c r="A518" s="361">
        <v>42401</v>
      </c>
      <c r="B518" s="362">
        <v>89.777781166539995</v>
      </c>
    </row>
    <row r="519" spans="1:2" ht="12" customHeight="1">
      <c r="A519" s="361">
        <v>42430</v>
      </c>
      <c r="B519" s="362">
        <v>89.910000600998004</v>
      </c>
    </row>
    <row r="520" spans="1:2" ht="12" customHeight="1">
      <c r="A520" s="361">
        <v>42461</v>
      </c>
      <c r="B520" s="362">
        <v>89.625277961416003</v>
      </c>
    </row>
    <row r="521" spans="1:2" ht="12" customHeight="1">
      <c r="A521" s="361">
        <v>42491</v>
      </c>
      <c r="B521" s="362">
        <v>89.225614520102994</v>
      </c>
    </row>
    <row r="522" spans="1:2" ht="12" customHeight="1">
      <c r="A522" s="361">
        <v>42522</v>
      </c>
      <c r="B522" s="362">
        <v>89.324027886291006</v>
      </c>
    </row>
    <row r="523" spans="1:2" ht="12" customHeight="1">
      <c r="A523" s="361">
        <v>42552</v>
      </c>
      <c r="B523" s="362">
        <v>89.556914478034003</v>
      </c>
    </row>
    <row r="524" spans="1:2" ht="12" customHeight="1">
      <c r="A524" s="361">
        <v>42583</v>
      </c>
      <c r="B524" s="362">
        <v>89.809333493598999</v>
      </c>
    </row>
    <row r="525" spans="1:2" ht="12" customHeight="1">
      <c r="A525" s="361">
        <v>42614</v>
      </c>
      <c r="B525" s="362">
        <v>90.377743854798993</v>
      </c>
    </row>
    <row r="526" spans="1:2" ht="12" customHeight="1">
      <c r="A526" s="361">
        <v>42644</v>
      </c>
      <c r="B526" s="362">
        <v>90.906154215998995</v>
      </c>
    </row>
    <row r="527" spans="1:2" ht="12" customHeight="1">
      <c r="A527" s="361">
        <v>42675</v>
      </c>
      <c r="B527" s="362">
        <v>91.616833944348002</v>
      </c>
    </row>
    <row r="528" spans="1:2" ht="12" customHeight="1">
      <c r="A528" s="361">
        <v>42705</v>
      </c>
      <c r="B528" s="362">
        <v>92.039034797764003</v>
      </c>
    </row>
    <row r="529" spans="1:2" ht="12" customHeight="1">
      <c r="A529" s="363">
        <v>42736</v>
      </c>
      <c r="B529" s="364">
        <v>93.603882444855898</v>
      </c>
    </row>
    <row r="530" spans="1:2" ht="12" customHeight="1">
      <c r="A530" s="363">
        <v>42767</v>
      </c>
      <c r="B530" s="421">
        <v>94.144780335356998</v>
      </c>
    </row>
    <row r="531" spans="1:2" ht="12" customHeight="1">
      <c r="A531" s="363">
        <v>42795</v>
      </c>
      <c r="B531" s="421">
        <v>94.722489332292</v>
      </c>
    </row>
    <row r="532" spans="1:2" ht="12" customHeight="1">
      <c r="A532" s="363">
        <v>42826</v>
      </c>
      <c r="B532" s="421">
        <v>94.838932628162993</v>
      </c>
    </row>
    <row r="533" spans="1:2" ht="12" customHeight="1">
      <c r="A533" s="363">
        <v>42856</v>
      </c>
      <c r="B533" s="421">
        <v>94.725494320571997</v>
      </c>
    </row>
    <row r="534" spans="1:2" ht="12" customHeight="1">
      <c r="A534" s="363">
        <v>42887</v>
      </c>
      <c r="B534" s="421">
        <v>94.963639641805003</v>
      </c>
    </row>
    <row r="535" spans="1:2" ht="12" customHeight="1">
      <c r="A535" s="363">
        <v>42917</v>
      </c>
      <c r="B535" s="421">
        <v>95.322735741333105</v>
      </c>
    </row>
    <row r="536" spans="1:2" ht="12" customHeight="1">
      <c r="A536" s="363">
        <v>42948</v>
      </c>
      <c r="B536" s="421">
        <v>95.793767654305995</v>
      </c>
    </row>
    <row r="537" spans="1:2" ht="12" customHeight="1">
      <c r="A537" s="363">
        <v>42979</v>
      </c>
      <c r="B537" s="421">
        <v>96.093515235290994</v>
      </c>
    </row>
    <row r="538" spans="1:2" ht="12" customHeight="1">
      <c r="A538" s="363">
        <v>43009</v>
      </c>
      <c r="B538" s="421">
        <v>96.698269126750006</v>
      </c>
    </row>
    <row r="539" spans="1:2" ht="12" customHeight="1">
      <c r="A539" s="363">
        <v>43040</v>
      </c>
      <c r="B539" s="421">
        <v>97.695173988822006</v>
      </c>
    </row>
    <row r="540" spans="1:2" ht="12" customHeight="1">
      <c r="A540" s="363">
        <v>43070</v>
      </c>
      <c r="B540" s="421">
        <v>98.272882985755999</v>
      </c>
    </row>
    <row r="541" spans="1:2" ht="12" customHeight="1">
      <c r="A541" s="363">
        <v>43101</v>
      </c>
      <c r="B541" s="364">
        <v>98.794999699501005</v>
      </c>
    </row>
    <row r="542" spans="1:2" ht="12" customHeight="1">
      <c r="A542" s="417">
        <v>43132</v>
      </c>
      <c r="B542" s="421">
        <v>99.171374481640001</v>
      </c>
    </row>
    <row r="543" spans="1:2" ht="12" customHeight="1">
      <c r="A543" s="363">
        <v>43160</v>
      </c>
      <c r="B543" s="421">
        <v>99.492156980588007</v>
      </c>
    </row>
    <row r="544" spans="1:2" ht="12" customHeight="1">
      <c r="A544" s="417">
        <v>43191</v>
      </c>
      <c r="B544" s="421">
        <v>99.154847046097004</v>
      </c>
    </row>
    <row r="545" spans="1:2" ht="12" customHeight="1">
      <c r="A545" s="363">
        <v>43221</v>
      </c>
      <c r="B545" s="421">
        <v>98.994080173086999</v>
      </c>
    </row>
    <row r="546" spans="1:2" ht="12" customHeight="1">
      <c r="A546" s="417">
        <v>43252</v>
      </c>
      <c r="B546" s="421">
        <v>99.376464931786998</v>
      </c>
    </row>
    <row r="547" spans="1:2" ht="12" customHeight="1">
      <c r="A547" s="363">
        <v>43282</v>
      </c>
      <c r="B547" s="421">
        <v>99.909099104513999</v>
      </c>
    </row>
    <row r="548" spans="1:2" ht="12" customHeight="1">
      <c r="A548" s="417">
        <v>43313</v>
      </c>
      <c r="B548" s="421">
        <v>100.492</v>
      </c>
    </row>
    <row r="549" spans="1:2" ht="12" customHeight="1">
      <c r="A549" s="363">
        <v>43344</v>
      </c>
      <c r="B549" s="421">
        <v>100.917</v>
      </c>
    </row>
    <row r="550" spans="1:2" ht="12" customHeight="1">
      <c r="A550" s="417">
        <v>43374</v>
      </c>
      <c r="B550" s="421">
        <v>101.44</v>
      </c>
    </row>
    <row r="551" spans="1:2" ht="12" customHeight="1">
      <c r="A551" s="363">
        <v>43405</v>
      </c>
      <c r="B551" s="421">
        <v>102.303</v>
      </c>
    </row>
    <row r="552" spans="1:2" ht="12" customHeight="1">
      <c r="A552" s="417">
        <v>43435</v>
      </c>
      <c r="B552" s="421">
        <v>103.02</v>
      </c>
    </row>
    <row r="553" spans="1:2" ht="12" customHeight="1">
      <c r="A553" s="363">
        <v>43466</v>
      </c>
      <c r="B553" s="554">
        <v>103.108</v>
      </c>
    </row>
    <row r="554" spans="1:2" ht="12" customHeight="1">
      <c r="A554" s="363">
        <v>43497</v>
      </c>
      <c r="B554" s="554">
        <v>103.07899999999999</v>
      </c>
    </row>
    <row r="555" spans="1:2" ht="12" customHeight="1">
      <c r="A555" s="363">
        <v>43525</v>
      </c>
      <c r="B555" s="554">
        <v>103.0476</v>
      </c>
    </row>
    <row r="556" spans="1:2" ht="12" customHeight="1">
      <c r="A556" s="363">
        <v>43556</v>
      </c>
      <c r="B556" s="554">
        <v>103.53100000000001</v>
      </c>
    </row>
    <row r="557" spans="1:2" ht="12" customHeight="1">
      <c r="A557" s="363">
        <v>43586</v>
      </c>
      <c r="B557" s="554">
        <v>103.233</v>
      </c>
    </row>
    <row r="558" spans="1:2" ht="12" customHeight="1">
      <c r="A558" s="363">
        <v>43617</v>
      </c>
      <c r="B558" s="554">
        <v>103.29900000000001</v>
      </c>
    </row>
    <row r="559" spans="1:2" ht="12" customHeight="1">
      <c r="A559" s="363">
        <v>43647</v>
      </c>
      <c r="B559" s="554">
        <v>103.687</v>
      </c>
    </row>
    <row r="560" spans="1:2" ht="12" customHeight="1">
      <c r="A560" s="363">
        <v>43678</v>
      </c>
      <c r="B560" s="554">
        <v>103.67</v>
      </c>
    </row>
    <row r="561" spans="1:2" ht="12" customHeight="1">
      <c r="A561" s="363">
        <v>43709</v>
      </c>
      <c r="B561" s="554">
        <v>103.94199999999999</v>
      </c>
    </row>
    <row r="562" spans="1:2" ht="12" customHeight="1">
      <c r="A562" s="363">
        <v>43739</v>
      </c>
      <c r="B562" s="554">
        <v>104.503</v>
      </c>
    </row>
    <row r="563" spans="1:2" ht="12" customHeight="1">
      <c r="A563" s="363">
        <v>43770</v>
      </c>
      <c r="B563" s="554">
        <v>105.346</v>
      </c>
    </row>
    <row r="564" spans="1:2" ht="12" customHeight="1">
      <c r="A564" s="363">
        <v>43800</v>
      </c>
      <c r="B564" s="554">
        <v>105.934</v>
      </c>
    </row>
    <row r="565" spans="1:2" ht="12" customHeight="1">
      <c r="A565" s="555">
        <v>43831</v>
      </c>
      <c r="B565" s="556">
        <v>106.447</v>
      </c>
    </row>
    <row r="566" spans="1:2" ht="12" customHeight="1">
      <c r="A566" s="555">
        <v>43862</v>
      </c>
      <c r="B566" s="556">
        <v>106.889</v>
      </c>
    </row>
    <row r="567" spans="1:2" ht="12" customHeight="1">
      <c r="A567" s="555">
        <v>43891</v>
      </c>
      <c r="B567" s="556">
        <v>106.83799999999999</v>
      </c>
    </row>
    <row r="568" spans="1:2" ht="12" customHeight="1">
      <c r="A568" s="555">
        <v>43922</v>
      </c>
      <c r="B568" s="556">
        <v>105.755</v>
      </c>
    </row>
    <row r="569" spans="1:2" ht="12" customHeight="1">
      <c r="A569" s="555">
        <v>43952</v>
      </c>
      <c r="B569" s="556">
        <v>106.16200000000001</v>
      </c>
    </row>
    <row r="570" spans="1:2" ht="12" customHeight="1">
      <c r="A570" s="555">
        <v>43983</v>
      </c>
      <c r="B570" s="556">
        <v>106.74299999999999</v>
      </c>
    </row>
    <row r="571" spans="1:2" ht="12" customHeight="1">
      <c r="A571" s="555">
        <v>44013</v>
      </c>
      <c r="B571" s="556">
        <v>107.444</v>
      </c>
    </row>
    <row r="572" spans="1:2" ht="12" customHeight="1">
      <c r="A572" s="555">
        <v>44044</v>
      </c>
      <c r="B572" s="556">
        <v>107.867</v>
      </c>
    </row>
    <row r="573" spans="1:2" ht="12" customHeight="1">
      <c r="A573" s="555">
        <v>44075</v>
      </c>
      <c r="B573" s="556">
        <v>108.114</v>
      </c>
    </row>
    <row r="574" spans="1:2" ht="12" customHeight="1">
      <c r="A574" s="555">
        <v>44105</v>
      </c>
      <c r="B574" s="556">
        <v>108.774</v>
      </c>
    </row>
    <row r="575" spans="1:2" ht="12" customHeight="1">
      <c r="A575" s="555">
        <v>44136</v>
      </c>
      <c r="B575" s="556">
        <v>108.85599999999999</v>
      </c>
    </row>
    <row r="576" spans="1:2" ht="12" customHeight="1">
      <c r="A576" s="555">
        <v>44196</v>
      </c>
      <c r="B576" s="556">
        <v>109.271</v>
      </c>
    </row>
    <row r="577" spans="1:2" ht="12" customHeight="1">
      <c r="A577" s="557">
        <v>44197</v>
      </c>
      <c r="B577" s="558">
        <v>110.21</v>
      </c>
    </row>
    <row r="578" spans="1:2" ht="12" customHeight="1">
      <c r="A578" s="557">
        <v>44228</v>
      </c>
      <c r="B578" s="558">
        <v>110.907</v>
      </c>
    </row>
    <row r="579" spans="1:2" ht="12" customHeight="1">
      <c r="A579" s="557">
        <v>44256</v>
      </c>
      <c r="B579" s="558">
        <v>111.824</v>
      </c>
    </row>
    <row r="580" spans="1:2" ht="12" customHeight="1">
      <c r="A580" s="557">
        <v>44287</v>
      </c>
      <c r="B580" s="558">
        <v>112.19</v>
      </c>
    </row>
    <row r="581" spans="1:2" ht="12" customHeight="1">
      <c r="A581" s="557">
        <v>44317</v>
      </c>
      <c r="B581" s="558">
        <v>112.419</v>
      </c>
    </row>
    <row r="582" spans="1:2" ht="12" customHeight="1">
      <c r="A582" s="557">
        <v>44348</v>
      </c>
      <c r="B582" s="558">
        <v>113.018</v>
      </c>
    </row>
    <row r="583" spans="1:2" ht="12" customHeight="1">
      <c r="A583" s="557">
        <v>44378</v>
      </c>
      <c r="B583" s="558">
        <v>113.682</v>
      </c>
    </row>
    <row r="584" spans="1:2" ht="12" customHeight="1">
      <c r="A584" s="557">
        <v>44409</v>
      </c>
      <c r="B584" s="558">
        <v>113.899</v>
      </c>
    </row>
    <row r="585" spans="1:2" ht="12" customHeight="1">
      <c r="A585" s="557">
        <v>44440</v>
      </c>
      <c r="B585" s="558">
        <v>114.601</v>
      </c>
    </row>
    <row r="586" spans="1:2" ht="12" customHeight="1">
      <c r="A586" s="557">
        <v>44470</v>
      </c>
      <c r="B586" s="558">
        <v>115.56100000000001</v>
      </c>
    </row>
    <row r="587" spans="1:2" ht="12" customHeight="1">
      <c r="A587" s="557">
        <v>44501</v>
      </c>
      <c r="B587" s="558">
        <v>116.884</v>
      </c>
    </row>
    <row r="588" spans="1:2" ht="12" customHeight="1">
      <c r="A588" s="557">
        <v>44561</v>
      </c>
      <c r="B588" s="558">
        <v>117.30800000000001</v>
      </c>
    </row>
    <row r="589" spans="1:2" ht="12" customHeight="1">
      <c r="A589" s="559">
        <v>44592</v>
      </c>
      <c r="B589" s="560">
        <v>118.002</v>
      </c>
    </row>
    <row r="590" spans="1:2" ht="12" customHeight="1">
      <c r="A590" s="559">
        <v>44620</v>
      </c>
      <c r="B590" s="560">
        <v>118.98099999999999</v>
      </c>
    </row>
    <row r="591" spans="1:2" ht="12" customHeight="1">
      <c r="A591" s="559">
        <v>44651</v>
      </c>
      <c r="B591" s="560">
        <v>120.15900000000001</v>
      </c>
    </row>
    <row r="592" spans="1:2" ht="12" customHeight="1">
      <c r="A592" s="559">
        <v>44681</v>
      </c>
      <c r="B592" s="560">
        <v>120.809</v>
      </c>
    </row>
    <row r="593" spans="1:2" ht="12" customHeight="1">
      <c r="A593" s="559">
        <v>44712</v>
      </c>
      <c r="B593" s="560">
        <v>121.02200000000001</v>
      </c>
    </row>
    <row r="594" spans="1:2" ht="12" customHeight="1">
      <c r="A594" s="559">
        <v>44742</v>
      </c>
      <c r="B594" s="560">
        <v>122.044</v>
      </c>
    </row>
    <row r="595" spans="1:2" ht="12" customHeight="1">
      <c r="A595" s="559">
        <v>44773</v>
      </c>
      <c r="B595" s="560">
        <v>122.94799999999999</v>
      </c>
    </row>
    <row r="596" spans="1:2" ht="12" customHeight="1">
      <c r="A596" s="559">
        <v>44804</v>
      </c>
      <c r="B596" s="560">
        <v>123.803</v>
      </c>
    </row>
    <row r="597" spans="1:2" ht="12" customHeight="1">
      <c r="A597" s="559">
        <v>44834</v>
      </c>
      <c r="B597" s="560">
        <v>124.571</v>
      </c>
    </row>
    <row r="598" spans="1:2" ht="12" customHeight="1">
      <c r="A598" s="559">
        <v>44865</v>
      </c>
      <c r="B598" s="560">
        <v>125.276</v>
      </c>
    </row>
    <row r="599" spans="1:2" ht="12" customHeight="1">
      <c r="A599" s="559">
        <v>44895</v>
      </c>
      <c r="B599" s="560">
        <v>125.997</v>
      </c>
    </row>
    <row r="600" spans="1:2" ht="12" customHeight="1">
      <c r="A600" s="559">
        <v>44926</v>
      </c>
      <c r="B600" s="560">
        <v>126.47799999999999</v>
      </c>
    </row>
  </sheetData>
  <conditionalFormatting sqref="C361:C468">
    <cfRule type="cellIs" dxfId="0" priority="1" stopIfTrue="1" operator="equal">
      <formula>"Actualizar"</formula>
    </cfRule>
  </conditionalFormatting>
  <pageMargins left="0.75" right="0.75" top="1" bottom="1" header="0" footer="0"/>
  <pageSetup paperSize="9"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B1:AV331"/>
  <sheetViews>
    <sheetView zoomScale="70" zoomScaleNormal="70" workbookViewId="0"/>
  </sheetViews>
  <sheetFormatPr baseColWidth="10" defaultColWidth="9.08984375" defaultRowHeight="14.5"/>
  <cols>
    <col min="1" max="1" width="36" style="1" bestFit="1" customWidth="1"/>
    <col min="2" max="2" width="136.54296875" style="1" customWidth="1"/>
    <col min="3" max="3" width="77" style="1" customWidth="1"/>
    <col min="4" max="4" width="11.08984375" style="1" bestFit="1" customWidth="1"/>
    <col min="5" max="5" width="9.08984375" style="1"/>
    <col min="6" max="6" width="32.08984375" style="1" customWidth="1"/>
    <col min="7" max="14" width="9.08984375" style="1"/>
    <col min="16" max="38" width="9.08984375" style="1"/>
    <col min="40" max="16384" width="9.08984375" style="1"/>
  </cols>
  <sheetData>
    <row r="1" spans="2:48">
      <c r="B1" s="1" t="s">
        <v>3721</v>
      </c>
      <c r="C1" s="1" t="s">
        <v>3722</v>
      </c>
      <c r="F1" s="1" t="s">
        <v>3723</v>
      </c>
      <c r="G1" s="1" t="s">
        <v>3724</v>
      </c>
      <c r="H1" s="1" t="s">
        <v>3725</v>
      </c>
      <c r="I1" s="1" t="s">
        <v>3726</v>
      </c>
      <c r="J1" s="1" t="s">
        <v>3727</v>
      </c>
      <c r="K1" s="1" t="s">
        <v>3728</v>
      </c>
      <c r="L1" s="1" t="s">
        <v>3724</v>
      </c>
      <c r="M1" s="1" t="s">
        <v>3729</v>
      </c>
      <c r="N1" s="1" t="s">
        <v>3730</v>
      </c>
      <c r="P1" s="1" t="s">
        <v>3731</v>
      </c>
      <c r="Q1" s="1" t="s">
        <v>3732</v>
      </c>
      <c r="R1" s="1" t="s">
        <v>3733</v>
      </c>
      <c r="S1" s="1" t="s">
        <v>3734</v>
      </c>
      <c r="T1" s="1" t="s">
        <v>3735</v>
      </c>
      <c r="U1" s="1" t="s">
        <v>3736</v>
      </c>
      <c r="V1" s="1" t="s">
        <v>3737</v>
      </c>
      <c r="W1" s="1" t="s">
        <v>3738</v>
      </c>
      <c r="X1" s="1" t="s">
        <v>3739</v>
      </c>
      <c r="Y1" s="1" t="s">
        <v>3740</v>
      </c>
      <c r="Z1" s="1" t="s">
        <v>3741</v>
      </c>
      <c r="AA1" s="1" t="s">
        <v>3742</v>
      </c>
      <c r="AB1" s="1" t="s">
        <v>3743</v>
      </c>
      <c r="AC1" s="1" t="s">
        <v>3744</v>
      </c>
      <c r="AD1" s="1" t="s">
        <v>3745</v>
      </c>
      <c r="AE1" s="1" t="s">
        <v>3746</v>
      </c>
      <c r="AF1" s="1" t="s">
        <v>3747</v>
      </c>
      <c r="AG1" s="1" t="s">
        <v>3748</v>
      </c>
      <c r="AH1" s="1" t="s">
        <v>3749</v>
      </c>
      <c r="AI1" s="1" t="s">
        <v>3750</v>
      </c>
      <c r="AJ1" s="1" t="s">
        <v>3751</v>
      </c>
      <c r="AK1" s="1" t="s">
        <v>3752</v>
      </c>
      <c r="AL1" s="1" t="s">
        <v>3753</v>
      </c>
      <c r="AM1" t="s">
        <v>3754</v>
      </c>
      <c r="AN1" s="1" t="s">
        <v>3755</v>
      </c>
      <c r="AP1" t="s">
        <v>5636</v>
      </c>
      <c r="AQ1" t="s">
        <v>5239</v>
      </c>
      <c r="AR1" t="s">
        <v>5245</v>
      </c>
      <c r="AS1" t="s">
        <v>5531</v>
      </c>
      <c r="AT1" t="s">
        <v>5539</v>
      </c>
      <c r="AU1" t="s">
        <v>5572</v>
      </c>
      <c r="AV1" t="s">
        <v>5586</v>
      </c>
    </row>
    <row r="2" spans="2:48">
      <c r="B2" s="1" t="s">
        <v>3756</v>
      </c>
      <c r="C2" s="1" t="s">
        <v>3757</v>
      </c>
      <c r="F2" s="1" t="s">
        <v>3758</v>
      </c>
      <c r="G2" s="1" t="s">
        <v>3759</v>
      </c>
      <c r="H2" s="1" t="s">
        <v>3760</v>
      </c>
      <c r="I2" s="1" t="s">
        <v>3761</v>
      </c>
      <c r="K2" s="1" t="s">
        <v>3762</v>
      </c>
      <c r="L2" s="1" t="s">
        <v>3759</v>
      </c>
      <c r="M2" s="1" t="s">
        <v>3763</v>
      </c>
      <c r="N2" s="1" t="s">
        <v>3764</v>
      </c>
      <c r="P2" s="1" t="s">
        <v>3765</v>
      </c>
      <c r="Q2" s="1" t="s">
        <v>3766</v>
      </c>
      <c r="R2" s="1" t="s">
        <v>3767</v>
      </c>
      <c r="S2" s="1" t="s">
        <v>3768</v>
      </c>
      <c r="T2" s="1" t="s">
        <v>3769</v>
      </c>
      <c r="U2" s="1" t="s">
        <v>3770</v>
      </c>
      <c r="V2" s="1" t="s">
        <v>3771</v>
      </c>
      <c r="W2" s="1" t="s">
        <v>3772</v>
      </c>
      <c r="X2" s="1" t="s">
        <v>3773</v>
      </c>
      <c r="Y2" s="1" t="s">
        <v>3774</v>
      </c>
      <c r="Z2" s="1" t="s">
        <v>3775</v>
      </c>
      <c r="AA2" s="1" t="s">
        <v>3776</v>
      </c>
      <c r="AB2" s="1" t="s">
        <v>3777</v>
      </c>
      <c r="AC2" s="1" t="s">
        <v>3778</v>
      </c>
      <c r="AD2" s="1" t="s">
        <v>3779</v>
      </c>
      <c r="AE2" s="1" t="s">
        <v>3780</v>
      </c>
      <c r="AF2" s="1" t="s">
        <v>3781</v>
      </c>
      <c r="AG2" s="1" t="s">
        <v>3782</v>
      </c>
      <c r="AH2" s="1" t="s">
        <v>3783</v>
      </c>
      <c r="AI2" s="1" t="s">
        <v>3784</v>
      </c>
      <c r="AJ2" s="1" t="s">
        <v>3785</v>
      </c>
      <c r="AK2" s="1" t="s">
        <v>3786</v>
      </c>
      <c r="AL2" s="1" t="s">
        <v>3787</v>
      </c>
      <c r="AM2" t="s">
        <v>3788</v>
      </c>
      <c r="AN2" s="1" t="s">
        <v>3789</v>
      </c>
      <c r="AP2" t="s">
        <v>5637</v>
      </c>
      <c r="AQ2" t="s">
        <v>5240</v>
      </c>
      <c r="AR2" t="s">
        <v>5246</v>
      </c>
      <c r="AS2" t="s">
        <v>5526</v>
      </c>
      <c r="AT2" t="s">
        <v>5540</v>
      </c>
      <c r="AU2" t="s">
        <v>5573</v>
      </c>
      <c r="AV2" t="s">
        <v>5587</v>
      </c>
    </row>
    <row r="3" spans="2:48">
      <c r="B3" s="1" t="s">
        <v>3790</v>
      </c>
      <c r="C3" s="1" t="s">
        <v>3791</v>
      </c>
      <c r="F3" s="1" t="s">
        <v>3792</v>
      </c>
      <c r="H3" s="1" t="s">
        <v>3793</v>
      </c>
      <c r="K3" s="1" t="s">
        <v>3794</v>
      </c>
      <c r="L3" s="1" t="s">
        <v>3795</v>
      </c>
      <c r="M3" s="1" t="s">
        <v>3796</v>
      </c>
      <c r="N3" s="1" t="s">
        <v>3797</v>
      </c>
      <c r="P3" s="1" t="s">
        <v>3798</v>
      </c>
      <c r="Q3" s="1" t="s">
        <v>3799</v>
      </c>
      <c r="R3" s="1" t="s">
        <v>3800</v>
      </c>
      <c r="S3" s="1" t="s">
        <v>3801</v>
      </c>
      <c r="T3" s="1" t="s">
        <v>3802</v>
      </c>
      <c r="U3" s="1" t="s">
        <v>3803</v>
      </c>
      <c r="V3" s="1" t="s">
        <v>3804</v>
      </c>
      <c r="W3" s="1" t="s">
        <v>3805</v>
      </c>
      <c r="X3" s="1" t="s">
        <v>3806</v>
      </c>
      <c r="Y3" s="1" t="s">
        <v>3807</v>
      </c>
      <c r="Z3" s="1" t="s">
        <v>3808</v>
      </c>
      <c r="AA3" s="1" t="s">
        <v>3809</v>
      </c>
      <c r="AB3" s="1" t="s">
        <v>3810</v>
      </c>
      <c r="AC3" s="1" t="s">
        <v>3811</v>
      </c>
      <c r="AE3" s="1" t="s">
        <v>3812</v>
      </c>
      <c r="AF3" s="1" t="s">
        <v>3813</v>
      </c>
      <c r="AG3" s="1" t="s">
        <v>3814</v>
      </c>
      <c r="AH3" s="1" t="s">
        <v>3815</v>
      </c>
      <c r="AI3" s="1" t="s">
        <v>3816</v>
      </c>
      <c r="AJ3" s="1" t="s">
        <v>3817</v>
      </c>
      <c r="AK3" s="1" t="s">
        <v>3818</v>
      </c>
      <c r="AL3" s="1" t="s">
        <v>3819</v>
      </c>
      <c r="AP3" t="s">
        <v>5638</v>
      </c>
      <c r="AQ3" t="s">
        <v>5241</v>
      </c>
      <c r="AR3" t="s">
        <v>5247</v>
      </c>
      <c r="AS3" t="s">
        <v>5509</v>
      </c>
      <c r="AT3" t="s">
        <v>5541</v>
      </c>
      <c r="AU3" t="s">
        <v>5574</v>
      </c>
      <c r="AV3" t="s">
        <v>5588</v>
      </c>
    </row>
    <row r="4" spans="2:48">
      <c r="B4" s="1" t="s">
        <v>3820</v>
      </c>
      <c r="C4" s="1" t="s">
        <v>3821</v>
      </c>
      <c r="F4" s="1" t="s">
        <v>3822</v>
      </c>
      <c r="H4" s="1" t="s">
        <v>3823</v>
      </c>
      <c r="K4" s="1" t="s">
        <v>3824</v>
      </c>
      <c r="M4" s="1" t="s">
        <v>3825</v>
      </c>
      <c r="N4" s="1" t="s">
        <v>3826</v>
      </c>
      <c r="P4" s="1" t="s">
        <v>3827</v>
      </c>
      <c r="Q4" s="1" t="s">
        <v>3828</v>
      </c>
      <c r="R4" s="1" t="s">
        <v>3829</v>
      </c>
      <c r="S4" s="1" t="s">
        <v>3830</v>
      </c>
      <c r="T4" s="1" t="s">
        <v>3831</v>
      </c>
      <c r="U4" s="1" t="s">
        <v>3832</v>
      </c>
      <c r="V4" s="1" t="s">
        <v>3833</v>
      </c>
      <c r="W4" s="1" t="s">
        <v>3834</v>
      </c>
      <c r="X4" s="1" t="s">
        <v>3835</v>
      </c>
      <c r="Y4" s="1" t="s">
        <v>3836</v>
      </c>
      <c r="Z4" s="1" t="s">
        <v>3837</v>
      </c>
      <c r="AA4" s="1" t="s">
        <v>3838</v>
      </c>
      <c r="AB4" s="1" t="s">
        <v>3839</v>
      </c>
      <c r="AC4" s="1" t="s">
        <v>3840</v>
      </c>
      <c r="AE4" s="1" t="s">
        <v>3841</v>
      </c>
      <c r="AF4" s="1" t="s">
        <v>3842</v>
      </c>
      <c r="AG4" s="1" t="s">
        <v>3843</v>
      </c>
      <c r="AH4" s="1" t="s">
        <v>3844</v>
      </c>
      <c r="AI4" s="1" t="s">
        <v>3845</v>
      </c>
      <c r="AJ4" s="1" t="s">
        <v>3846</v>
      </c>
      <c r="AK4" s="1" t="s">
        <v>3847</v>
      </c>
      <c r="AL4" s="1" t="s">
        <v>3848</v>
      </c>
      <c r="AP4" t="s">
        <v>5639</v>
      </c>
      <c r="AQ4" t="s">
        <v>5242</v>
      </c>
      <c r="AR4" t="s">
        <v>5248</v>
      </c>
      <c r="AS4" t="s">
        <v>5535</v>
      </c>
      <c r="AT4" t="s">
        <v>5542</v>
      </c>
      <c r="AU4" t="s">
        <v>5575</v>
      </c>
      <c r="AV4" t="s">
        <v>5589</v>
      </c>
    </row>
    <row r="5" spans="2:48">
      <c r="B5" s="1" t="s">
        <v>3849</v>
      </c>
      <c r="C5" s="1" t="s">
        <v>3850</v>
      </c>
      <c r="F5" s="1" t="s">
        <v>3851</v>
      </c>
      <c r="H5" s="1" t="s">
        <v>3852</v>
      </c>
      <c r="K5" s="1" t="s">
        <v>3853</v>
      </c>
      <c r="M5" s="1" t="s">
        <v>3854</v>
      </c>
      <c r="N5" s="1" t="s">
        <v>3855</v>
      </c>
      <c r="P5" s="1" t="s">
        <v>3856</v>
      </c>
      <c r="Q5" s="1" t="s">
        <v>3857</v>
      </c>
      <c r="R5" s="1" t="s">
        <v>3858</v>
      </c>
      <c r="S5" s="1" t="s">
        <v>3859</v>
      </c>
      <c r="T5" s="1" t="s">
        <v>3860</v>
      </c>
      <c r="U5" s="1" t="s">
        <v>3861</v>
      </c>
      <c r="V5" s="1" t="s">
        <v>3862</v>
      </c>
      <c r="W5" s="1" t="s">
        <v>3863</v>
      </c>
      <c r="X5" s="1" t="s">
        <v>3864</v>
      </c>
      <c r="Y5" s="1" t="s">
        <v>3865</v>
      </c>
      <c r="Z5" s="1" t="s">
        <v>3866</v>
      </c>
      <c r="AA5" s="1" t="s">
        <v>3867</v>
      </c>
      <c r="AB5" s="1" t="s">
        <v>3868</v>
      </c>
      <c r="AC5" s="1" t="s">
        <v>3869</v>
      </c>
      <c r="AE5" s="1" t="s">
        <v>3870</v>
      </c>
      <c r="AF5" s="1" t="s">
        <v>3871</v>
      </c>
      <c r="AG5" s="1" t="s">
        <v>3872</v>
      </c>
      <c r="AH5" s="1" t="s">
        <v>3873</v>
      </c>
      <c r="AI5" s="1" t="s">
        <v>3874</v>
      </c>
      <c r="AJ5" s="1" t="s">
        <v>3875</v>
      </c>
      <c r="AK5" s="1" t="s">
        <v>3876</v>
      </c>
      <c r="AL5" s="1" t="s">
        <v>3877</v>
      </c>
      <c r="AP5" t="s">
        <v>5640</v>
      </c>
      <c r="AQ5" t="s">
        <v>5243</v>
      </c>
      <c r="AR5" t="s">
        <v>5249</v>
      </c>
      <c r="AS5" t="s">
        <v>5500</v>
      </c>
      <c r="AT5" t="s">
        <v>5543</v>
      </c>
      <c r="AU5" t="s">
        <v>5576</v>
      </c>
      <c r="AV5" t="s">
        <v>5590</v>
      </c>
    </row>
    <row r="6" spans="2:48">
      <c r="B6" s="1" t="s">
        <v>3878</v>
      </c>
      <c r="C6" s="1" t="s">
        <v>3879</v>
      </c>
      <c r="F6" s="1" t="s">
        <v>3880</v>
      </c>
      <c r="H6" s="1" t="s">
        <v>3881</v>
      </c>
      <c r="K6" s="1" t="s">
        <v>3882</v>
      </c>
      <c r="M6" s="1" t="s">
        <v>3883</v>
      </c>
      <c r="N6" s="1" t="s">
        <v>3884</v>
      </c>
      <c r="P6" s="1" t="s">
        <v>3885</v>
      </c>
      <c r="Q6" s="1" t="s">
        <v>3886</v>
      </c>
      <c r="R6" s="1" t="s">
        <v>3887</v>
      </c>
      <c r="S6" s="1" t="s">
        <v>3888</v>
      </c>
      <c r="T6" s="1" t="s">
        <v>3889</v>
      </c>
      <c r="U6" s="1" t="s">
        <v>3890</v>
      </c>
      <c r="V6" s="1" t="s">
        <v>3891</v>
      </c>
      <c r="W6" s="1" t="s">
        <v>3892</v>
      </c>
      <c r="X6" s="1" t="s">
        <v>3893</v>
      </c>
      <c r="Y6" s="1" t="s">
        <v>3894</v>
      </c>
      <c r="Z6" s="1" t="s">
        <v>3895</v>
      </c>
      <c r="AA6" s="1" t="s">
        <v>3896</v>
      </c>
      <c r="AB6" s="1" t="s">
        <v>3897</v>
      </c>
      <c r="AC6" s="1" t="s">
        <v>3898</v>
      </c>
      <c r="AE6" s="1" t="s">
        <v>3899</v>
      </c>
      <c r="AF6" s="1" t="s">
        <v>3900</v>
      </c>
      <c r="AG6" s="1" t="s">
        <v>3901</v>
      </c>
      <c r="AH6" s="1" t="s">
        <v>3902</v>
      </c>
      <c r="AI6" s="1" t="s">
        <v>3903</v>
      </c>
      <c r="AJ6" s="1" t="s">
        <v>3904</v>
      </c>
      <c r="AK6" s="1" t="s">
        <v>3905</v>
      </c>
      <c r="AL6" s="1" t="s">
        <v>3906</v>
      </c>
      <c r="AP6" t="s">
        <v>5641</v>
      </c>
      <c r="AQ6" t="s">
        <v>5244</v>
      </c>
      <c r="AR6" t="s">
        <v>5250</v>
      </c>
      <c r="AS6" t="s">
        <v>5511</v>
      </c>
      <c r="AT6" t="s">
        <v>5544</v>
      </c>
      <c r="AU6" t="s">
        <v>5577</v>
      </c>
      <c r="AV6" t="s">
        <v>5587</v>
      </c>
    </row>
    <row r="7" spans="2:48">
      <c r="B7" s="1" t="s">
        <v>3907</v>
      </c>
      <c r="C7" s="1" t="s">
        <v>3908</v>
      </c>
      <c r="F7" s="1" t="s">
        <v>3909</v>
      </c>
      <c r="H7" s="1" t="s">
        <v>3910</v>
      </c>
      <c r="M7" s="1" t="s">
        <v>3911</v>
      </c>
      <c r="P7" s="1" t="s">
        <v>3912</v>
      </c>
      <c r="Q7" s="1" t="s">
        <v>3913</v>
      </c>
      <c r="R7" s="1" t="s">
        <v>3914</v>
      </c>
      <c r="S7" s="1" t="s">
        <v>3915</v>
      </c>
      <c r="T7" s="1" t="s">
        <v>3916</v>
      </c>
      <c r="U7" s="1" t="s">
        <v>3917</v>
      </c>
      <c r="V7" s="1" t="s">
        <v>3918</v>
      </c>
      <c r="W7" s="1" t="s">
        <v>3919</v>
      </c>
      <c r="X7" s="1" t="s">
        <v>3920</v>
      </c>
      <c r="Y7" s="1" t="s">
        <v>3921</v>
      </c>
      <c r="Z7" s="1" t="s">
        <v>3922</v>
      </c>
      <c r="AA7" s="1" t="s">
        <v>3923</v>
      </c>
      <c r="AB7" s="1" t="s">
        <v>3924</v>
      </c>
      <c r="AC7" s="1" t="s">
        <v>3925</v>
      </c>
      <c r="AE7" s="1" t="s">
        <v>3926</v>
      </c>
      <c r="AF7" s="1" t="s">
        <v>3927</v>
      </c>
      <c r="AG7" s="1" t="s">
        <v>3928</v>
      </c>
      <c r="AH7" s="1" t="s">
        <v>3929</v>
      </c>
      <c r="AI7" s="1" t="s">
        <v>3930</v>
      </c>
      <c r="AJ7" s="1" t="s">
        <v>3931</v>
      </c>
      <c r="AK7" s="1" t="s">
        <v>3932</v>
      </c>
      <c r="AL7" s="1" t="s">
        <v>3933</v>
      </c>
      <c r="AP7" t="s">
        <v>5642</v>
      </c>
      <c r="AQ7" s="1" t="s">
        <v>5634</v>
      </c>
      <c r="AR7" t="s">
        <v>5251</v>
      </c>
      <c r="AS7" t="s">
        <v>5520</v>
      </c>
      <c r="AT7" t="s">
        <v>5545</v>
      </c>
      <c r="AU7" t="s">
        <v>5578</v>
      </c>
      <c r="AV7" t="s">
        <v>5591</v>
      </c>
    </row>
    <row r="8" spans="2:48">
      <c r="B8" s="1" t="s">
        <v>3934</v>
      </c>
      <c r="C8" s="1" t="s">
        <v>3935</v>
      </c>
      <c r="F8" s="1" t="s">
        <v>3936</v>
      </c>
      <c r="H8" s="1" t="s">
        <v>3937</v>
      </c>
      <c r="Q8" s="1" t="s">
        <v>3938</v>
      </c>
      <c r="R8" s="1" t="s">
        <v>3939</v>
      </c>
      <c r="S8" s="1" t="s">
        <v>3940</v>
      </c>
      <c r="U8" s="1" t="s">
        <v>3941</v>
      </c>
      <c r="V8" s="1" t="s">
        <v>3942</v>
      </c>
      <c r="W8" s="1" t="s">
        <v>3943</v>
      </c>
      <c r="X8" s="1" t="s">
        <v>3944</v>
      </c>
      <c r="Y8" s="1" t="s">
        <v>3945</v>
      </c>
      <c r="Z8" s="1" t="s">
        <v>3946</v>
      </c>
      <c r="AA8" s="1" t="s">
        <v>3947</v>
      </c>
      <c r="AB8" s="1" t="s">
        <v>3948</v>
      </c>
      <c r="AC8" s="1" t="s">
        <v>3949</v>
      </c>
      <c r="AE8" s="1" t="s">
        <v>3950</v>
      </c>
      <c r="AF8" s="1" t="s">
        <v>3951</v>
      </c>
      <c r="AG8" s="1" t="s">
        <v>3952</v>
      </c>
      <c r="AH8" s="1" t="s">
        <v>3953</v>
      </c>
      <c r="AI8" s="1" t="s">
        <v>3954</v>
      </c>
      <c r="AJ8" s="1" t="s">
        <v>3955</v>
      </c>
      <c r="AK8" s="1" t="s">
        <v>3956</v>
      </c>
      <c r="AL8" s="1" t="s">
        <v>3957</v>
      </c>
      <c r="AP8" t="s">
        <v>5643</v>
      </c>
      <c r="AR8" t="s">
        <v>5252</v>
      </c>
      <c r="AS8" t="s">
        <v>5505</v>
      </c>
      <c r="AT8" t="s">
        <v>5546</v>
      </c>
      <c r="AU8" t="s">
        <v>5579</v>
      </c>
      <c r="AV8" t="s">
        <v>1117</v>
      </c>
    </row>
    <row r="9" spans="2:48">
      <c r="B9" s="1" t="s">
        <v>3958</v>
      </c>
      <c r="C9" s="1" t="s">
        <v>3959</v>
      </c>
      <c r="F9" s="1" t="s">
        <v>3960</v>
      </c>
      <c r="H9" s="1" t="s">
        <v>3961</v>
      </c>
      <c r="Q9" s="1" t="s">
        <v>3962</v>
      </c>
      <c r="R9" s="1" t="s">
        <v>3963</v>
      </c>
      <c r="S9" s="1" t="s">
        <v>3964</v>
      </c>
      <c r="U9" s="1" t="s">
        <v>3965</v>
      </c>
      <c r="V9" s="1" t="s">
        <v>3966</v>
      </c>
      <c r="W9" s="1" t="s">
        <v>3967</v>
      </c>
      <c r="X9" s="1" t="s">
        <v>3968</v>
      </c>
      <c r="Y9" s="1" t="s">
        <v>3969</v>
      </c>
      <c r="Z9" s="1" t="s">
        <v>3970</v>
      </c>
      <c r="AA9" s="1" t="s">
        <v>3971</v>
      </c>
      <c r="AB9" s="1" t="s">
        <v>3972</v>
      </c>
      <c r="AC9" s="1" t="s">
        <v>3973</v>
      </c>
      <c r="AE9" s="1" t="s">
        <v>3974</v>
      </c>
      <c r="AF9" s="1" t="s">
        <v>3975</v>
      </c>
      <c r="AG9" s="1" t="s">
        <v>3976</v>
      </c>
      <c r="AH9" s="1" t="s">
        <v>3977</v>
      </c>
      <c r="AI9" s="1" t="s">
        <v>3978</v>
      </c>
      <c r="AJ9" s="1" t="s">
        <v>3979</v>
      </c>
      <c r="AK9" s="1" t="s">
        <v>3980</v>
      </c>
      <c r="AL9" s="1" t="s">
        <v>3981</v>
      </c>
      <c r="AP9" t="s">
        <v>5644</v>
      </c>
      <c r="AR9" t="s">
        <v>5253</v>
      </c>
      <c r="AS9" t="s">
        <v>5524</v>
      </c>
      <c r="AT9" t="s">
        <v>5547</v>
      </c>
      <c r="AU9" t="s">
        <v>5580</v>
      </c>
      <c r="AV9" s="1" t="s">
        <v>5634</v>
      </c>
    </row>
    <row r="10" spans="2:48">
      <c r="B10" s="1" t="s">
        <v>3982</v>
      </c>
      <c r="C10" s="1" t="s">
        <v>3983</v>
      </c>
      <c r="F10" s="1" t="s">
        <v>3984</v>
      </c>
      <c r="H10" s="1" t="s">
        <v>3985</v>
      </c>
      <c r="Q10" s="1" t="s">
        <v>3986</v>
      </c>
      <c r="R10" s="1" t="s">
        <v>3987</v>
      </c>
      <c r="S10" s="1" t="s">
        <v>3988</v>
      </c>
      <c r="U10" s="1" t="s">
        <v>3989</v>
      </c>
      <c r="V10" s="1" t="s">
        <v>3990</v>
      </c>
      <c r="W10" s="1" t="s">
        <v>3991</v>
      </c>
      <c r="X10" s="1" t="s">
        <v>3992</v>
      </c>
      <c r="Y10" s="1" t="s">
        <v>3993</v>
      </c>
      <c r="Z10" s="1" t="s">
        <v>3994</v>
      </c>
      <c r="AA10" s="1" t="s">
        <v>3995</v>
      </c>
      <c r="AB10" s="1" t="s">
        <v>3996</v>
      </c>
      <c r="AC10" s="1" t="s">
        <v>3997</v>
      </c>
      <c r="AE10" s="1" t="s">
        <v>3998</v>
      </c>
      <c r="AF10" s="1" t="s">
        <v>3999</v>
      </c>
      <c r="AG10" s="1" t="s">
        <v>4000</v>
      </c>
      <c r="AH10" s="1" t="s">
        <v>4001</v>
      </c>
      <c r="AI10" s="1" t="s">
        <v>4002</v>
      </c>
      <c r="AJ10" s="1" t="s">
        <v>4003</v>
      </c>
      <c r="AK10" s="1" t="s">
        <v>4004</v>
      </c>
      <c r="AL10" s="1" t="s">
        <v>4005</v>
      </c>
      <c r="AP10" t="s">
        <v>5645</v>
      </c>
      <c r="AR10" t="s">
        <v>5254</v>
      </c>
      <c r="AS10" t="s">
        <v>5506</v>
      </c>
      <c r="AT10" t="s">
        <v>5548</v>
      </c>
      <c r="AU10" t="s">
        <v>5581</v>
      </c>
    </row>
    <row r="11" spans="2:48">
      <c r="B11" s="1" t="s">
        <v>4006</v>
      </c>
      <c r="C11" s="1" t="s">
        <v>4007</v>
      </c>
      <c r="F11" s="1" t="s">
        <v>4008</v>
      </c>
      <c r="H11" s="1" t="s">
        <v>4009</v>
      </c>
      <c r="Q11" s="1" t="s">
        <v>4010</v>
      </c>
      <c r="R11" s="1" t="s">
        <v>4011</v>
      </c>
      <c r="S11" s="1" t="s">
        <v>4012</v>
      </c>
      <c r="U11" s="1" t="s">
        <v>4013</v>
      </c>
      <c r="V11" s="1" t="s">
        <v>4014</v>
      </c>
      <c r="W11" s="1" t="s">
        <v>4015</v>
      </c>
      <c r="X11" s="1" t="s">
        <v>4016</v>
      </c>
      <c r="Y11" s="1" t="s">
        <v>4017</v>
      </c>
      <c r="Z11" s="1" t="s">
        <v>4018</v>
      </c>
      <c r="AA11" s="1" t="s">
        <v>4019</v>
      </c>
      <c r="AB11" s="1" t="s">
        <v>4020</v>
      </c>
      <c r="AC11" s="1" t="s">
        <v>4021</v>
      </c>
      <c r="AE11" s="1" t="s">
        <v>4022</v>
      </c>
      <c r="AF11" s="1" t="s">
        <v>4023</v>
      </c>
      <c r="AG11" s="1" t="s">
        <v>4024</v>
      </c>
      <c r="AH11" s="1" t="s">
        <v>4025</v>
      </c>
      <c r="AI11" s="1" t="s">
        <v>4026</v>
      </c>
      <c r="AJ11" s="1" t="s">
        <v>4027</v>
      </c>
      <c r="AK11" s="1" t="s">
        <v>4028</v>
      </c>
      <c r="AL11" s="1" t="s">
        <v>4029</v>
      </c>
      <c r="AP11" t="s">
        <v>5646</v>
      </c>
      <c r="AR11" t="s">
        <v>5255</v>
      </c>
      <c r="AS11" t="s">
        <v>5497</v>
      </c>
      <c r="AT11" t="s">
        <v>5549</v>
      </c>
      <c r="AU11" t="s">
        <v>5582</v>
      </c>
    </row>
    <row r="12" spans="2:48">
      <c r="B12" s="1" t="s">
        <v>4030</v>
      </c>
      <c r="C12" s="1" t="s">
        <v>4031</v>
      </c>
      <c r="F12" s="1" t="s">
        <v>4032</v>
      </c>
      <c r="H12" s="1" t="s">
        <v>4033</v>
      </c>
      <c r="Q12" s="1" t="s">
        <v>4034</v>
      </c>
      <c r="R12" s="1" t="s">
        <v>4035</v>
      </c>
      <c r="S12" s="1" t="s">
        <v>4036</v>
      </c>
      <c r="U12" s="1" t="s">
        <v>4037</v>
      </c>
      <c r="V12" s="1" t="s">
        <v>4038</v>
      </c>
      <c r="W12" s="1" t="s">
        <v>4039</v>
      </c>
      <c r="X12" s="1" t="s">
        <v>4040</v>
      </c>
      <c r="Y12" s="1" t="s">
        <v>4041</v>
      </c>
      <c r="Z12" s="1" t="s">
        <v>4042</v>
      </c>
      <c r="AA12" s="1" t="s">
        <v>4043</v>
      </c>
      <c r="AB12" s="1" t="s">
        <v>4044</v>
      </c>
      <c r="AC12" s="1" t="s">
        <v>4045</v>
      </c>
      <c r="AE12" s="1" t="s">
        <v>4046</v>
      </c>
      <c r="AF12" s="1" t="s">
        <v>4047</v>
      </c>
      <c r="AG12" s="1" t="s">
        <v>4048</v>
      </c>
      <c r="AH12" s="1" t="s">
        <v>4049</v>
      </c>
      <c r="AI12" s="1" t="s">
        <v>4050</v>
      </c>
      <c r="AJ12" s="1" t="s">
        <v>4051</v>
      </c>
      <c r="AK12" s="1" t="s">
        <v>4052</v>
      </c>
      <c r="AL12" s="1" t="s">
        <v>4053</v>
      </c>
      <c r="AP12" t="s">
        <v>5647</v>
      </c>
      <c r="AR12" t="s">
        <v>5256</v>
      </c>
      <c r="AS12" t="s">
        <v>5508</v>
      </c>
      <c r="AT12" t="s">
        <v>5550</v>
      </c>
      <c r="AU12" t="s">
        <v>5583</v>
      </c>
    </row>
    <row r="13" spans="2:48">
      <c r="B13" s="1" t="s">
        <v>4054</v>
      </c>
      <c r="C13" s="1" t="s">
        <v>4055</v>
      </c>
      <c r="F13" s="1" t="s">
        <v>4056</v>
      </c>
      <c r="H13" s="1" t="s">
        <v>4057</v>
      </c>
      <c r="Q13" s="1" t="s">
        <v>4058</v>
      </c>
      <c r="R13" s="1" t="s">
        <v>4059</v>
      </c>
      <c r="S13" s="1" t="s">
        <v>4060</v>
      </c>
      <c r="U13" s="1" t="s">
        <v>4061</v>
      </c>
      <c r="V13" s="1" t="s">
        <v>4062</v>
      </c>
      <c r="W13" s="1" t="s">
        <v>4063</v>
      </c>
      <c r="X13" s="1" t="s">
        <v>4064</v>
      </c>
      <c r="Y13" s="1" t="s">
        <v>4065</v>
      </c>
      <c r="Z13" s="1" t="s">
        <v>4066</v>
      </c>
      <c r="AA13" s="1" t="s">
        <v>4067</v>
      </c>
      <c r="AB13" s="1" t="s">
        <v>4068</v>
      </c>
      <c r="AC13" s="1" t="s">
        <v>4069</v>
      </c>
      <c r="AE13" s="1" t="s">
        <v>4070</v>
      </c>
      <c r="AF13" s="1" t="s">
        <v>4071</v>
      </c>
      <c r="AG13" s="1" t="s">
        <v>4072</v>
      </c>
      <c r="AH13" s="1" t="s">
        <v>4073</v>
      </c>
      <c r="AI13" s="1" t="s">
        <v>4074</v>
      </c>
      <c r="AJ13" s="1" t="s">
        <v>4075</v>
      </c>
      <c r="AK13" s="1" t="s">
        <v>4076</v>
      </c>
      <c r="AL13" s="1" t="s">
        <v>4077</v>
      </c>
      <c r="AP13" t="s">
        <v>5648</v>
      </c>
      <c r="AR13" t="s">
        <v>5257</v>
      </c>
      <c r="AS13" t="s">
        <v>5499</v>
      </c>
      <c r="AT13" t="s">
        <v>5551</v>
      </c>
      <c r="AU13" t="s">
        <v>5584</v>
      </c>
    </row>
    <row r="14" spans="2:48">
      <c r="B14" s="1" t="s">
        <v>4078</v>
      </c>
      <c r="C14" s="1" t="s">
        <v>4079</v>
      </c>
      <c r="F14" s="1" t="s">
        <v>4080</v>
      </c>
      <c r="H14" s="1" t="s">
        <v>4081</v>
      </c>
      <c r="Q14" s="1" t="s">
        <v>4082</v>
      </c>
      <c r="R14" s="1" t="s">
        <v>4083</v>
      </c>
      <c r="S14" s="1" t="s">
        <v>4084</v>
      </c>
      <c r="U14" s="1" t="s">
        <v>4085</v>
      </c>
      <c r="V14" s="1" t="s">
        <v>4086</v>
      </c>
      <c r="W14" s="1" t="s">
        <v>4087</v>
      </c>
      <c r="X14" s="1" t="s">
        <v>4088</v>
      </c>
      <c r="Y14" s="1" t="s">
        <v>4089</v>
      </c>
      <c r="Z14" s="1" t="s">
        <v>4090</v>
      </c>
      <c r="AA14" s="1" t="s">
        <v>4091</v>
      </c>
      <c r="AB14" s="1" t="s">
        <v>4092</v>
      </c>
      <c r="AC14" s="1" t="s">
        <v>4093</v>
      </c>
      <c r="AE14" s="1" t="s">
        <v>4094</v>
      </c>
      <c r="AF14" s="1" t="s">
        <v>4095</v>
      </c>
      <c r="AG14" s="1" t="s">
        <v>4096</v>
      </c>
      <c r="AH14" s="1" t="s">
        <v>4097</v>
      </c>
      <c r="AI14" s="1" t="s">
        <v>4098</v>
      </c>
      <c r="AJ14" s="1" t="s">
        <v>4099</v>
      </c>
      <c r="AK14" s="1" t="s">
        <v>4100</v>
      </c>
      <c r="AL14" s="1" t="s">
        <v>4101</v>
      </c>
      <c r="AP14" t="s">
        <v>5176</v>
      </c>
      <c r="AR14" t="s">
        <v>5258</v>
      </c>
      <c r="AS14" t="s">
        <v>5536</v>
      </c>
      <c r="AT14" t="s">
        <v>5552</v>
      </c>
      <c r="AU14" t="s">
        <v>5585</v>
      </c>
    </row>
    <row r="15" spans="2:48">
      <c r="B15" s="1" t="s">
        <v>4102</v>
      </c>
      <c r="C15" s="1" t="s">
        <v>4103</v>
      </c>
      <c r="F15" s="1" t="s">
        <v>4104</v>
      </c>
      <c r="H15" s="1" t="s">
        <v>4105</v>
      </c>
      <c r="Q15" s="1" t="s">
        <v>4106</v>
      </c>
      <c r="R15" s="1" t="s">
        <v>4107</v>
      </c>
      <c r="S15" s="1" t="s">
        <v>4108</v>
      </c>
      <c r="U15" s="1" t="s">
        <v>4109</v>
      </c>
      <c r="V15" s="1" t="s">
        <v>4110</v>
      </c>
      <c r="W15" s="1" t="s">
        <v>4111</v>
      </c>
      <c r="X15" s="1" t="s">
        <v>4112</v>
      </c>
      <c r="Y15" s="1" t="s">
        <v>4113</v>
      </c>
      <c r="Z15" s="1" t="s">
        <v>4114</v>
      </c>
      <c r="AA15" s="1" t="s">
        <v>4115</v>
      </c>
      <c r="AB15" s="1" t="s">
        <v>4116</v>
      </c>
      <c r="AC15" s="1" t="s">
        <v>4117</v>
      </c>
      <c r="AE15" s="1" t="s">
        <v>4118</v>
      </c>
      <c r="AF15" s="1" t="s">
        <v>4119</v>
      </c>
      <c r="AG15" s="1" t="s">
        <v>4120</v>
      </c>
      <c r="AH15" s="1" t="s">
        <v>4121</v>
      </c>
      <c r="AI15" s="1" t="s">
        <v>4122</v>
      </c>
      <c r="AJ15" s="1" t="s">
        <v>4123</v>
      </c>
      <c r="AK15" s="1" t="s">
        <v>4124</v>
      </c>
      <c r="AP15" t="s">
        <v>5177</v>
      </c>
      <c r="AR15" t="s">
        <v>5259</v>
      </c>
      <c r="AS15" t="s">
        <v>5494</v>
      </c>
      <c r="AT15" t="s">
        <v>5553</v>
      </c>
      <c r="AU15" t="s">
        <v>5585</v>
      </c>
    </row>
    <row r="16" spans="2:48">
      <c r="B16" s="1" t="s">
        <v>4125</v>
      </c>
      <c r="C16" s="1" t="s">
        <v>4126</v>
      </c>
      <c r="F16" s="1" t="s">
        <v>4127</v>
      </c>
      <c r="H16" s="1" t="s">
        <v>4128</v>
      </c>
      <c r="Q16" s="1" t="s">
        <v>4129</v>
      </c>
      <c r="R16" s="1" t="s">
        <v>4130</v>
      </c>
      <c r="S16" s="1" t="s">
        <v>4131</v>
      </c>
      <c r="U16" s="1" t="s">
        <v>4132</v>
      </c>
      <c r="V16" s="1" t="s">
        <v>4133</v>
      </c>
      <c r="W16" s="1" t="s">
        <v>4134</v>
      </c>
      <c r="X16" s="1" t="s">
        <v>4135</v>
      </c>
      <c r="Y16" s="1" t="s">
        <v>4136</v>
      </c>
      <c r="Z16" s="1" t="s">
        <v>4137</v>
      </c>
      <c r="AA16" s="1" t="s">
        <v>4138</v>
      </c>
      <c r="AB16" s="1" t="s">
        <v>4139</v>
      </c>
      <c r="AC16" s="1" t="s">
        <v>4140</v>
      </c>
      <c r="AE16" s="1" t="s">
        <v>4141</v>
      </c>
      <c r="AF16" s="1" t="s">
        <v>4142</v>
      </c>
      <c r="AG16" s="1" t="s">
        <v>4143</v>
      </c>
      <c r="AH16" s="1" t="s">
        <v>4144</v>
      </c>
      <c r="AI16" s="1" t="s">
        <v>4145</v>
      </c>
      <c r="AJ16" s="1" t="s">
        <v>4146</v>
      </c>
      <c r="AK16" s="1" t="s">
        <v>4147</v>
      </c>
      <c r="AP16" t="s">
        <v>5178</v>
      </c>
      <c r="AR16" t="s">
        <v>5260</v>
      </c>
      <c r="AS16" t="s">
        <v>5495</v>
      </c>
      <c r="AT16" t="s">
        <v>5554</v>
      </c>
      <c r="AU16" t="s">
        <v>5585</v>
      </c>
    </row>
    <row r="17" spans="2:47">
      <c r="B17" s="1" t="s">
        <v>4148</v>
      </c>
      <c r="C17" s="1" t="s">
        <v>4149</v>
      </c>
      <c r="F17" s="1" t="s">
        <v>4150</v>
      </c>
      <c r="H17" s="1" t="s">
        <v>4151</v>
      </c>
      <c r="Q17" s="1" t="s">
        <v>4152</v>
      </c>
      <c r="R17" s="1" t="s">
        <v>4153</v>
      </c>
      <c r="S17" s="1" t="s">
        <v>4154</v>
      </c>
      <c r="U17" s="1" t="s">
        <v>4155</v>
      </c>
      <c r="V17" s="1" t="s">
        <v>4156</v>
      </c>
      <c r="W17" s="1" t="s">
        <v>4157</v>
      </c>
      <c r="X17" s="1" t="s">
        <v>4158</v>
      </c>
      <c r="Y17" s="1" t="s">
        <v>4159</v>
      </c>
      <c r="Z17" s="1" t="s">
        <v>4160</v>
      </c>
      <c r="AA17" s="1" t="s">
        <v>4161</v>
      </c>
      <c r="AB17" s="1" t="s">
        <v>4162</v>
      </c>
      <c r="AC17" s="1" t="s">
        <v>4163</v>
      </c>
      <c r="AE17" s="1" t="s">
        <v>4164</v>
      </c>
      <c r="AF17" s="1" t="s">
        <v>4165</v>
      </c>
      <c r="AG17" s="1" t="s">
        <v>4166</v>
      </c>
      <c r="AH17" s="1" t="s">
        <v>4167</v>
      </c>
      <c r="AI17" s="1" t="s">
        <v>4168</v>
      </c>
      <c r="AJ17" s="1" t="s">
        <v>4169</v>
      </c>
      <c r="AK17" s="1" t="s">
        <v>4170</v>
      </c>
      <c r="AP17" t="s">
        <v>5179</v>
      </c>
      <c r="AR17" t="s">
        <v>5261</v>
      </c>
      <c r="AS17" t="s">
        <v>5516</v>
      </c>
      <c r="AT17" t="s">
        <v>5555</v>
      </c>
      <c r="AU17" t="s">
        <v>5585</v>
      </c>
    </row>
    <row r="18" spans="2:47">
      <c r="B18" s="1" t="s">
        <v>4171</v>
      </c>
      <c r="C18" s="1" t="s">
        <v>4172</v>
      </c>
      <c r="F18" s="1" t="s">
        <v>4173</v>
      </c>
      <c r="H18" s="1" t="s">
        <v>4174</v>
      </c>
      <c r="Q18" s="1" t="s">
        <v>4175</v>
      </c>
      <c r="R18" s="1" t="s">
        <v>4176</v>
      </c>
      <c r="S18" s="1" t="s">
        <v>4177</v>
      </c>
      <c r="U18" s="1" t="s">
        <v>4178</v>
      </c>
      <c r="V18" s="1" t="s">
        <v>4179</v>
      </c>
      <c r="W18" s="1" t="s">
        <v>4180</v>
      </c>
      <c r="X18" s="1" t="s">
        <v>4181</v>
      </c>
      <c r="Y18" s="1" t="s">
        <v>4182</v>
      </c>
      <c r="Z18" s="1" t="s">
        <v>4183</v>
      </c>
      <c r="AA18" s="1" t="s">
        <v>4184</v>
      </c>
      <c r="AB18" s="1" t="s">
        <v>4185</v>
      </c>
      <c r="AC18" s="1" t="s">
        <v>4186</v>
      </c>
      <c r="AE18" s="1" t="s">
        <v>4187</v>
      </c>
      <c r="AF18" s="1" t="s">
        <v>4188</v>
      </c>
      <c r="AG18" s="1" t="s">
        <v>4189</v>
      </c>
      <c r="AH18" s="1" t="s">
        <v>4190</v>
      </c>
      <c r="AI18" s="1" t="s">
        <v>4191</v>
      </c>
      <c r="AJ18" s="1" t="s">
        <v>4192</v>
      </c>
      <c r="AK18" s="1" t="s">
        <v>4193</v>
      </c>
      <c r="AP18" t="s">
        <v>5180</v>
      </c>
      <c r="AR18" t="s">
        <v>5262</v>
      </c>
      <c r="AS18" t="s">
        <v>5492</v>
      </c>
      <c r="AT18" t="s">
        <v>5556</v>
      </c>
      <c r="AU18" s="1" t="s">
        <v>5634</v>
      </c>
    </row>
    <row r="19" spans="2:47">
      <c r="B19" s="1" t="s">
        <v>4194</v>
      </c>
      <c r="C19" s="1" t="s">
        <v>4195</v>
      </c>
      <c r="F19" s="1" t="s">
        <v>4196</v>
      </c>
      <c r="H19" s="1" t="s">
        <v>4197</v>
      </c>
      <c r="Q19" s="1" t="s">
        <v>4198</v>
      </c>
      <c r="R19" s="1" t="s">
        <v>4199</v>
      </c>
      <c r="S19" s="1" t="s">
        <v>4200</v>
      </c>
      <c r="U19" s="1" t="s">
        <v>4201</v>
      </c>
      <c r="V19" s="1" t="s">
        <v>4202</v>
      </c>
      <c r="W19" s="1" t="s">
        <v>4203</v>
      </c>
      <c r="X19" s="1" t="s">
        <v>4204</v>
      </c>
      <c r="Y19" s="1" t="s">
        <v>4205</v>
      </c>
      <c r="Z19" s="1" t="s">
        <v>4206</v>
      </c>
      <c r="AA19" s="1" t="s">
        <v>4207</v>
      </c>
      <c r="AB19" s="1" t="s">
        <v>4208</v>
      </c>
      <c r="AC19" s="1" t="s">
        <v>4209</v>
      </c>
      <c r="AE19" s="1" t="s">
        <v>4210</v>
      </c>
      <c r="AF19" s="1" t="s">
        <v>4211</v>
      </c>
      <c r="AG19" s="1" t="s">
        <v>4212</v>
      </c>
      <c r="AH19" s="1" t="s">
        <v>4213</v>
      </c>
      <c r="AI19" s="1" t="s">
        <v>4214</v>
      </c>
      <c r="AJ19" s="1" t="s">
        <v>4215</v>
      </c>
      <c r="AK19" s="1" t="s">
        <v>4216</v>
      </c>
      <c r="AP19" t="s">
        <v>5181</v>
      </c>
      <c r="AR19" t="s">
        <v>5263</v>
      </c>
      <c r="AS19" t="s">
        <v>5514</v>
      </c>
      <c r="AT19" t="s">
        <v>5557</v>
      </c>
    </row>
    <row r="20" spans="2:47">
      <c r="B20" s="1" t="s">
        <v>4217</v>
      </c>
      <c r="C20" s="1" t="s">
        <v>4218</v>
      </c>
      <c r="F20" s="1" t="s">
        <v>4219</v>
      </c>
      <c r="H20" s="1" t="s">
        <v>4220</v>
      </c>
      <c r="Q20" s="1" t="s">
        <v>4221</v>
      </c>
      <c r="R20" s="1" t="s">
        <v>4222</v>
      </c>
      <c r="S20" s="1" t="s">
        <v>4223</v>
      </c>
      <c r="U20" s="1" t="s">
        <v>4224</v>
      </c>
      <c r="V20" s="1" t="s">
        <v>4225</v>
      </c>
      <c r="W20" s="1" t="s">
        <v>4226</v>
      </c>
      <c r="X20" s="1" t="s">
        <v>4227</v>
      </c>
      <c r="Y20" s="1" t="s">
        <v>4228</v>
      </c>
      <c r="Z20" s="1" t="s">
        <v>4229</v>
      </c>
      <c r="AA20" s="1" t="s">
        <v>4230</v>
      </c>
      <c r="AB20" s="1" t="s">
        <v>4231</v>
      </c>
      <c r="AC20" s="1" t="s">
        <v>4232</v>
      </c>
      <c r="AE20" s="1" t="s">
        <v>4233</v>
      </c>
      <c r="AF20" s="1" t="s">
        <v>4234</v>
      </c>
      <c r="AG20" s="1" t="s">
        <v>4235</v>
      </c>
      <c r="AH20" s="1" t="s">
        <v>4236</v>
      </c>
      <c r="AI20" s="1" t="s">
        <v>4237</v>
      </c>
      <c r="AJ20" s="1" t="s">
        <v>4238</v>
      </c>
      <c r="AK20" s="1" t="s">
        <v>4239</v>
      </c>
      <c r="AP20" t="s">
        <v>5182</v>
      </c>
      <c r="AR20" t="s">
        <v>5264</v>
      </c>
      <c r="AS20" t="s">
        <v>5527</v>
      </c>
      <c r="AT20" t="s">
        <v>5558</v>
      </c>
    </row>
    <row r="21" spans="2:47">
      <c r="B21" s="1" t="s">
        <v>4240</v>
      </c>
      <c r="C21" s="1" t="s">
        <v>4241</v>
      </c>
      <c r="F21" s="1" t="s">
        <v>4242</v>
      </c>
      <c r="H21" s="1" t="s">
        <v>4243</v>
      </c>
      <c r="R21" s="1" t="s">
        <v>4244</v>
      </c>
      <c r="S21" s="1" t="s">
        <v>4245</v>
      </c>
      <c r="U21" s="1" t="s">
        <v>4246</v>
      </c>
      <c r="V21" s="1" t="s">
        <v>4247</v>
      </c>
      <c r="W21" s="1" t="s">
        <v>4248</v>
      </c>
      <c r="X21" s="1" t="s">
        <v>4249</v>
      </c>
      <c r="Y21" s="1" t="s">
        <v>4250</v>
      </c>
      <c r="Z21" s="1" t="s">
        <v>4251</v>
      </c>
      <c r="AA21" s="1" t="s">
        <v>4252</v>
      </c>
      <c r="AB21" s="1" t="s">
        <v>4253</v>
      </c>
      <c r="AC21" s="1" t="s">
        <v>4254</v>
      </c>
      <c r="AE21" s="1" t="s">
        <v>4255</v>
      </c>
      <c r="AF21" s="1" t="s">
        <v>4256</v>
      </c>
      <c r="AG21" s="1" t="s">
        <v>4257</v>
      </c>
      <c r="AH21" s="1" t="s">
        <v>4258</v>
      </c>
      <c r="AI21" s="1" t="s">
        <v>4259</v>
      </c>
      <c r="AJ21" s="1" t="s">
        <v>4260</v>
      </c>
      <c r="AP21" t="s">
        <v>5183</v>
      </c>
      <c r="AR21" t="s">
        <v>5265</v>
      </c>
      <c r="AS21" t="s">
        <v>5533</v>
      </c>
      <c r="AT21" t="s">
        <v>5559</v>
      </c>
    </row>
    <row r="22" spans="2:47">
      <c r="B22" s="1" t="s">
        <v>4261</v>
      </c>
      <c r="C22" s="1" t="s">
        <v>4262</v>
      </c>
      <c r="F22" s="1" t="s">
        <v>4263</v>
      </c>
      <c r="H22" s="1" t="s">
        <v>4264</v>
      </c>
      <c r="R22" s="1" t="s">
        <v>4265</v>
      </c>
      <c r="S22" s="1" t="s">
        <v>4266</v>
      </c>
      <c r="U22" s="1" t="s">
        <v>4267</v>
      </c>
      <c r="V22" s="1" t="s">
        <v>4268</v>
      </c>
      <c r="W22" s="1" t="s">
        <v>4269</v>
      </c>
      <c r="X22" s="1" t="s">
        <v>4270</v>
      </c>
      <c r="Y22" s="1" t="s">
        <v>4271</v>
      </c>
      <c r="Z22" s="1" t="s">
        <v>4272</v>
      </c>
      <c r="AA22" s="1" t="s">
        <v>4273</v>
      </c>
      <c r="AB22" s="1" t="s">
        <v>4274</v>
      </c>
      <c r="AC22" s="1" t="s">
        <v>4275</v>
      </c>
      <c r="AE22" s="1" t="s">
        <v>4276</v>
      </c>
      <c r="AF22" s="1" t="s">
        <v>4277</v>
      </c>
      <c r="AG22" s="1" t="s">
        <v>4278</v>
      </c>
      <c r="AH22" s="1" t="s">
        <v>4279</v>
      </c>
      <c r="AI22" s="1" t="s">
        <v>4280</v>
      </c>
      <c r="AJ22" s="1" t="s">
        <v>4281</v>
      </c>
      <c r="AP22" t="s">
        <v>5184</v>
      </c>
      <c r="AR22" t="s">
        <v>5266</v>
      </c>
      <c r="AS22" t="s">
        <v>5493</v>
      </c>
      <c r="AT22" t="s">
        <v>5560</v>
      </c>
    </row>
    <row r="23" spans="2:47">
      <c r="B23" s="1" t="s">
        <v>4282</v>
      </c>
      <c r="F23" s="1" t="s">
        <v>4283</v>
      </c>
      <c r="H23" s="1" t="s">
        <v>4284</v>
      </c>
      <c r="R23" s="1" t="s">
        <v>4285</v>
      </c>
      <c r="S23" s="1" t="s">
        <v>4286</v>
      </c>
      <c r="U23" s="1" t="s">
        <v>4287</v>
      </c>
      <c r="V23" s="1" t="s">
        <v>4288</v>
      </c>
      <c r="W23" s="1" t="s">
        <v>4289</v>
      </c>
      <c r="X23" s="1" t="s">
        <v>4290</v>
      </c>
      <c r="Y23" s="1" t="s">
        <v>4291</v>
      </c>
      <c r="Z23" s="1" t="s">
        <v>4292</v>
      </c>
      <c r="AA23" s="1" t="s">
        <v>4293</v>
      </c>
      <c r="AB23" s="1" t="s">
        <v>4294</v>
      </c>
      <c r="AC23" s="1" t="s">
        <v>4295</v>
      </c>
      <c r="AE23" s="1" t="s">
        <v>4296</v>
      </c>
      <c r="AF23" s="1" t="s">
        <v>4297</v>
      </c>
      <c r="AG23" s="1" t="s">
        <v>4298</v>
      </c>
      <c r="AH23" s="1" t="s">
        <v>4299</v>
      </c>
      <c r="AI23" s="1" t="s">
        <v>4300</v>
      </c>
      <c r="AJ23" s="1" t="s">
        <v>4301</v>
      </c>
      <c r="AP23" t="s">
        <v>5185</v>
      </c>
      <c r="AR23" t="s">
        <v>5267</v>
      </c>
      <c r="AS23" t="s">
        <v>5515</v>
      </c>
      <c r="AT23" t="s">
        <v>5561</v>
      </c>
    </row>
    <row r="24" spans="2:47">
      <c r="B24" s="1" t="s">
        <v>4302</v>
      </c>
      <c r="F24" s="1" t="s">
        <v>4303</v>
      </c>
      <c r="H24" s="1" t="s">
        <v>4304</v>
      </c>
      <c r="R24" s="1" t="s">
        <v>4305</v>
      </c>
      <c r="S24" s="1" t="s">
        <v>4306</v>
      </c>
      <c r="U24" s="1" t="s">
        <v>4307</v>
      </c>
      <c r="V24" s="1" t="s">
        <v>4308</v>
      </c>
      <c r="W24" s="1" t="s">
        <v>4309</v>
      </c>
      <c r="X24" s="1" t="s">
        <v>4310</v>
      </c>
      <c r="Y24" s="1" t="s">
        <v>4311</v>
      </c>
      <c r="Z24" s="1" t="s">
        <v>4312</v>
      </c>
      <c r="AA24" s="1" t="s">
        <v>4313</v>
      </c>
      <c r="AB24" s="1" t="s">
        <v>4314</v>
      </c>
      <c r="AC24" s="1" t="s">
        <v>4315</v>
      </c>
      <c r="AE24" s="1" t="s">
        <v>4316</v>
      </c>
      <c r="AF24" s="1" t="s">
        <v>4317</v>
      </c>
      <c r="AG24" s="1" t="s">
        <v>4318</v>
      </c>
      <c r="AH24" s="1" t="s">
        <v>4319</v>
      </c>
      <c r="AJ24" s="1" t="s">
        <v>4320</v>
      </c>
      <c r="AP24" t="s">
        <v>5186</v>
      </c>
      <c r="AR24" t="s">
        <v>5268</v>
      </c>
      <c r="AS24" t="s">
        <v>5530</v>
      </c>
      <c r="AT24" t="s">
        <v>5562</v>
      </c>
    </row>
    <row r="25" spans="2:47">
      <c r="B25" s="1" t="s">
        <v>4321</v>
      </c>
      <c r="F25" s="1" t="s">
        <v>4322</v>
      </c>
      <c r="H25" s="1" t="s">
        <v>4323</v>
      </c>
      <c r="R25" s="1" t="s">
        <v>4324</v>
      </c>
      <c r="S25" s="1" t="s">
        <v>4325</v>
      </c>
      <c r="U25" s="1" t="s">
        <v>4326</v>
      </c>
      <c r="V25" s="1" t="s">
        <v>4327</v>
      </c>
      <c r="W25" s="1" t="s">
        <v>4328</v>
      </c>
      <c r="X25" s="1" t="s">
        <v>4329</v>
      </c>
      <c r="Y25" s="1" t="s">
        <v>4330</v>
      </c>
      <c r="Z25" s="1" t="s">
        <v>4331</v>
      </c>
      <c r="AA25" s="1" t="s">
        <v>4332</v>
      </c>
      <c r="AB25" s="1" t="s">
        <v>4333</v>
      </c>
      <c r="AC25" s="1" t="s">
        <v>4334</v>
      </c>
      <c r="AE25" s="1" t="s">
        <v>4335</v>
      </c>
      <c r="AF25" s="1" t="s">
        <v>4336</v>
      </c>
      <c r="AG25" s="1" t="s">
        <v>4337</v>
      </c>
      <c r="AH25" s="1" t="s">
        <v>4338</v>
      </c>
      <c r="AJ25" s="1" t="s">
        <v>4339</v>
      </c>
      <c r="AP25" t="s">
        <v>5187</v>
      </c>
      <c r="AR25" t="s">
        <v>5269</v>
      </c>
      <c r="AS25" t="s">
        <v>5502</v>
      </c>
      <c r="AT25" t="s">
        <v>5563</v>
      </c>
    </row>
    <row r="26" spans="2:47">
      <c r="B26" s="1" t="s">
        <v>4340</v>
      </c>
      <c r="F26" s="1" t="s">
        <v>4341</v>
      </c>
      <c r="H26" s="1" t="s">
        <v>4342</v>
      </c>
      <c r="R26" s="1" t="s">
        <v>4343</v>
      </c>
      <c r="S26" s="1" t="s">
        <v>4344</v>
      </c>
      <c r="U26" s="1" t="s">
        <v>4345</v>
      </c>
      <c r="V26" s="1" t="s">
        <v>4346</v>
      </c>
      <c r="W26" s="1" t="s">
        <v>4347</v>
      </c>
      <c r="X26" s="1" t="s">
        <v>4348</v>
      </c>
      <c r="Y26" s="1" t="s">
        <v>4349</v>
      </c>
      <c r="Z26" s="1" t="s">
        <v>4350</v>
      </c>
      <c r="AA26" s="1" t="s">
        <v>4351</v>
      </c>
      <c r="AB26" s="1" t="s">
        <v>4352</v>
      </c>
      <c r="AC26" s="1" t="s">
        <v>4353</v>
      </c>
      <c r="AE26" s="1" t="s">
        <v>4354</v>
      </c>
      <c r="AF26" s="1" t="s">
        <v>4355</v>
      </c>
      <c r="AG26" s="1" t="s">
        <v>4356</v>
      </c>
      <c r="AH26" s="1" t="s">
        <v>4357</v>
      </c>
      <c r="AJ26" s="1" t="s">
        <v>4358</v>
      </c>
      <c r="AP26" t="s">
        <v>5188</v>
      </c>
      <c r="AR26" t="s">
        <v>5270</v>
      </c>
      <c r="AS26" t="s">
        <v>5507</v>
      </c>
      <c r="AT26" t="s">
        <v>5564</v>
      </c>
    </row>
    <row r="27" spans="2:47">
      <c r="B27" s="1" t="s">
        <v>4359</v>
      </c>
      <c r="F27" s="1" t="s">
        <v>4360</v>
      </c>
      <c r="H27" s="1" t="s">
        <v>4361</v>
      </c>
      <c r="R27" s="1" t="s">
        <v>4362</v>
      </c>
      <c r="S27" s="1" t="s">
        <v>4363</v>
      </c>
      <c r="U27" s="1" t="s">
        <v>4364</v>
      </c>
      <c r="V27" s="1" t="s">
        <v>4365</v>
      </c>
      <c r="W27" s="1" t="s">
        <v>4366</v>
      </c>
      <c r="X27" s="1" t="s">
        <v>4367</v>
      </c>
      <c r="Y27" s="1" t="s">
        <v>4368</v>
      </c>
      <c r="Z27" s="1" t="s">
        <v>4369</v>
      </c>
      <c r="AA27" s="1" t="s">
        <v>4370</v>
      </c>
      <c r="AB27" s="1" t="s">
        <v>4371</v>
      </c>
      <c r="AC27" s="1" t="s">
        <v>4372</v>
      </c>
      <c r="AE27" s="1" t="s">
        <v>4373</v>
      </c>
      <c r="AF27" s="1" t="s">
        <v>4374</v>
      </c>
      <c r="AG27" s="1" t="s">
        <v>4375</v>
      </c>
      <c r="AH27" s="1" t="s">
        <v>4376</v>
      </c>
      <c r="AJ27" s="1" t="s">
        <v>4377</v>
      </c>
      <c r="AP27" t="s">
        <v>5189</v>
      </c>
      <c r="AR27" t="s">
        <v>5271</v>
      </c>
      <c r="AS27" t="s">
        <v>5512</v>
      </c>
      <c r="AT27" t="s">
        <v>5565</v>
      </c>
    </row>
    <row r="28" spans="2:47">
      <c r="B28" s="1" t="s">
        <v>4378</v>
      </c>
      <c r="F28" s="1" t="s">
        <v>4379</v>
      </c>
      <c r="H28" s="1" t="s">
        <v>4380</v>
      </c>
      <c r="R28" s="1" t="s">
        <v>4381</v>
      </c>
      <c r="S28" s="1" t="s">
        <v>4382</v>
      </c>
      <c r="U28" s="1" t="s">
        <v>4383</v>
      </c>
      <c r="V28" s="1" t="s">
        <v>4384</v>
      </c>
      <c r="W28" s="1" t="s">
        <v>4385</v>
      </c>
      <c r="X28" s="1" t="s">
        <v>4386</v>
      </c>
      <c r="Y28" s="1" t="s">
        <v>4387</v>
      </c>
      <c r="Z28" s="1" t="s">
        <v>4388</v>
      </c>
      <c r="AA28" s="1" t="s">
        <v>4389</v>
      </c>
      <c r="AB28" s="1" t="s">
        <v>4390</v>
      </c>
      <c r="AC28" s="1" t="s">
        <v>4391</v>
      </c>
      <c r="AE28" s="1" t="s">
        <v>4392</v>
      </c>
      <c r="AF28" s="1" t="s">
        <v>4393</v>
      </c>
      <c r="AG28" s="1" t="s">
        <v>4394</v>
      </c>
      <c r="AH28" s="1" t="s">
        <v>4395</v>
      </c>
      <c r="AJ28" s="1" t="s">
        <v>4396</v>
      </c>
      <c r="AP28" t="s">
        <v>5190</v>
      </c>
      <c r="AR28" t="s">
        <v>5272</v>
      </c>
      <c r="AS28" t="s">
        <v>5523</v>
      </c>
      <c r="AT28" t="s">
        <v>5566</v>
      </c>
    </row>
    <row r="29" spans="2:47">
      <c r="B29" s="1" t="s">
        <v>4397</v>
      </c>
      <c r="F29" s="1" t="s">
        <v>4398</v>
      </c>
      <c r="H29" s="1" t="s">
        <v>4399</v>
      </c>
      <c r="R29" s="1" t="s">
        <v>4400</v>
      </c>
      <c r="S29" s="1" t="s">
        <v>4401</v>
      </c>
      <c r="U29" s="1" t="s">
        <v>4402</v>
      </c>
      <c r="V29" s="1" t="s">
        <v>4403</v>
      </c>
      <c r="W29" s="1" t="s">
        <v>4404</v>
      </c>
      <c r="X29" s="1" t="s">
        <v>4405</v>
      </c>
      <c r="Y29" s="1" t="s">
        <v>4406</v>
      </c>
      <c r="Z29" s="1" t="s">
        <v>4407</v>
      </c>
      <c r="AA29" s="1" t="s">
        <v>4408</v>
      </c>
      <c r="AB29" s="1" t="s">
        <v>4409</v>
      </c>
      <c r="AC29" s="1" t="s">
        <v>4410</v>
      </c>
      <c r="AE29" s="1" t="s">
        <v>4411</v>
      </c>
      <c r="AF29" s="1" t="s">
        <v>4412</v>
      </c>
      <c r="AG29" s="1" t="s">
        <v>4413</v>
      </c>
      <c r="AH29" s="1" t="s">
        <v>4414</v>
      </c>
      <c r="AJ29" s="1" t="s">
        <v>4415</v>
      </c>
      <c r="AP29" t="s">
        <v>5191</v>
      </c>
      <c r="AR29" t="s">
        <v>5273</v>
      </c>
      <c r="AS29" t="s">
        <v>5521</v>
      </c>
      <c r="AT29" t="s">
        <v>5567</v>
      </c>
    </row>
    <row r="30" spans="2:47">
      <c r="B30" s="1" t="s">
        <v>4416</v>
      </c>
      <c r="F30" s="1" t="s">
        <v>4417</v>
      </c>
      <c r="H30" s="1" t="s">
        <v>4418</v>
      </c>
      <c r="R30" s="1" t="s">
        <v>4419</v>
      </c>
      <c r="S30" s="1" t="s">
        <v>4420</v>
      </c>
      <c r="U30" s="1" t="s">
        <v>4421</v>
      </c>
      <c r="V30" s="1" t="s">
        <v>4422</v>
      </c>
      <c r="W30" s="1" t="s">
        <v>4423</v>
      </c>
      <c r="X30" s="1" t="s">
        <v>4424</v>
      </c>
      <c r="Y30" s="1" t="s">
        <v>4425</v>
      </c>
      <c r="Z30" s="1" t="s">
        <v>4426</v>
      </c>
      <c r="AA30" s="1" t="s">
        <v>4427</v>
      </c>
      <c r="AB30" s="1" t="s">
        <v>4428</v>
      </c>
      <c r="AC30" s="1" t="s">
        <v>4429</v>
      </c>
      <c r="AE30" s="1" t="s">
        <v>4430</v>
      </c>
      <c r="AF30" s="1" t="s">
        <v>4431</v>
      </c>
      <c r="AG30" s="1" t="s">
        <v>4432</v>
      </c>
      <c r="AH30" s="1" t="s">
        <v>4433</v>
      </c>
      <c r="AJ30" s="1" t="s">
        <v>4434</v>
      </c>
      <c r="AP30" t="s">
        <v>5192</v>
      </c>
      <c r="AR30" t="s">
        <v>5274</v>
      </c>
      <c r="AS30" t="s">
        <v>5528</v>
      </c>
      <c r="AT30" t="s">
        <v>5568</v>
      </c>
    </row>
    <row r="31" spans="2:47">
      <c r="B31" s="1" t="s">
        <v>4435</v>
      </c>
      <c r="F31" s="1" t="s">
        <v>4436</v>
      </c>
      <c r="H31" s="1" t="s">
        <v>4437</v>
      </c>
      <c r="R31" s="1" t="s">
        <v>4438</v>
      </c>
      <c r="S31" s="1" t="s">
        <v>4439</v>
      </c>
      <c r="U31" s="1" t="s">
        <v>4440</v>
      </c>
      <c r="V31" s="1" t="s">
        <v>4441</v>
      </c>
      <c r="W31" s="1" t="s">
        <v>4442</v>
      </c>
      <c r="X31" s="1" t="s">
        <v>4443</v>
      </c>
      <c r="Y31" s="1" t="s">
        <v>4444</v>
      </c>
      <c r="Z31" s="1" t="s">
        <v>4445</v>
      </c>
      <c r="AA31" s="1" t="s">
        <v>4446</v>
      </c>
      <c r="AB31" s="1" t="s">
        <v>4447</v>
      </c>
      <c r="AC31" s="1" t="s">
        <v>4448</v>
      </c>
      <c r="AE31" s="1" t="s">
        <v>4449</v>
      </c>
      <c r="AF31" s="1" t="s">
        <v>4450</v>
      </c>
      <c r="AG31" s="1" t="s">
        <v>4451</v>
      </c>
      <c r="AH31" s="1" t="s">
        <v>4452</v>
      </c>
      <c r="AJ31" s="1" t="s">
        <v>4453</v>
      </c>
      <c r="AP31" t="s">
        <v>5193</v>
      </c>
      <c r="AR31" t="s">
        <v>5275</v>
      </c>
      <c r="AS31" t="s">
        <v>5525</v>
      </c>
      <c r="AT31" t="s">
        <v>5569</v>
      </c>
    </row>
    <row r="32" spans="2:47">
      <c r="B32" s="1" t="s">
        <v>4454</v>
      </c>
      <c r="F32" s="1" t="s">
        <v>4455</v>
      </c>
      <c r="H32" s="1" t="s">
        <v>4456</v>
      </c>
      <c r="R32" s="1" t="s">
        <v>4457</v>
      </c>
      <c r="U32" s="1" t="s">
        <v>4458</v>
      </c>
      <c r="V32" s="1" t="s">
        <v>4459</v>
      </c>
      <c r="W32" s="1" t="s">
        <v>4460</v>
      </c>
      <c r="X32" s="1" t="s">
        <v>4461</v>
      </c>
      <c r="Y32" s="1" t="s">
        <v>4462</v>
      </c>
      <c r="Z32" s="1" t="s">
        <v>4463</v>
      </c>
      <c r="AA32" s="1" t="s">
        <v>4464</v>
      </c>
      <c r="AB32" s="1" t="s">
        <v>4465</v>
      </c>
      <c r="AC32" s="1" t="s">
        <v>4466</v>
      </c>
      <c r="AE32" s="1" t="s">
        <v>4467</v>
      </c>
      <c r="AF32" s="1" t="s">
        <v>4468</v>
      </c>
      <c r="AG32" s="1" t="s">
        <v>4469</v>
      </c>
      <c r="AH32" s="1" t="s">
        <v>4470</v>
      </c>
      <c r="AJ32" s="1" t="s">
        <v>4471</v>
      </c>
      <c r="AP32" t="s">
        <v>5194</v>
      </c>
      <c r="AR32" t="s">
        <v>5276</v>
      </c>
      <c r="AS32" t="s">
        <v>5532</v>
      </c>
      <c r="AT32" t="s">
        <v>5570</v>
      </c>
    </row>
    <row r="33" spans="2:46">
      <c r="B33" s="1" t="s">
        <v>4472</v>
      </c>
      <c r="H33" s="1" t="s">
        <v>4473</v>
      </c>
      <c r="R33" s="1" t="s">
        <v>4474</v>
      </c>
      <c r="U33" s="1" t="s">
        <v>4475</v>
      </c>
      <c r="V33" s="1" t="s">
        <v>4476</v>
      </c>
      <c r="W33" s="1" t="s">
        <v>4477</v>
      </c>
      <c r="X33" s="1" t="s">
        <v>4478</v>
      </c>
      <c r="Y33" s="1" t="s">
        <v>4479</v>
      </c>
      <c r="Z33" s="1" t="s">
        <v>4480</v>
      </c>
      <c r="AA33" s="1" t="s">
        <v>4481</v>
      </c>
      <c r="AB33" s="1" t="s">
        <v>4482</v>
      </c>
      <c r="AC33" s="1" t="s">
        <v>4483</v>
      </c>
      <c r="AE33" s="1" t="s">
        <v>4484</v>
      </c>
      <c r="AF33" s="1" t="s">
        <v>4485</v>
      </c>
      <c r="AG33" s="1" t="s">
        <v>4486</v>
      </c>
      <c r="AH33" s="1" t="s">
        <v>4487</v>
      </c>
      <c r="AJ33" s="1" t="s">
        <v>4488</v>
      </c>
      <c r="AP33" t="s">
        <v>5195</v>
      </c>
      <c r="AR33" t="s">
        <v>5277</v>
      </c>
      <c r="AS33" t="s">
        <v>5538</v>
      </c>
      <c r="AT33" t="s">
        <v>5571</v>
      </c>
    </row>
    <row r="34" spans="2:46">
      <c r="B34" s="1" t="s">
        <v>4489</v>
      </c>
      <c r="H34" s="1" t="s">
        <v>4490</v>
      </c>
      <c r="R34" s="1" t="s">
        <v>4491</v>
      </c>
      <c r="U34" s="1" t="s">
        <v>4492</v>
      </c>
      <c r="V34" s="1" t="s">
        <v>4493</v>
      </c>
      <c r="W34" s="1" t="s">
        <v>4494</v>
      </c>
      <c r="X34" s="1" t="s">
        <v>4495</v>
      </c>
      <c r="Y34" s="1" t="s">
        <v>4496</v>
      </c>
      <c r="Z34" s="1" t="s">
        <v>4497</v>
      </c>
      <c r="AA34" s="1" t="s">
        <v>4498</v>
      </c>
      <c r="AB34" s="1" t="s">
        <v>4499</v>
      </c>
      <c r="AC34" s="1" t="s">
        <v>4500</v>
      </c>
      <c r="AE34" s="1" t="s">
        <v>4501</v>
      </c>
      <c r="AF34" s="1" t="s">
        <v>4502</v>
      </c>
      <c r="AG34" s="1" t="s">
        <v>4503</v>
      </c>
      <c r="AH34" s="1" t="s">
        <v>4504</v>
      </c>
      <c r="AJ34" s="1" t="s">
        <v>4505</v>
      </c>
      <c r="AP34" t="s">
        <v>5196</v>
      </c>
      <c r="AR34" t="s">
        <v>5278</v>
      </c>
      <c r="AS34" t="s">
        <v>5498</v>
      </c>
      <c r="AT34" t="s">
        <v>5571</v>
      </c>
    </row>
    <row r="35" spans="2:46">
      <c r="H35" s="1" t="s">
        <v>4506</v>
      </c>
      <c r="R35" s="1" t="s">
        <v>4507</v>
      </c>
      <c r="U35" s="1" t="s">
        <v>4508</v>
      </c>
      <c r="V35" s="1" t="s">
        <v>4509</v>
      </c>
      <c r="W35" s="1" t="s">
        <v>4510</v>
      </c>
      <c r="X35" s="1" t="s">
        <v>4511</v>
      </c>
      <c r="Y35" s="1" t="s">
        <v>4512</v>
      </c>
      <c r="Z35" s="1" t="s">
        <v>4513</v>
      </c>
      <c r="AA35" s="1" t="s">
        <v>4514</v>
      </c>
      <c r="AB35" s="1" t="s">
        <v>4515</v>
      </c>
      <c r="AC35" s="1" t="s">
        <v>4516</v>
      </c>
      <c r="AE35" s="1" t="s">
        <v>4517</v>
      </c>
      <c r="AF35" s="1" t="s">
        <v>4518</v>
      </c>
      <c r="AG35" s="1" t="s">
        <v>4519</v>
      </c>
      <c r="AH35" s="1" t="s">
        <v>4520</v>
      </c>
      <c r="AJ35" s="1" t="s">
        <v>4521</v>
      </c>
      <c r="AP35" t="s">
        <v>5197</v>
      </c>
      <c r="AR35" t="s">
        <v>5279</v>
      </c>
      <c r="AS35" t="s">
        <v>5513</v>
      </c>
      <c r="AT35" t="s">
        <v>5571</v>
      </c>
    </row>
    <row r="36" spans="2:46">
      <c r="H36" s="1" t="s">
        <v>4522</v>
      </c>
      <c r="R36" s="1" t="s">
        <v>4523</v>
      </c>
      <c r="U36" s="1" t="s">
        <v>4524</v>
      </c>
      <c r="V36" s="1" t="s">
        <v>4525</v>
      </c>
      <c r="W36" s="1" t="s">
        <v>4526</v>
      </c>
      <c r="X36" s="1" t="s">
        <v>4527</v>
      </c>
      <c r="Y36" s="1" t="s">
        <v>4528</v>
      </c>
      <c r="Z36" s="1" t="s">
        <v>4529</v>
      </c>
      <c r="AA36" s="1" t="s">
        <v>4530</v>
      </c>
      <c r="AC36" s="1" t="s">
        <v>4531</v>
      </c>
      <c r="AE36" s="1" t="s">
        <v>4532</v>
      </c>
      <c r="AF36" s="1" t="s">
        <v>4533</v>
      </c>
      <c r="AG36" s="1" t="s">
        <v>4534</v>
      </c>
      <c r="AH36" s="1" t="s">
        <v>4535</v>
      </c>
      <c r="AJ36" s="1" t="s">
        <v>4536</v>
      </c>
      <c r="AP36" t="s">
        <v>5198</v>
      </c>
      <c r="AR36" t="s">
        <v>5280</v>
      </c>
      <c r="AS36" t="s">
        <v>5534</v>
      </c>
      <c r="AT36" t="s">
        <v>5571</v>
      </c>
    </row>
    <row r="37" spans="2:46">
      <c r="H37" s="1" t="s">
        <v>4537</v>
      </c>
      <c r="R37" s="1" t="s">
        <v>4538</v>
      </c>
      <c r="U37" s="1" t="s">
        <v>4539</v>
      </c>
      <c r="V37" s="1" t="s">
        <v>4540</v>
      </c>
      <c r="W37" s="1" t="s">
        <v>4541</v>
      </c>
      <c r="X37" s="1" t="s">
        <v>4542</v>
      </c>
      <c r="Y37" s="1" t="s">
        <v>4543</v>
      </c>
      <c r="Z37" s="1" t="s">
        <v>4544</v>
      </c>
      <c r="AA37" s="1" t="s">
        <v>4545</v>
      </c>
      <c r="AC37" s="1" t="s">
        <v>4546</v>
      </c>
      <c r="AE37" s="1" t="s">
        <v>4547</v>
      </c>
      <c r="AF37" s="1" t="s">
        <v>4548</v>
      </c>
      <c r="AG37" s="1" t="s">
        <v>4549</v>
      </c>
      <c r="AH37" s="1" t="s">
        <v>4550</v>
      </c>
      <c r="AJ37" s="1" t="s">
        <v>4551</v>
      </c>
      <c r="AP37" t="s">
        <v>5199</v>
      </c>
      <c r="AR37" t="s">
        <v>5281</v>
      </c>
      <c r="AS37" t="s">
        <v>5501</v>
      </c>
      <c r="AT37" s="1" t="s">
        <v>5634</v>
      </c>
    </row>
    <row r="38" spans="2:46">
      <c r="H38" s="1" t="s">
        <v>4552</v>
      </c>
      <c r="R38" s="1" t="s">
        <v>4553</v>
      </c>
      <c r="U38" s="1" t="s">
        <v>4554</v>
      </c>
      <c r="V38" s="1" t="s">
        <v>4555</v>
      </c>
      <c r="W38" s="1" t="s">
        <v>4556</v>
      </c>
      <c r="X38" s="1" t="s">
        <v>4557</v>
      </c>
      <c r="Y38" s="1" t="s">
        <v>4558</v>
      </c>
      <c r="Z38" s="1" t="s">
        <v>4559</v>
      </c>
      <c r="AA38" s="1" t="s">
        <v>4560</v>
      </c>
      <c r="AC38" s="1" t="s">
        <v>4561</v>
      </c>
      <c r="AE38" s="1" t="s">
        <v>4562</v>
      </c>
      <c r="AF38" s="1" t="s">
        <v>4563</v>
      </c>
      <c r="AG38" s="1" t="s">
        <v>4564</v>
      </c>
      <c r="AH38" s="1" t="s">
        <v>4565</v>
      </c>
      <c r="AJ38" s="1" t="s">
        <v>4566</v>
      </c>
      <c r="AP38" t="s">
        <v>5199</v>
      </c>
      <c r="AR38" t="s">
        <v>5282</v>
      </c>
      <c r="AS38" t="s">
        <v>5537</v>
      </c>
    </row>
    <row r="39" spans="2:46">
      <c r="H39" s="1" t="s">
        <v>4567</v>
      </c>
      <c r="R39" s="1" t="s">
        <v>4568</v>
      </c>
      <c r="U39" s="1" t="s">
        <v>4569</v>
      </c>
      <c r="V39" s="1" t="s">
        <v>4570</v>
      </c>
      <c r="W39" s="1" t="s">
        <v>4571</v>
      </c>
      <c r="X39" s="1" t="s">
        <v>4572</v>
      </c>
      <c r="Y39" s="1" t="s">
        <v>4573</v>
      </c>
      <c r="Z39" s="1" t="s">
        <v>4574</v>
      </c>
      <c r="AA39" s="1" t="s">
        <v>4575</v>
      </c>
      <c r="AC39" s="1" t="s">
        <v>4576</v>
      </c>
      <c r="AE39" s="1" t="s">
        <v>4577</v>
      </c>
      <c r="AF39" s="1" t="s">
        <v>4578</v>
      </c>
      <c r="AG39" s="1" t="s">
        <v>4579</v>
      </c>
      <c r="AH39" s="1" t="s">
        <v>4580</v>
      </c>
      <c r="AJ39" s="1" t="s">
        <v>4581</v>
      </c>
      <c r="AP39" t="s">
        <v>5199</v>
      </c>
      <c r="AR39" t="s">
        <v>5283</v>
      </c>
      <c r="AS39" t="s">
        <v>5522</v>
      </c>
    </row>
    <row r="40" spans="2:46">
      <c r="H40" s="1" t="s">
        <v>4582</v>
      </c>
      <c r="R40" s="1" t="s">
        <v>4583</v>
      </c>
      <c r="U40" s="1" t="s">
        <v>4584</v>
      </c>
      <c r="V40" s="1" t="s">
        <v>4585</v>
      </c>
      <c r="W40" s="1" t="s">
        <v>4586</v>
      </c>
      <c r="X40" s="1" t="s">
        <v>4587</v>
      </c>
      <c r="Y40" s="1" t="s">
        <v>4588</v>
      </c>
      <c r="Z40" s="1" t="s">
        <v>4589</v>
      </c>
      <c r="AA40" s="1" t="s">
        <v>4590</v>
      </c>
      <c r="AC40" s="1" t="s">
        <v>4591</v>
      </c>
      <c r="AE40" s="1" t="s">
        <v>4592</v>
      </c>
      <c r="AG40" s="1" t="s">
        <v>4593</v>
      </c>
      <c r="AH40" s="1" t="s">
        <v>4594</v>
      </c>
      <c r="AJ40" s="1" t="s">
        <v>4595</v>
      </c>
      <c r="AP40" t="s">
        <v>5199</v>
      </c>
      <c r="AR40" t="s">
        <v>5284</v>
      </c>
      <c r="AS40" t="s">
        <v>5496</v>
      </c>
    </row>
    <row r="41" spans="2:46">
      <c r="H41" s="1" t="s">
        <v>4596</v>
      </c>
      <c r="R41" s="1" t="s">
        <v>4597</v>
      </c>
      <c r="U41" s="1" t="s">
        <v>4598</v>
      </c>
      <c r="V41" s="1" t="s">
        <v>4599</v>
      </c>
      <c r="W41" s="1" t="s">
        <v>4600</v>
      </c>
      <c r="X41" s="1" t="s">
        <v>4601</v>
      </c>
      <c r="Y41" s="1" t="s">
        <v>4602</v>
      </c>
      <c r="Z41" s="1" t="s">
        <v>4603</v>
      </c>
      <c r="AA41" s="1" t="s">
        <v>4604</v>
      </c>
      <c r="AC41" s="1" t="s">
        <v>4605</v>
      </c>
      <c r="AE41" s="1" t="s">
        <v>4606</v>
      </c>
      <c r="AG41" s="1" t="s">
        <v>4607</v>
      </c>
      <c r="AH41" s="1" t="s">
        <v>4608</v>
      </c>
      <c r="AJ41" s="1" t="s">
        <v>4609</v>
      </c>
      <c r="AP41" s="1" t="s">
        <v>5634</v>
      </c>
      <c r="AR41" t="s">
        <v>5285</v>
      </c>
      <c r="AS41" t="s">
        <v>5510</v>
      </c>
    </row>
    <row r="42" spans="2:46">
      <c r="H42" s="1" t="s">
        <v>4610</v>
      </c>
      <c r="R42" s="1" t="s">
        <v>4611</v>
      </c>
      <c r="U42" s="1" t="s">
        <v>4612</v>
      </c>
      <c r="V42" s="1" t="s">
        <v>4613</v>
      </c>
      <c r="W42" s="1" t="s">
        <v>4614</v>
      </c>
      <c r="X42" s="1" t="s">
        <v>4615</v>
      </c>
      <c r="Y42" s="1" t="s">
        <v>4616</v>
      </c>
      <c r="AA42" s="1" t="s">
        <v>4617</v>
      </c>
      <c r="AC42" s="1" t="s">
        <v>4618</v>
      </c>
      <c r="AE42" s="1" t="s">
        <v>4619</v>
      </c>
      <c r="AG42" s="1" t="s">
        <v>4620</v>
      </c>
      <c r="AH42" s="1" t="s">
        <v>4621</v>
      </c>
      <c r="AJ42" s="1" t="s">
        <v>4622</v>
      </c>
      <c r="AP42" t="s">
        <v>5200</v>
      </c>
      <c r="AR42" t="s">
        <v>5286</v>
      </c>
      <c r="AS42" t="s">
        <v>5517</v>
      </c>
    </row>
    <row r="43" spans="2:46">
      <c r="H43" s="1" t="s">
        <v>4623</v>
      </c>
      <c r="R43" s="1" t="s">
        <v>4624</v>
      </c>
      <c r="U43" s="1" t="s">
        <v>4625</v>
      </c>
      <c r="V43" s="1" t="s">
        <v>4626</v>
      </c>
      <c r="W43" s="1" t="s">
        <v>4627</v>
      </c>
      <c r="X43" s="1" t="s">
        <v>4628</v>
      </c>
      <c r="Y43" s="1" t="s">
        <v>4629</v>
      </c>
      <c r="AA43" s="1" t="s">
        <v>4630</v>
      </c>
      <c r="AC43" s="1" t="s">
        <v>4631</v>
      </c>
      <c r="AG43" s="1" t="s">
        <v>4632</v>
      </c>
      <c r="AH43" s="1" t="s">
        <v>4633</v>
      </c>
      <c r="AJ43" s="1" t="s">
        <v>4634</v>
      </c>
      <c r="AP43" t="s">
        <v>5201</v>
      </c>
      <c r="AR43" t="s">
        <v>5287</v>
      </c>
      <c r="AS43" t="s">
        <v>5518</v>
      </c>
    </row>
    <row r="44" spans="2:46">
      <c r="H44" s="1" t="s">
        <v>4635</v>
      </c>
      <c r="R44" s="1" t="s">
        <v>4636</v>
      </c>
      <c r="U44" s="1" t="s">
        <v>4637</v>
      </c>
      <c r="V44" s="1" t="s">
        <v>4638</v>
      </c>
      <c r="W44" s="1" t="s">
        <v>4639</v>
      </c>
      <c r="X44" s="1" t="s">
        <v>4640</v>
      </c>
      <c r="Y44" s="1" t="s">
        <v>4641</v>
      </c>
      <c r="AA44" s="1" t="s">
        <v>4642</v>
      </c>
      <c r="AG44" s="1" t="s">
        <v>4643</v>
      </c>
      <c r="AH44" s="1" t="s">
        <v>4644</v>
      </c>
      <c r="AJ44" s="1" t="s">
        <v>4645</v>
      </c>
      <c r="AP44" t="s">
        <v>5202</v>
      </c>
      <c r="AR44" t="s">
        <v>5288</v>
      </c>
      <c r="AS44" t="s">
        <v>5504</v>
      </c>
    </row>
    <row r="45" spans="2:46">
      <c r="H45" s="1" t="s">
        <v>4646</v>
      </c>
      <c r="R45" s="1" t="s">
        <v>4647</v>
      </c>
      <c r="U45" s="1" t="s">
        <v>4648</v>
      </c>
      <c r="V45" s="1" t="s">
        <v>4649</v>
      </c>
      <c r="W45" s="1" t="s">
        <v>4650</v>
      </c>
      <c r="X45" s="1" t="s">
        <v>4651</v>
      </c>
      <c r="Y45" s="1" t="s">
        <v>4652</v>
      </c>
      <c r="AA45" s="1" t="s">
        <v>4653</v>
      </c>
      <c r="AG45" s="1" t="s">
        <v>4654</v>
      </c>
      <c r="AH45" s="1" t="s">
        <v>4655</v>
      </c>
      <c r="AJ45" s="1" t="s">
        <v>4656</v>
      </c>
      <c r="AP45" t="s">
        <v>5203</v>
      </c>
      <c r="AR45" t="s">
        <v>5289</v>
      </c>
      <c r="AS45" t="s">
        <v>5519</v>
      </c>
    </row>
    <row r="46" spans="2:46">
      <c r="H46" s="1" t="s">
        <v>4657</v>
      </c>
      <c r="R46" s="1" t="s">
        <v>4658</v>
      </c>
      <c r="U46" s="1" t="s">
        <v>4659</v>
      </c>
      <c r="V46" s="1" t="s">
        <v>4660</v>
      </c>
      <c r="W46" s="1" t="s">
        <v>4661</v>
      </c>
      <c r="X46" s="1" t="s">
        <v>4662</v>
      </c>
      <c r="Y46" s="1" t="s">
        <v>4663</v>
      </c>
      <c r="AA46" s="1" t="s">
        <v>4664</v>
      </c>
      <c r="AG46" s="1" t="s">
        <v>4665</v>
      </c>
      <c r="AH46" s="1" t="s">
        <v>4666</v>
      </c>
      <c r="AJ46" s="1" t="s">
        <v>4667</v>
      </c>
      <c r="AP46" t="s">
        <v>5204</v>
      </c>
      <c r="AR46" t="s">
        <v>5290</v>
      </c>
      <c r="AS46" t="s">
        <v>5503</v>
      </c>
    </row>
    <row r="47" spans="2:46">
      <c r="H47" s="1" t="s">
        <v>4668</v>
      </c>
      <c r="R47" s="1" t="s">
        <v>4669</v>
      </c>
      <c r="U47" s="1" t="s">
        <v>4670</v>
      </c>
      <c r="V47" s="1" t="s">
        <v>4671</v>
      </c>
      <c r="W47" s="1" t="s">
        <v>4672</v>
      </c>
      <c r="X47" s="1" t="s">
        <v>4673</v>
      </c>
      <c r="Y47" s="1" t="s">
        <v>4674</v>
      </c>
      <c r="AA47" s="1" t="s">
        <v>4675</v>
      </c>
      <c r="AG47" s="1" t="s">
        <v>4676</v>
      </c>
      <c r="AH47" s="1" t="s">
        <v>4677</v>
      </c>
      <c r="AJ47" s="1" t="s">
        <v>4678</v>
      </c>
      <c r="AP47" t="s">
        <v>5205</v>
      </c>
      <c r="AR47" t="s">
        <v>5291</v>
      </c>
      <c r="AS47" t="s">
        <v>5529</v>
      </c>
    </row>
    <row r="48" spans="2:46">
      <c r="H48" s="1" t="s">
        <v>4679</v>
      </c>
      <c r="R48" s="1" t="s">
        <v>4680</v>
      </c>
      <c r="U48" s="1" t="s">
        <v>4681</v>
      </c>
      <c r="V48" s="1" t="s">
        <v>4682</v>
      </c>
      <c r="W48" s="1" t="s">
        <v>4683</v>
      </c>
      <c r="X48" s="1" t="s">
        <v>4684</v>
      </c>
      <c r="Y48" s="1" t="s">
        <v>4685</v>
      </c>
      <c r="AA48" s="1" t="s">
        <v>4686</v>
      </c>
      <c r="AG48" s="1" t="s">
        <v>4687</v>
      </c>
      <c r="AH48" s="1" t="s">
        <v>4688</v>
      </c>
      <c r="AJ48" s="1" t="s">
        <v>4689</v>
      </c>
      <c r="AP48" t="s">
        <v>5206</v>
      </c>
      <c r="AR48" t="s">
        <v>5292</v>
      </c>
      <c r="AS48" s="136">
        <v>0</v>
      </c>
    </row>
    <row r="49" spans="8:45">
      <c r="H49" s="1" t="s">
        <v>4690</v>
      </c>
      <c r="R49" s="1" t="s">
        <v>4691</v>
      </c>
      <c r="U49" s="1" t="s">
        <v>4692</v>
      </c>
      <c r="V49" s="1" t="s">
        <v>4693</v>
      </c>
      <c r="W49" s="1" t="s">
        <v>4694</v>
      </c>
      <c r="X49" s="1" t="s">
        <v>4695</v>
      </c>
      <c r="Y49" s="1" t="s">
        <v>4696</v>
      </c>
      <c r="AA49" s="1" t="s">
        <v>4697</v>
      </c>
      <c r="AG49" s="1" t="s">
        <v>4698</v>
      </c>
      <c r="AJ49" s="1" t="s">
        <v>4699</v>
      </c>
      <c r="AP49" t="s">
        <v>5207</v>
      </c>
      <c r="AR49" t="s">
        <v>5293</v>
      </c>
      <c r="AS49"/>
    </row>
    <row r="50" spans="8:45">
      <c r="H50" s="1" t="s">
        <v>4700</v>
      </c>
      <c r="R50" s="1" t="s">
        <v>4701</v>
      </c>
      <c r="U50" s="1" t="s">
        <v>4702</v>
      </c>
      <c r="V50" s="1" t="s">
        <v>4703</v>
      </c>
      <c r="W50" s="1" t="s">
        <v>4704</v>
      </c>
      <c r="X50" s="1" t="s">
        <v>4705</v>
      </c>
      <c r="Y50" s="1" t="s">
        <v>4706</v>
      </c>
      <c r="AA50" s="1" t="s">
        <v>4707</v>
      </c>
      <c r="AG50" s="1" t="s">
        <v>4708</v>
      </c>
      <c r="AJ50" s="1" t="s">
        <v>4709</v>
      </c>
      <c r="AP50" t="s">
        <v>5208</v>
      </c>
      <c r="AR50" t="s">
        <v>5294</v>
      </c>
      <c r="AS50"/>
    </row>
    <row r="51" spans="8:45">
      <c r="H51" s="1" t="s">
        <v>4710</v>
      </c>
      <c r="R51" s="1" t="s">
        <v>4711</v>
      </c>
      <c r="U51" s="1" t="s">
        <v>4712</v>
      </c>
      <c r="V51" s="1" t="s">
        <v>4713</v>
      </c>
      <c r="W51" s="1" t="s">
        <v>4714</v>
      </c>
      <c r="X51" s="1" t="s">
        <v>4715</v>
      </c>
      <c r="Y51" s="1" t="s">
        <v>4716</v>
      </c>
      <c r="AA51" s="1" t="s">
        <v>4717</v>
      </c>
      <c r="AG51" s="1" t="s">
        <v>4718</v>
      </c>
      <c r="AJ51" s="1" t="s">
        <v>4719</v>
      </c>
      <c r="AP51" t="s">
        <v>5209</v>
      </c>
      <c r="AR51" t="s">
        <v>5295</v>
      </c>
      <c r="AS51"/>
    </row>
    <row r="52" spans="8:45">
      <c r="H52" s="1" t="s">
        <v>4720</v>
      </c>
      <c r="R52" s="1" t="s">
        <v>4721</v>
      </c>
      <c r="U52" s="1" t="s">
        <v>4722</v>
      </c>
      <c r="V52" s="1" t="s">
        <v>4723</v>
      </c>
      <c r="W52" s="1" t="s">
        <v>4724</v>
      </c>
      <c r="X52" s="1" t="s">
        <v>4725</v>
      </c>
      <c r="Y52" s="1" t="s">
        <v>4726</v>
      </c>
      <c r="AA52" s="1" t="s">
        <v>4727</v>
      </c>
      <c r="AG52" s="1" t="s">
        <v>4728</v>
      </c>
      <c r="AJ52" s="1" t="s">
        <v>4729</v>
      </c>
      <c r="AP52" t="s">
        <v>5210</v>
      </c>
      <c r="AR52" t="s">
        <v>5296</v>
      </c>
      <c r="AS52"/>
    </row>
    <row r="53" spans="8:45">
      <c r="H53" s="1" t="s">
        <v>4730</v>
      </c>
      <c r="R53" s="1" t="s">
        <v>4731</v>
      </c>
      <c r="U53" s="1" t="s">
        <v>4732</v>
      </c>
      <c r="V53" s="1" t="s">
        <v>4733</v>
      </c>
      <c r="W53" s="1" t="s">
        <v>4734</v>
      </c>
      <c r="X53" s="1" t="s">
        <v>4735</v>
      </c>
      <c r="Y53" s="1" t="s">
        <v>4736</v>
      </c>
      <c r="AA53" s="1" t="s">
        <v>4737</v>
      </c>
      <c r="AG53" s="1" t="s">
        <v>4738</v>
      </c>
      <c r="AJ53" s="1" t="s">
        <v>4739</v>
      </c>
      <c r="AP53" t="s">
        <v>5211</v>
      </c>
      <c r="AR53" t="s">
        <v>5297</v>
      </c>
      <c r="AS53"/>
    </row>
    <row r="54" spans="8:45">
      <c r="H54" s="1" t="s">
        <v>4740</v>
      </c>
      <c r="R54" s="1" t="s">
        <v>4741</v>
      </c>
      <c r="V54" s="1" t="s">
        <v>4742</v>
      </c>
      <c r="W54" s="1" t="s">
        <v>4743</v>
      </c>
      <c r="X54" s="1" t="s">
        <v>4744</v>
      </c>
      <c r="Y54" s="1" t="s">
        <v>4745</v>
      </c>
      <c r="AA54" s="1" t="s">
        <v>4746</v>
      </c>
      <c r="AG54" s="1" t="s">
        <v>4747</v>
      </c>
      <c r="AP54" t="s">
        <v>5212</v>
      </c>
      <c r="AR54" t="s">
        <v>5298</v>
      </c>
      <c r="AS54"/>
    </row>
    <row r="55" spans="8:45">
      <c r="H55" s="1" t="s">
        <v>4748</v>
      </c>
      <c r="R55" s="1" t="s">
        <v>4749</v>
      </c>
      <c r="V55" s="1" t="s">
        <v>4750</v>
      </c>
      <c r="W55" s="1" t="s">
        <v>4751</v>
      </c>
      <c r="X55" s="1" t="s">
        <v>4752</v>
      </c>
      <c r="Y55" s="1" t="s">
        <v>4753</v>
      </c>
      <c r="AG55" s="1" t="s">
        <v>4754</v>
      </c>
      <c r="AP55" t="s">
        <v>5213</v>
      </c>
      <c r="AR55" t="s">
        <v>5299</v>
      </c>
      <c r="AS55"/>
    </row>
    <row r="56" spans="8:45">
      <c r="H56" s="1" t="s">
        <v>4755</v>
      </c>
      <c r="R56" s="1" t="s">
        <v>4756</v>
      </c>
      <c r="V56" s="1" t="s">
        <v>4757</v>
      </c>
      <c r="W56" s="1" t="s">
        <v>4758</v>
      </c>
      <c r="X56" s="1" t="s">
        <v>4759</v>
      </c>
      <c r="Y56" s="1" t="s">
        <v>4760</v>
      </c>
      <c r="AG56" s="1" t="s">
        <v>4761</v>
      </c>
      <c r="AP56" t="s">
        <v>5214</v>
      </c>
      <c r="AR56" t="s">
        <v>5300</v>
      </c>
      <c r="AS56"/>
    </row>
    <row r="57" spans="8:45">
      <c r="H57" s="1" t="s">
        <v>4762</v>
      </c>
      <c r="R57" s="1" t="s">
        <v>4763</v>
      </c>
      <c r="V57" s="1" t="s">
        <v>4764</v>
      </c>
      <c r="W57" s="1" t="s">
        <v>4765</v>
      </c>
      <c r="X57" s="1" t="s">
        <v>4766</v>
      </c>
      <c r="Y57" s="1" t="s">
        <v>4767</v>
      </c>
      <c r="AG57" s="1" t="s">
        <v>4768</v>
      </c>
      <c r="AP57" t="s">
        <v>5215</v>
      </c>
      <c r="AR57" t="s">
        <v>5301</v>
      </c>
      <c r="AS57"/>
    </row>
    <row r="58" spans="8:45">
      <c r="H58" s="1" t="s">
        <v>4769</v>
      </c>
      <c r="R58" s="1" t="s">
        <v>4770</v>
      </c>
      <c r="V58" s="1" t="s">
        <v>4771</v>
      </c>
      <c r="W58" s="1" t="s">
        <v>4772</v>
      </c>
      <c r="X58" s="1" t="s">
        <v>4773</v>
      </c>
      <c r="Y58" s="1" t="s">
        <v>4774</v>
      </c>
      <c r="AG58" s="1" t="s">
        <v>4775</v>
      </c>
      <c r="AP58" t="s">
        <v>5216</v>
      </c>
      <c r="AR58" t="s">
        <v>5302</v>
      </c>
      <c r="AS58"/>
    </row>
    <row r="59" spans="8:45">
      <c r="H59" s="1" t="s">
        <v>4776</v>
      </c>
      <c r="R59" s="1" t="s">
        <v>4777</v>
      </c>
      <c r="V59" s="1" t="s">
        <v>4778</v>
      </c>
      <c r="W59" s="1" t="s">
        <v>4779</v>
      </c>
      <c r="X59" s="1" t="s">
        <v>4780</v>
      </c>
      <c r="Y59" s="1" t="s">
        <v>4781</v>
      </c>
      <c r="AG59" s="1" t="s">
        <v>4782</v>
      </c>
      <c r="AP59" t="s">
        <v>5217</v>
      </c>
      <c r="AR59" t="s">
        <v>5303</v>
      </c>
      <c r="AS59"/>
    </row>
    <row r="60" spans="8:45">
      <c r="H60" s="1" t="s">
        <v>4783</v>
      </c>
      <c r="R60" s="1" t="s">
        <v>4784</v>
      </c>
      <c r="V60" s="1" t="s">
        <v>4785</v>
      </c>
      <c r="W60" s="1" t="s">
        <v>4786</v>
      </c>
      <c r="X60" s="1" t="s">
        <v>4787</v>
      </c>
      <c r="Y60" s="1" t="s">
        <v>4788</v>
      </c>
      <c r="AG60" s="1" t="s">
        <v>4789</v>
      </c>
      <c r="AP60" t="s">
        <v>5218</v>
      </c>
      <c r="AR60" t="s">
        <v>5304</v>
      </c>
      <c r="AS60"/>
    </row>
    <row r="61" spans="8:45">
      <c r="H61" s="1" t="s">
        <v>4790</v>
      </c>
      <c r="R61" s="1" t="s">
        <v>4791</v>
      </c>
      <c r="V61" s="1" t="s">
        <v>4792</v>
      </c>
      <c r="W61" s="1" t="s">
        <v>4793</v>
      </c>
      <c r="X61" s="1" t="s">
        <v>4794</v>
      </c>
      <c r="Y61" s="1" t="s">
        <v>4795</v>
      </c>
      <c r="AG61" s="1" t="s">
        <v>4796</v>
      </c>
      <c r="AP61" t="s">
        <v>5219</v>
      </c>
      <c r="AR61" t="s">
        <v>5305</v>
      </c>
      <c r="AS61"/>
    </row>
    <row r="62" spans="8:45">
      <c r="H62" s="1" t="s">
        <v>4797</v>
      </c>
      <c r="R62" s="1" t="s">
        <v>4798</v>
      </c>
      <c r="V62" s="1" t="s">
        <v>4799</v>
      </c>
      <c r="W62" s="1" t="s">
        <v>4800</v>
      </c>
      <c r="X62" s="1" t="s">
        <v>4801</v>
      </c>
      <c r="Y62" s="1" t="s">
        <v>4802</v>
      </c>
      <c r="AG62" s="1" t="s">
        <v>4803</v>
      </c>
      <c r="AP62" t="s">
        <v>5220</v>
      </c>
      <c r="AR62" t="s">
        <v>5306</v>
      </c>
      <c r="AS62"/>
    </row>
    <row r="63" spans="8:45">
      <c r="H63" s="1" t="s">
        <v>4804</v>
      </c>
      <c r="R63" s="1" t="s">
        <v>4805</v>
      </c>
      <c r="V63" s="1" t="s">
        <v>4806</v>
      </c>
      <c r="W63" s="1" t="s">
        <v>4807</v>
      </c>
      <c r="X63" s="1" t="s">
        <v>4808</v>
      </c>
      <c r="Y63" s="1" t="s">
        <v>4809</v>
      </c>
      <c r="AG63" s="1" t="s">
        <v>4810</v>
      </c>
      <c r="AP63" t="s">
        <v>5221</v>
      </c>
      <c r="AR63" t="s">
        <v>5307</v>
      </c>
      <c r="AS63"/>
    </row>
    <row r="64" spans="8:45">
      <c r="H64" s="1" t="s">
        <v>4811</v>
      </c>
      <c r="R64" s="1" t="s">
        <v>4812</v>
      </c>
      <c r="V64" s="1" t="s">
        <v>4813</v>
      </c>
      <c r="W64" s="1" t="s">
        <v>4814</v>
      </c>
      <c r="X64" s="1" t="s">
        <v>4815</v>
      </c>
      <c r="Y64" s="1" t="s">
        <v>4816</v>
      </c>
      <c r="AG64" s="1" t="s">
        <v>4817</v>
      </c>
      <c r="AP64" t="s">
        <v>5222</v>
      </c>
      <c r="AR64" t="s">
        <v>5308</v>
      </c>
      <c r="AS64"/>
    </row>
    <row r="65" spans="8:45">
      <c r="H65" s="1" t="s">
        <v>4818</v>
      </c>
      <c r="R65" s="1" t="s">
        <v>4819</v>
      </c>
      <c r="V65" s="1" t="s">
        <v>4820</v>
      </c>
      <c r="W65" s="1" t="s">
        <v>4821</v>
      </c>
      <c r="X65" s="1" t="s">
        <v>4822</v>
      </c>
      <c r="Y65" s="1" t="s">
        <v>4823</v>
      </c>
      <c r="AG65" s="1" t="s">
        <v>4824</v>
      </c>
      <c r="AP65" t="s">
        <v>5223</v>
      </c>
      <c r="AR65" t="s">
        <v>5309</v>
      </c>
      <c r="AS65"/>
    </row>
    <row r="66" spans="8:45">
      <c r="H66" s="1" t="s">
        <v>4825</v>
      </c>
      <c r="R66" s="1" t="s">
        <v>4826</v>
      </c>
      <c r="V66" s="1" t="s">
        <v>4827</v>
      </c>
      <c r="W66" s="1" t="s">
        <v>4828</v>
      </c>
      <c r="X66" s="1" t="s">
        <v>4829</v>
      </c>
      <c r="AG66" s="1" t="s">
        <v>4830</v>
      </c>
      <c r="AP66" t="s">
        <v>5224</v>
      </c>
      <c r="AR66" t="s">
        <v>5310</v>
      </c>
      <c r="AS66"/>
    </row>
    <row r="67" spans="8:45">
      <c r="H67" s="1" t="s">
        <v>4831</v>
      </c>
      <c r="R67" s="1" t="s">
        <v>4832</v>
      </c>
      <c r="V67" s="1" t="s">
        <v>4833</v>
      </c>
      <c r="W67" s="1" t="s">
        <v>4834</v>
      </c>
      <c r="X67" s="1" t="s">
        <v>4835</v>
      </c>
      <c r="AP67" t="s">
        <v>5225</v>
      </c>
      <c r="AR67" t="s">
        <v>5311</v>
      </c>
      <c r="AS67"/>
    </row>
    <row r="68" spans="8:45">
      <c r="R68" s="1" t="s">
        <v>4836</v>
      </c>
      <c r="V68" s="1" t="s">
        <v>4837</v>
      </c>
      <c r="W68" s="1" t="s">
        <v>4838</v>
      </c>
      <c r="X68" s="1" t="s">
        <v>4839</v>
      </c>
      <c r="AP68" t="s">
        <v>5226</v>
      </c>
      <c r="AR68" t="s">
        <v>5312</v>
      </c>
      <c r="AS68"/>
    </row>
    <row r="69" spans="8:45">
      <c r="R69" s="1" t="s">
        <v>4840</v>
      </c>
      <c r="V69" s="1" t="s">
        <v>4841</v>
      </c>
      <c r="W69" s="1" t="s">
        <v>4842</v>
      </c>
      <c r="X69" s="1" t="s">
        <v>4843</v>
      </c>
      <c r="AP69" t="s">
        <v>5227</v>
      </c>
      <c r="AR69" t="s">
        <v>5313</v>
      </c>
      <c r="AS69"/>
    </row>
    <row r="70" spans="8:45">
      <c r="R70" s="1" t="s">
        <v>4844</v>
      </c>
      <c r="V70" s="1" t="s">
        <v>4845</v>
      </c>
      <c r="W70" s="1" t="s">
        <v>4846</v>
      </c>
      <c r="X70" s="1" t="s">
        <v>4847</v>
      </c>
      <c r="AP70" t="s">
        <v>5228</v>
      </c>
      <c r="AR70" t="s">
        <v>5314</v>
      </c>
      <c r="AS70"/>
    </row>
    <row r="71" spans="8:45">
      <c r="R71" s="1" t="s">
        <v>4848</v>
      </c>
      <c r="V71" s="1" t="s">
        <v>4849</v>
      </c>
      <c r="W71" s="1" t="s">
        <v>4850</v>
      </c>
      <c r="X71" s="1" t="s">
        <v>4851</v>
      </c>
      <c r="AP71" t="s">
        <v>5229</v>
      </c>
      <c r="AR71" t="s">
        <v>5315</v>
      </c>
      <c r="AS71"/>
    </row>
    <row r="72" spans="8:45">
      <c r="R72" s="1" t="s">
        <v>4852</v>
      </c>
      <c r="V72" s="1" t="s">
        <v>4853</v>
      </c>
      <c r="W72" s="1" t="s">
        <v>4854</v>
      </c>
      <c r="X72" s="1" t="s">
        <v>4855</v>
      </c>
      <c r="AP72" t="s">
        <v>5230</v>
      </c>
      <c r="AR72" t="s">
        <v>5316</v>
      </c>
      <c r="AS72"/>
    </row>
    <row r="73" spans="8:45">
      <c r="R73" s="1" t="s">
        <v>4856</v>
      </c>
      <c r="V73" s="1" t="s">
        <v>4857</v>
      </c>
      <c r="W73" s="1" t="s">
        <v>4858</v>
      </c>
      <c r="X73" s="1" t="s">
        <v>4859</v>
      </c>
      <c r="AP73" t="s">
        <v>5231</v>
      </c>
      <c r="AR73" t="s">
        <v>5317</v>
      </c>
      <c r="AS73"/>
    </row>
    <row r="74" spans="8:45">
      <c r="R74" s="1" t="s">
        <v>4860</v>
      </c>
      <c r="V74" s="1" t="s">
        <v>4861</v>
      </c>
      <c r="W74" s="1" t="s">
        <v>4862</v>
      </c>
      <c r="X74" s="1" t="s">
        <v>4863</v>
      </c>
      <c r="AP74" t="s">
        <v>5232</v>
      </c>
      <c r="AR74" t="s">
        <v>5318</v>
      </c>
      <c r="AS74"/>
    </row>
    <row r="75" spans="8:45">
      <c r="R75" s="1" t="s">
        <v>4864</v>
      </c>
      <c r="V75" s="1" t="s">
        <v>4865</v>
      </c>
      <c r="W75" s="1" t="s">
        <v>4866</v>
      </c>
      <c r="X75" s="1" t="s">
        <v>4867</v>
      </c>
      <c r="AP75" t="s">
        <v>5233</v>
      </c>
      <c r="AR75" t="s">
        <v>5319</v>
      </c>
      <c r="AS75"/>
    </row>
    <row r="76" spans="8:45">
      <c r="R76" s="1" t="s">
        <v>4868</v>
      </c>
      <c r="V76" s="1" t="s">
        <v>4869</v>
      </c>
      <c r="W76" s="1" t="s">
        <v>4870</v>
      </c>
      <c r="X76" s="1" t="s">
        <v>4871</v>
      </c>
      <c r="AP76" t="s">
        <v>5234</v>
      </c>
      <c r="AR76" t="s">
        <v>5320</v>
      </c>
      <c r="AS76"/>
    </row>
    <row r="77" spans="8:45">
      <c r="R77" s="1" t="s">
        <v>4872</v>
      </c>
      <c r="V77" s="1" t="s">
        <v>4873</v>
      </c>
      <c r="W77" s="1" t="s">
        <v>4874</v>
      </c>
      <c r="X77" s="1" t="s">
        <v>4875</v>
      </c>
      <c r="AP77" t="s">
        <v>5235</v>
      </c>
      <c r="AR77" t="s">
        <v>5321</v>
      </c>
      <c r="AS77"/>
    </row>
    <row r="78" spans="8:45">
      <c r="R78" s="1" t="s">
        <v>4876</v>
      </c>
      <c r="V78" s="1" t="s">
        <v>4877</v>
      </c>
      <c r="W78" s="1" t="s">
        <v>4878</v>
      </c>
      <c r="X78" s="1" t="s">
        <v>4879</v>
      </c>
      <c r="AP78" t="s">
        <v>5236</v>
      </c>
      <c r="AR78" t="s">
        <v>5322</v>
      </c>
      <c r="AS78"/>
    </row>
    <row r="79" spans="8:45">
      <c r="R79" s="1" t="s">
        <v>4880</v>
      </c>
      <c r="V79" s="1" t="s">
        <v>4881</v>
      </c>
      <c r="W79" s="1" t="s">
        <v>4882</v>
      </c>
      <c r="X79" s="1" t="s">
        <v>4883</v>
      </c>
      <c r="AP79" t="s">
        <v>5237</v>
      </c>
      <c r="AR79" t="s">
        <v>5323</v>
      </c>
      <c r="AS79"/>
    </row>
    <row r="80" spans="8:45">
      <c r="R80" s="1" t="s">
        <v>4884</v>
      </c>
      <c r="V80" s="1" t="s">
        <v>4885</v>
      </c>
      <c r="W80" s="1" t="s">
        <v>4886</v>
      </c>
      <c r="X80" s="1" t="s">
        <v>4887</v>
      </c>
      <c r="AP80" t="s">
        <v>5238</v>
      </c>
      <c r="AR80" t="s">
        <v>5324</v>
      </c>
      <c r="AS80"/>
    </row>
    <row r="81" spans="18:45">
      <c r="R81" s="1" t="s">
        <v>4888</v>
      </c>
      <c r="V81" s="1" t="s">
        <v>4889</v>
      </c>
      <c r="W81" s="1" t="s">
        <v>4890</v>
      </c>
      <c r="X81" s="1" t="s">
        <v>4891</v>
      </c>
      <c r="AP81" t="s">
        <v>5238</v>
      </c>
      <c r="AR81" t="s">
        <v>5325</v>
      </c>
      <c r="AS81"/>
    </row>
    <row r="82" spans="18:45">
      <c r="R82" s="1" t="s">
        <v>4892</v>
      </c>
      <c r="V82" s="1" t="s">
        <v>4893</v>
      </c>
      <c r="W82" s="1" t="s">
        <v>4894</v>
      </c>
      <c r="X82" s="1" t="s">
        <v>4895</v>
      </c>
      <c r="AP82" t="s">
        <v>5238</v>
      </c>
      <c r="AR82" t="s">
        <v>5326</v>
      </c>
      <c r="AS82"/>
    </row>
    <row r="83" spans="18:45">
      <c r="R83" s="1" t="s">
        <v>4896</v>
      </c>
      <c r="V83" s="1" t="s">
        <v>4897</v>
      </c>
      <c r="W83" s="1" t="s">
        <v>4898</v>
      </c>
      <c r="X83" s="1" t="s">
        <v>4899</v>
      </c>
      <c r="AP83" t="s">
        <v>5238</v>
      </c>
      <c r="AR83" t="s">
        <v>5327</v>
      </c>
      <c r="AS83"/>
    </row>
    <row r="84" spans="18:45">
      <c r="R84" s="1" t="s">
        <v>4900</v>
      </c>
      <c r="V84" s="1" t="s">
        <v>4901</v>
      </c>
      <c r="X84" s="1" t="s">
        <v>4902</v>
      </c>
      <c r="AP84" s="1" t="s">
        <v>5634</v>
      </c>
      <c r="AR84" t="s">
        <v>5328</v>
      </c>
      <c r="AS84"/>
    </row>
    <row r="85" spans="18:45">
      <c r="R85" s="1" t="s">
        <v>4903</v>
      </c>
      <c r="V85" s="1" t="s">
        <v>4904</v>
      </c>
      <c r="X85" s="1" t="s">
        <v>4905</v>
      </c>
      <c r="AR85" t="s">
        <v>5329</v>
      </c>
      <c r="AS85"/>
    </row>
    <row r="86" spans="18:45">
      <c r="R86" s="1" t="s">
        <v>4906</v>
      </c>
      <c r="V86" s="1" t="s">
        <v>4907</v>
      </c>
      <c r="X86" s="1" t="s">
        <v>4908</v>
      </c>
      <c r="AR86" t="s">
        <v>5330</v>
      </c>
      <c r="AS86"/>
    </row>
    <row r="87" spans="18:45">
      <c r="R87" s="1" t="s">
        <v>4909</v>
      </c>
      <c r="V87" s="1" t="s">
        <v>4910</v>
      </c>
      <c r="X87" s="1" t="s">
        <v>4911</v>
      </c>
      <c r="AR87" t="s">
        <v>5331</v>
      </c>
      <c r="AS87"/>
    </row>
    <row r="88" spans="18:45">
      <c r="R88" s="1" t="s">
        <v>4912</v>
      </c>
      <c r="V88" s="1" t="s">
        <v>4913</v>
      </c>
      <c r="X88" s="1" t="s">
        <v>4914</v>
      </c>
      <c r="AR88" t="s">
        <v>5332</v>
      </c>
      <c r="AS88"/>
    </row>
    <row r="89" spans="18:45">
      <c r="V89" s="1" t="s">
        <v>4915</v>
      </c>
      <c r="X89" s="1" t="s">
        <v>4916</v>
      </c>
      <c r="AR89" t="s">
        <v>5333</v>
      </c>
      <c r="AS89"/>
    </row>
    <row r="90" spans="18:45">
      <c r="V90" s="1" t="s">
        <v>4917</v>
      </c>
      <c r="X90" s="1" t="s">
        <v>4918</v>
      </c>
      <c r="AR90" t="s">
        <v>5334</v>
      </c>
      <c r="AS90"/>
    </row>
    <row r="91" spans="18:45">
      <c r="V91" s="1" t="s">
        <v>4919</v>
      </c>
      <c r="X91" s="1" t="s">
        <v>4920</v>
      </c>
      <c r="AR91" t="s">
        <v>5335</v>
      </c>
      <c r="AS91"/>
    </row>
    <row r="92" spans="18:45">
      <c r="V92" s="1" t="s">
        <v>4921</v>
      </c>
      <c r="X92" s="1" t="s">
        <v>4922</v>
      </c>
      <c r="AR92" t="s">
        <v>5336</v>
      </c>
      <c r="AS92"/>
    </row>
    <row r="93" spans="18:45">
      <c r="V93" s="1" t="s">
        <v>4923</v>
      </c>
      <c r="X93" s="1" t="s">
        <v>4924</v>
      </c>
      <c r="AR93" t="s">
        <v>5337</v>
      </c>
      <c r="AS93"/>
    </row>
    <row r="94" spans="18:45">
      <c r="V94" s="1" t="s">
        <v>4925</v>
      </c>
      <c r="X94" s="1" t="s">
        <v>4926</v>
      </c>
      <c r="AR94" t="s">
        <v>5338</v>
      </c>
      <c r="AS94"/>
    </row>
    <row r="95" spans="18:45">
      <c r="V95" s="1" t="s">
        <v>4927</v>
      </c>
      <c r="X95" s="1" t="s">
        <v>4928</v>
      </c>
      <c r="AR95" t="s">
        <v>5339</v>
      </c>
      <c r="AS95"/>
    </row>
    <row r="96" spans="18:45">
      <c r="V96" s="1" t="s">
        <v>4929</v>
      </c>
      <c r="X96" s="1" t="s">
        <v>4930</v>
      </c>
      <c r="AR96" t="s">
        <v>5340</v>
      </c>
      <c r="AS96"/>
    </row>
    <row r="97" spans="22:45">
      <c r="V97" s="1" t="s">
        <v>4931</v>
      </c>
      <c r="X97" s="1" t="s">
        <v>4932</v>
      </c>
      <c r="AR97" t="s">
        <v>5341</v>
      </c>
      <c r="AS97"/>
    </row>
    <row r="98" spans="22:45">
      <c r="V98" s="1" t="s">
        <v>4933</v>
      </c>
      <c r="X98" s="1" t="s">
        <v>4934</v>
      </c>
      <c r="AR98" t="s">
        <v>5342</v>
      </c>
      <c r="AS98"/>
    </row>
    <row r="99" spans="22:45">
      <c r="V99" s="1" t="s">
        <v>4935</v>
      </c>
      <c r="X99" s="1" t="s">
        <v>4936</v>
      </c>
      <c r="AR99" t="s">
        <v>5343</v>
      </c>
      <c r="AS99"/>
    </row>
    <row r="100" spans="22:45">
      <c r="V100" s="1" t="s">
        <v>4937</v>
      </c>
      <c r="X100" s="1" t="s">
        <v>4938</v>
      </c>
      <c r="AR100" t="s">
        <v>5344</v>
      </c>
      <c r="AS100"/>
    </row>
    <row r="101" spans="22:45">
      <c r="V101" s="1" t="s">
        <v>4939</v>
      </c>
      <c r="X101" s="1" t="s">
        <v>4940</v>
      </c>
      <c r="AR101" t="s">
        <v>5345</v>
      </c>
      <c r="AS101"/>
    </row>
    <row r="102" spans="22:45">
      <c r="V102" s="1" t="s">
        <v>4941</v>
      </c>
      <c r="X102" s="1" t="s">
        <v>4942</v>
      </c>
      <c r="AR102" t="s">
        <v>5346</v>
      </c>
      <c r="AS102"/>
    </row>
    <row r="103" spans="22:45">
      <c r="V103" s="1" t="s">
        <v>4943</v>
      </c>
      <c r="X103" s="1" t="s">
        <v>4944</v>
      </c>
      <c r="AR103" t="s">
        <v>5347</v>
      </c>
      <c r="AS103"/>
    </row>
    <row r="104" spans="22:45">
      <c r="V104" s="1" t="s">
        <v>4945</v>
      </c>
      <c r="X104" s="1" t="s">
        <v>4946</v>
      </c>
      <c r="AR104" t="s">
        <v>5348</v>
      </c>
      <c r="AS104"/>
    </row>
    <row r="105" spans="22:45">
      <c r="V105" s="1" t="s">
        <v>4947</v>
      </c>
      <c r="X105" s="1" t="s">
        <v>4948</v>
      </c>
      <c r="AR105" t="s">
        <v>5349</v>
      </c>
      <c r="AS105"/>
    </row>
    <row r="106" spans="22:45">
      <c r="V106" s="1" t="s">
        <v>4949</v>
      </c>
      <c r="AR106" t="s">
        <v>5350</v>
      </c>
      <c r="AS106"/>
    </row>
    <row r="107" spans="22:45">
      <c r="V107" s="1" t="s">
        <v>4950</v>
      </c>
      <c r="AR107" t="s">
        <v>5351</v>
      </c>
      <c r="AS107"/>
    </row>
    <row r="108" spans="22:45">
      <c r="V108" s="1" t="s">
        <v>4951</v>
      </c>
      <c r="AR108" t="s">
        <v>5352</v>
      </c>
      <c r="AS108"/>
    </row>
    <row r="109" spans="22:45">
      <c r="V109" s="1" t="s">
        <v>4952</v>
      </c>
      <c r="AR109" t="s">
        <v>5353</v>
      </c>
      <c r="AS109"/>
    </row>
    <row r="110" spans="22:45">
      <c r="V110" s="1" t="s">
        <v>4953</v>
      </c>
      <c r="AR110" t="s">
        <v>5354</v>
      </c>
      <c r="AS110"/>
    </row>
    <row r="111" spans="22:45">
      <c r="V111" s="1" t="s">
        <v>4954</v>
      </c>
      <c r="AR111" t="s">
        <v>5355</v>
      </c>
    </row>
    <row r="112" spans="22:45">
      <c r="V112" s="1" t="s">
        <v>4955</v>
      </c>
      <c r="AR112" t="s">
        <v>5356</v>
      </c>
    </row>
    <row r="113" spans="22:44">
      <c r="V113" s="1" t="s">
        <v>4956</v>
      </c>
      <c r="AR113" t="s">
        <v>5357</v>
      </c>
    </row>
    <row r="114" spans="22:44">
      <c r="V114" s="1" t="s">
        <v>4957</v>
      </c>
      <c r="AR114" t="s">
        <v>5358</v>
      </c>
    </row>
    <row r="115" spans="22:44">
      <c r="V115" s="1" t="s">
        <v>4958</v>
      </c>
      <c r="AR115" t="s">
        <v>5359</v>
      </c>
    </row>
    <row r="116" spans="22:44">
      <c r="V116" s="1" t="s">
        <v>4959</v>
      </c>
      <c r="AR116" t="s">
        <v>5360</v>
      </c>
    </row>
    <row r="117" spans="22:44">
      <c r="V117" s="1" t="s">
        <v>4960</v>
      </c>
      <c r="AR117" t="s">
        <v>5361</v>
      </c>
    </row>
    <row r="118" spans="22:44">
      <c r="V118" s="1" t="s">
        <v>4961</v>
      </c>
      <c r="AR118" t="s">
        <v>5362</v>
      </c>
    </row>
    <row r="119" spans="22:44">
      <c r="V119" s="1" t="s">
        <v>4962</v>
      </c>
      <c r="AR119" t="s">
        <v>5363</v>
      </c>
    </row>
    <row r="120" spans="22:44">
      <c r="V120" s="1" t="s">
        <v>4963</v>
      </c>
      <c r="AR120" t="s">
        <v>5364</v>
      </c>
    </row>
    <row r="121" spans="22:44">
      <c r="V121" s="1" t="s">
        <v>4964</v>
      </c>
      <c r="AR121" t="s">
        <v>5365</v>
      </c>
    </row>
    <row r="122" spans="22:44">
      <c r="V122" s="1" t="s">
        <v>4965</v>
      </c>
      <c r="AR122" t="s">
        <v>5366</v>
      </c>
    </row>
    <row r="123" spans="22:44">
      <c r="V123" s="1" t="s">
        <v>4966</v>
      </c>
      <c r="AR123" t="s">
        <v>5367</v>
      </c>
    </row>
    <row r="124" spans="22:44">
      <c r="V124" s="1" t="s">
        <v>4967</v>
      </c>
      <c r="AR124" t="s">
        <v>5368</v>
      </c>
    </row>
    <row r="125" spans="22:44">
      <c r="V125" s="1" t="s">
        <v>4968</v>
      </c>
      <c r="AR125" t="s">
        <v>5369</v>
      </c>
    </row>
    <row r="126" spans="22:44">
      <c r="V126" s="1" t="s">
        <v>4969</v>
      </c>
      <c r="AR126" t="s">
        <v>5370</v>
      </c>
    </row>
    <row r="127" spans="22:44">
      <c r="V127" s="1" t="s">
        <v>4970</v>
      </c>
      <c r="AR127" t="s">
        <v>5371</v>
      </c>
    </row>
    <row r="128" spans="22:44">
      <c r="V128" s="1" t="s">
        <v>4971</v>
      </c>
      <c r="AR128" t="s">
        <v>5372</v>
      </c>
    </row>
    <row r="129" spans="22:44">
      <c r="V129" s="1" t="s">
        <v>4972</v>
      </c>
      <c r="AR129" t="s">
        <v>5373</v>
      </c>
    </row>
    <row r="130" spans="22:44">
      <c r="V130" s="1" t="s">
        <v>4973</v>
      </c>
      <c r="AR130" t="s">
        <v>5374</v>
      </c>
    </row>
    <row r="131" spans="22:44">
      <c r="V131" s="1" t="s">
        <v>4974</v>
      </c>
      <c r="AR131" t="s">
        <v>5375</v>
      </c>
    </row>
    <row r="132" spans="22:44">
      <c r="V132" s="1" t="s">
        <v>4975</v>
      </c>
      <c r="AR132" t="s">
        <v>5376</v>
      </c>
    </row>
    <row r="133" spans="22:44">
      <c r="V133" s="1" t="s">
        <v>4976</v>
      </c>
      <c r="AR133" t="s">
        <v>5377</v>
      </c>
    </row>
    <row r="134" spans="22:44">
      <c r="V134" s="1" t="s">
        <v>4977</v>
      </c>
      <c r="AR134" t="s">
        <v>5378</v>
      </c>
    </row>
    <row r="135" spans="22:44">
      <c r="V135" s="1" t="s">
        <v>4978</v>
      </c>
      <c r="AR135" t="s">
        <v>5379</v>
      </c>
    </row>
    <row r="136" spans="22:44">
      <c r="V136" s="1" t="s">
        <v>4979</v>
      </c>
      <c r="AR136" t="s">
        <v>5380</v>
      </c>
    </row>
    <row r="137" spans="22:44">
      <c r="V137" s="1" t="s">
        <v>4980</v>
      </c>
      <c r="AR137" t="s">
        <v>5381</v>
      </c>
    </row>
    <row r="138" spans="22:44">
      <c r="V138" s="1" t="s">
        <v>4981</v>
      </c>
      <c r="AR138" t="s">
        <v>5382</v>
      </c>
    </row>
    <row r="139" spans="22:44">
      <c r="V139" s="1" t="s">
        <v>4982</v>
      </c>
      <c r="AR139" t="s">
        <v>5383</v>
      </c>
    </row>
    <row r="140" spans="22:44">
      <c r="V140" s="1" t="s">
        <v>4983</v>
      </c>
      <c r="AR140" t="s">
        <v>5384</v>
      </c>
    </row>
    <row r="141" spans="22:44">
      <c r="V141" s="1" t="s">
        <v>4984</v>
      </c>
      <c r="AR141" t="s">
        <v>5385</v>
      </c>
    </row>
    <row r="142" spans="22:44">
      <c r="V142" s="1" t="s">
        <v>4985</v>
      </c>
      <c r="AR142" t="s">
        <v>5386</v>
      </c>
    </row>
    <row r="143" spans="22:44">
      <c r="V143" s="1" t="s">
        <v>4986</v>
      </c>
      <c r="AR143" t="s">
        <v>5387</v>
      </c>
    </row>
    <row r="144" spans="22:44">
      <c r="V144" s="1" t="s">
        <v>4987</v>
      </c>
      <c r="AR144" t="s">
        <v>5388</v>
      </c>
    </row>
    <row r="145" spans="22:44">
      <c r="V145" s="1" t="s">
        <v>4988</v>
      </c>
      <c r="AR145" t="s">
        <v>5389</v>
      </c>
    </row>
    <row r="146" spans="22:44">
      <c r="V146" s="1" t="s">
        <v>4989</v>
      </c>
      <c r="AR146" t="s">
        <v>5390</v>
      </c>
    </row>
    <row r="147" spans="22:44">
      <c r="V147" s="1" t="s">
        <v>4990</v>
      </c>
      <c r="AR147" t="s">
        <v>5391</v>
      </c>
    </row>
    <row r="148" spans="22:44">
      <c r="V148" s="1" t="s">
        <v>4991</v>
      </c>
      <c r="AR148" t="s">
        <v>5392</v>
      </c>
    </row>
    <row r="149" spans="22:44">
      <c r="V149" s="1" t="s">
        <v>4992</v>
      </c>
      <c r="AR149" t="s">
        <v>5393</v>
      </c>
    </row>
    <row r="150" spans="22:44">
      <c r="V150" s="1" t="s">
        <v>4993</v>
      </c>
      <c r="AR150" t="s">
        <v>5394</v>
      </c>
    </row>
    <row r="151" spans="22:44">
      <c r="V151" s="1" t="s">
        <v>4994</v>
      </c>
      <c r="AR151" t="s">
        <v>5395</v>
      </c>
    </row>
    <row r="152" spans="22:44">
      <c r="V152" s="1" t="s">
        <v>4995</v>
      </c>
      <c r="AR152" t="s">
        <v>5396</v>
      </c>
    </row>
    <row r="153" spans="22:44">
      <c r="V153" s="1" t="s">
        <v>4996</v>
      </c>
      <c r="AR153" t="s">
        <v>5397</v>
      </c>
    </row>
    <row r="154" spans="22:44">
      <c r="V154" s="1" t="s">
        <v>4997</v>
      </c>
      <c r="AR154" t="s">
        <v>5398</v>
      </c>
    </row>
    <row r="155" spans="22:44">
      <c r="V155" s="1" t="s">
        <v>4998</v>
      </c>
      <c r="AR155" t="s">
        <v>5399</v>
      </c>
    </row>
    <row r="156" spans="22:44">
      <c r="V156" s="1" t="s">
        <v>4999</v>
      </c>
      <c r="AR156" t="s">
        <v>5400</v>
      </c>
    </row>
    <row r="157" spans="22:44">
      <c r="V157" s="1" t="s">
        <v>5000</v>
      </c>
      <c r="AR157" t="s">
        <v>5401</v>
      </c>
    </row>
    <row r="158" spans="22:44">
      <c r="V158" s="1" t="s">
        <v>5001</v>
      </c>
      <c r="AR158" t="s">
        <v>5402</v>
      </c>
    </row>
    <row r="159" spans="22:44">
      <c r="V159" s="1" t="s">
        <v>5002</v>
      </c>
      <c r="AR159" t="s">
        <v>5403</v>
      </c>
    </row>
    <row r="160" spans="22:44">
      <c r="V160" s="1" t="s">
        <v>5003</v>
      </c>
      <c r="AR160" t="s">
        <v>5404</v>
      </c>
    </row>
    <row r="161" spans="22:44">
      <c r="V161" s="1" t="s">
        <v>5004</v>
      </c>
      <c r="AR161" t="s">
        <v>5405</v>
      </c>
    </row>
    <row r="162" spans="22:44">
      <c r="V162" s="1" t="s">
        <v>5005</v>
      </c>
      <c r="AR162" t="s">
        <v>5406</v>
      </c>
    </row>
    <row r="163" spans="22:44">
      <c r="V163" s="1" t="s">
        <v>5006</v>
      </c>
      <c r="AR163" t="s">
        <v>5407</v>
      </c>
    </row>
    <row r="164" spans="22:44">
      <c r="V164" s="1" t="s">
        <v>5007</v>
      </c>
      <c r="AR164" t="s">
        <v>5408</v>
      </c>
    </row>
    <row r="165" spans="22:44">
      <c r="V165" s="1" t="s">
        <v>5008</v>
      </c>
      <c r="AR165" t="s">
        <v>5409</v>
      </c>
    </row>
    <row r="166" spans="22:44">
      <c r="V166" s="1" t="s">
        <v>5009</v>
      </c>
      <c r="AR166" t="s">
        <v>5410</v>
      </c>
    </row>
    <row r="167" spans="22:44">
      <c r="V167" s="1" t="s">
        <v>5010</v>
      </c>
      <c r="AR167" t="s">
        <v>5411</v>
      </c>
    </row>
    <row r="168" spans="22:44">
      <c r="V168" s="1" t="s">
        <v>5011</v>
      </c>
      <c r="AR168" t="s">
        <v>5412</v>
      </c>
    </row>
    <row r="169" spans="22:44">
      <c r="V169" s="1" t="s">
        <v>5012</v>
      </c>
      <c r="AR169" t="s">
        <v>5413</v>
      </c>
    </row>
    <row r="170" spans="22:44">
      <c r="V170" s="1" t="s">
        <v>5013</v>
      </c>
      <c r="AR170" t="s">
        <v>5414</v>
      </c>
    </row>
    <row r="171" spans="22:44">
      <c r="V171" s="1" t="s">
        <v>5014</v>
      </c>
      <c r="AR171" t="s">
        <v>5415</v>
      </c>
    </row>
    <row r="172" spans="22:44">
      <c r="V172" s="1" t="s">
        <v>5015</v>
      </c>
      <c r="AR172" t="s">
        <v>5416</v>
      </c>
    </row>
    <row r="173" spans="22:44">
      <c r="V173" s="1" t="s">
        <v>5016</v>
      </c>
      <c r="AR173" t="s">
        <v>5417</v>
      </c>
    </row>
    <row r="174" spans="22:44">
      <c r="V174" s="1" t="s">
        <v>5017</v>
      </c>
      <c r="AR174" t="s">
        <v>5418</v>
      </c>
    </row>
    <row r="175" spans="22:44">
      <c r="V175" s="1" t="s">
        <v>5018</v>
      </c>
      <c r="AR175" t="s">
        <v>5419</v>
      </c>
    </row>
    <row r="176" spans="22:44">
      <c r="V176" s="1" t="s">
        <v>5019</v>
      </c>
      <c r="AR176" t="s">
        <v>5420</v>
      </c>
    </row>
    <row r="177" spans="22:44">
      <c r="V177" s="1" t="s">
        <v>5020</v>
      </c>
      <c r="AR177" t="s">
        <v>5421</v>
      </c>
    </row>
    <row r="178" spans="22:44">
      <c r="V178" s="1" t="s">
        <v>5021</v>
      </c>
      <c r="AR178" t="s">
        <v>5422</v>
      </c>
    </row>
    <row r="179" spans="22:44">
      <c r="V179" s="1" t="s">
        <v>5022</v>
      </c>
      <c r="AR179" t="s">
        <v>5423</v>
      </c>
    </row>
    <row r="180" spans="22:44">
      <c r="V180" s="1" t="s">
        <v>5023</v>
      </c>
      <c r="AR180" t="s">
        <v>5424</v>
      </c>
    </row>
    <row r="181" spans="22:44">
      <c r="V181" s="1" t="s">
        <v>5024</v>
      </c>
      <c r="AR181" t="s">
        <v>5425</v>
      </c>
    </row>
    <row r="182" spans="22:44">
      <c r="V182" s="1" t="s">
        <v>5025</v>
      </c>
      <c r="AR182" t="s">
        <v>5426</v>
      </c>
    </row>
    <row r="183" spans="22:44">
      <c r="V183" s="1" t="s">
        <v>5026</v>
      </c>
      <c r="AR183" t="s">
        <v>5427</v>
      </c>
    </row>
    <row r="184" spans="22:44">
      <c r="V184" s="1" t="s">
        <v>5027</v>
      </c>
      <c r="AR184" t="s">
        <v>5428</v>
      </c>
    </row>
    <row r="185" spans="22:44">
      <c r="V185" s="1" t="s">
        <v>5028</v>
      </c>
      <c r="AR185" t="s">
        <v>5429</v>
      </c>
    </row>
    <row r="186" spans="22:44">
      <c r="V186" s="1" t="s">
        <v>5029</v>
      </c>
      <c r="AR186" t="s">
        <v>5430</v>
      </c>
    </row>
    <row r="187" spans="22:44">
      <c r="V187" s="1" t="s">
        <v>5030</v>
      </c>
      <c r="AR187" t="s">
        <v>5431</v>
      </c>
    </row>
    <row r="188" spans="22:44">
      <c r="V188" s="1" t="s">
        <v>5031</v>
      </c>
      <c r="AR188" t="s">
        <v>5432</v>
      </c>
    </row>
    <row r="189" spans="22:44">
      <c r="V189" s="1" t="s">
        <v>5032</v>
      </c>
      <c r="AR189" t="s">
        <v>5433</v>
      </c>
    </row>
    <row r="190" spans="22:44">
      <c r="V190" s="1" t="s">
        <v>5033</v>
      </c>
      <c r="AR190" t="s">
        <v>5434</v>
      </c>
    </row>
    <row r="191" spans="22:44">
      <c r="V191" s="1" t="s">
        <v>5034</v>
      </c>
      <c r="AR191" t="s">
        <v>5435</v>
      </c>
    </row>
    <row r="192" spans="22:44">
      <c r="V192" s="1" t="s">
        <v>5035</v>
      </c>
      <c r="AR192" t="s">
        <v>5436</v>
      </c>
    </row>
    <row r="193" spans="22:44">
      <c r="V193" s="1" t="s">
        <v>5036</v>
      </c>
      <c r="AR193" t="s">
        <v>5437</v>
      </c>
    </row>
    <row r="194" spans="22:44">
      <c r="V194" s="1" t="s">
        <v>5037</v>
      </c>
      <c r="AR194" t="s">
        <v>5438</v>
      </c>
    </row>
    <row r="195" spans="22:44">
      <c r="V195" s="1" t="s">
        <v>5038</v>
      </c>
      <c r="AR195" t="s">
        <v>5439</v>
      </c>
    </row>
    <row r="196" spans="22:44">
      <c r="V196" s="1" t="s">
        <v>5039</v>
      </c>
      <c r="AR196" t="s">
        <v>5440</v>
      </c>
    </row>
    <row r="197" spans="22:44">
      <c r="V197" s="1" t="s">
        <v>5040</v>
      </c>
      <c r="AR197" t="s">
        <v>5441</v>
      </c>
    </row>
    <row r="198" spans="22:44">
      <c r="V198" s="1" t="s">
        <v>5041</v>
      </c>
      <c r="AR198" t="s">
        <v>5442</v>
      </c>
    </row>
    <row r="199" spans="22:44">
      <c r="V199" s="1" t="s">
        <v>5042</v>
      </c>
      <c r="AR199" t="s">
        <v>5443</v>
      </c>
    </row>
    <row r="200" spans="22:44">
      <c r="V200" s="1" t="s">
        <v>5043</v>
      </c>
      <c r="AR200" t="s">
        <v>5444</v>
      </c>
    </row>
    <row r="201" spans="22:44">
      <c r="V201" s="1" t="s">
        <v>5044</v>
      </c>
      <c r="AR201" t="s">
        <v>5445</v>
      </c>
    </row>
    <row r="202" spans="22:44">
      <c r="V202" s="1" t="s">
        <v>5045</v>
      </c>
      <c r="AR202" t="s">
        <v>5446</v>
      </c>
    </row>
    <row r="203" spans="22:44">
      <c r="V203" s="1" t="s">
        <v>5046</v>
      </c>
      <c r="AR203" t="s">
        <v>5447</v>
      </c>
    </row>
    <row r="204" spans="22:44">
      <c r="V204" s="1" t="s">
        <v>5047</v>
      </c>
      <c r="AR204" t="s">
        <v>5448</v>
      </c>
    </row>
    <row r="205" spans="22:44">
      <c r="V205" s="1" t="s">
        <v>5048</v>
      </c>
      <c r="AR205" t="s">
        <v>5449</v>
      </c>
    </row>
    <row r="206" spans="22:44">
      <c r="V206" s="1" t="s">
        <v>5049</v>
      </c>
      <c r="AR206" t="s">
        <v>5450</v>
      </c>
    </row>
    <row r="207" spans="22:44">
      <c r="V207" s="1" t="s">
        <v>5050</v>
      </c>
      <c r="AR207" t="s">
        <v>5451</v>
      </c>
    </row>
    <row r="208" spans="22:44">
      <c r="V208" s="1" t="s">
        <v>5051</v>
      </c>
      <c r="AR208" t="s">
        <v>5452</v>
      </c>
    </row>
    <row r="209" spans="22:44">
      <c r="V209" s="1" t="s">
        <v>5052</v>
      </c>
      <c r="AR209" t="s">
        <v>5453</v>
      </c>
    </row>
    <row r="210" spans="22:44">
      <c r="V210" s="1" t="s">
        <v>5053</v>
      </c>
      <c r="AR210" t="s">
        <v>5454</v>
      </c>
    </row>
    <row r="211" spans="22:44">
      <c r="V211" s="1" t="s">
        <v>5054</v>
      </c>
      <c r="AR211" t="s">
        <v>5455</v>
      </c>
    </row>
    <row r="212" spans="22:44">
      <c r="V212" s="1" t="s">
        <v>5055</v>
      </c>
      <c r="AR212" t="s">
        <v>5456</v>
      </c>
    </row>
    <row r="213" spans="22:44">
      <c r="V213" s="1" t="s">
        <v>5056</v>
      </c>
      <c r="AR213" t="s">
        <v>5457</v>
      </c>
    </row>
    <row r="214" spans="22:44">
      <c r="V214" s="1" t="s">
        <v>5057</v>
      </c>
      <c r="AR214" t="s">
        <v>5458</v>
      </c>
    </row>
    <row r="215" spans="22:44">
      <c r="V215" s="1" t="s">
        <v>5058</v>
      </c>
      <c r="AR215" t="s">
        <v>5459</v>
      </c>
    </row>
    <row r="216" spans="22:44">
      <c r="V216" s="1" t="s">
        <v>5059</v>
      </c>
      <c r="AR216" t="s">
        <v>5460</v>
      </c>
    </row>
    <row r="217" spans="22:44">
      <c r="V217" s="1" t="s">
        <v>5060</v>
      </c>
      <c r="AR217" t="s">
        <v>5461</v>
      </c>
    </row>
    <row r="218" spans="22:44">
      <c r="V218" s="1" t="s">
        <v>5061</v>
      </c>
      <c r="AR218" t="s">
        <v>5462</v>
      </c>
    </row>
    <row r="219" spans="22:44">
      <c r="V219" s="1" t="s">
        <v>5062</v>
      </c>
      <c r="AR219" t="s">
        <v>5463</v>
      </c>
    </row>
    <row r="220" spans="22:44">
      <c r="V220" s="1" t="s">
        <v>5063</v>
      </c>
      <c r="AR220" t="s">
        <v>5464</v>
      </c>
    </row>
    <row r="221" spans="22:44">
      <c r="V221" s="1" t="s">
        <v>5064</v>
      </c>
      <c r="AR221" t="s">
        <v>5465</v>
      </c>
    </row>
    <row r="222" spans="22:44">
      <c r="V222" s="1" t="s">
        <v>5065</v>
      </c>
      <c r="AR222" t="s">
        <v>5466</v>
      </c>
    </row>
    <row r="223" spans="22:44">
      <c r="V223" s="1" t="s">
        <v>5066</v>
      </c>
      <c r="AR223" t="s">
        <v>5467</v>
      </c>
    </row>
    <row r="224" spans="22:44">
      <c r="V224" s="1" t="s">
        <v>5067</v>
      </c>
      <c r="AR224" t="s">
        <v>5468</v>
      </c>
    </row>
    <row r="225" spans="22:44">
      <c r="V225" s="1" t="s">
        <v>5068</v>
      </c>
      <c r="AR225" t="s">
        <v>5469</v>
      </c>
    </row>
    <row r="226" spans="22:44">
      <c r="V226" s="1" t="s">
        <v>5069</v>
      </c>
      <c r="AR226" t="s">
        <v>5470</v>
      </c>
    </row>
    <row r="227" spans="22:44">
      <c r="V227" s="1" t="s">
        <v>5070</v>
      </c>
      <c r="AR227" t="s">
        <v>5471</v>
      </c>
    </row>
    <row r="228" spans="22:44">
      <c r="V228" s="1" t="s">
        <v>5071</v>
      </c>
      <c r="AR228" t="s">
        <v>5472</v>
      </c>
    </row>
    <row r="229" spans="22:44">
      <c r="V229" s="1" t="s">
        <v>5072</v>
      </c>
      <c r="AR229" t="s">
        <v>5473</v>
      </c>
    </row>
    <row r="230" spans="22:44">
      <c r="V230" s="1" t="s">
        <v>5073</v>
      </c>
      <c r="AR230" t="s">
        <v>5474</v>
      </c>
    </row>
    <row r="231" spans="22:44">
      <c r="V231" s="1" t="s">
        <v>5074</v>
      </c>
      <c r="AR231" t="s">
        <v>5475</v>
      </c>
    </row>
    <row r="232" spans="22:44">
      <c r="V232" s="1" t="s">
        <v>5075</v>
      </c>
      <c r="AR232" t="s">
        <v>5476</v>
      </c>
    </row>
    <row r="233" spans="22:44">
      <c r="V233" s="1" t="s">
        <v>5076</v>
      </c>
      <c r="AR233" t="s">
        <v>5477</v>
      </c>
    </row>
    <row r="234" spans="22:44">
      <c r="V234" s="1" t="s">
        <v>5077</v>
      </c>
      <c r="AR234" t="s">
        <v>5478</v>
      </c>
    </row>
    <row r="235" spans="22:44">
      <c r="V235" s="1" t="s">
        <v>5078</v>
      </c>
      <c r="AR235" t="s">
        <v>5479</v>
      </c>
    </row>
    <row r="236" spans="22:44">
      <c r="V236" s="1" t="s">
        <v>5079</v>
      </c>
      <c r="AR236" t="s">
        <v>5480</v>
      </c>
    </row>
    <row r="237" spans="22:44">
      <c r="V237" s="1" t="s">
        <v>5080</v>
      </c>
      <c r="AR237" t="s">
        <v>5481</v>
      </c>
    </row>
    <row r="238" spans="22:44">
      <c r="V238" s="1" t="s">
        <v>5081</v>
      </c>
      <c r="AR238" t="s">
        <v>5482</v>
      </c>
    </row>
    <row r="239" spans="22:44">
      <c r="V239" s="1" t="s">
        <v>5082</v>
      </c>
      <c r="AR239" t="s">
        <v>5483</v>
      </c>
    </row>
    <row r="240" spans="22:44">
      <c r="V240" s="1" t="s">
        <v>5083</v>
      </c>
      <c r="AR240" t="s">
        <v>5484</v>
      </c>
    </row>
    <row r="241" spans="22:44">
      <c r="V241" s="1" t="s">
        <v>5084</v>
      </c>
      <c r="AR241" t="s">
        <v>5485</v>
      </c>
    </row>
    <row r="242" spans="22:44">
      <c r="V242" s="1" t="s">
        <v>5085</v>
      </c>
      <c r="AR242" t="s">
        <v>5486</v>
      </c>
    </row>
    <row r="243" spans="22:44">
      <c r="V243" s="1" t="s">
        <v>5086</v>
      </c>
      <c r="AR243" t="s">
        <v>5487</v>
      </c>
    </row>
    <row r="244" spans="22:44">
      <c r="V244" s="1" t="s">
        <v>5087</v>
      </c>
      <c r="AR244" t="s">
        <v>5488</v>
      </c>
    </row>
    <row r="245" spans="22:44">
      <c r="V245" s="1" t="s">
        <v>5088</v>
      </c>
      <c r="AR245" t="s">
        <v>5489</v>
      </c>
    </row>
    <row r="246" spans="22:44">
      <c r="V246" s="1" t="s">
        <v>5089</v>
      </c>
      <c r="AR246" t="s">
        <v>5490</v>
      </c>
    </row>
    <row r="247" spans="22:44">
      <c r="V247" s="1" t="s">
        <v>5090</v>
      </c>
      <c r="AR247" t="s">
        <v>5491</v>
      </c>
    </row>
    <row r="248" spans="22:44">
      <c r="V248" s="1" t="s">
        <v>5091</v>
      </c>
      <c r="AR248" s="1" t="s">
        <v>5634</v>
      </c>
    </row>
    <row r="249" spans="22:44">
      <c r="V249" s="1" t="s">
        <v>5092</v>
      </c>
    </row>
    <row r="250" spans="22:44">
      <c r="V250" s="1" t="s">
        <v>5093</v>
      </c>
    </row>
    <row r="251" spans="22:44">
      <c r="V251" s="1" t="s">
        <v>5094</v>
      </c>
    </row>
    <row r="252" spans="22:44">
      <c r="V252" s="1" t="s">
        <v>5095</v>
      </c>
    </row>
    <row r="253" spans="22:44">
      <c r="V253" s="1" t="s">
        <v>5096</v>
      </c>
    </row>
    <row r="254" spans="22:44">
      <c r="V254" s="1" t="s">
        <v>5097</v>
      </c>
    </row>
    <row r="255" spans="22:44">
      <c r="V255" s="1" t="s">
        <v>5098</v>
      </c>
    </row>
    <row r="256" spans="22:44">
      <c r="V256" s="1" t="s">
        <v>5099</v>
      </c>
    </row>
    <row r="257" spans="22:22">
      <c r="V257" s="1" t="s">
        <v>5100</v>
      </c>
    </row>
    <row r="258" spans="22:22">
      <c r="V258" s="1" t="s">
        <v>5101</v>
      </c>
    </row>
    <row r="259" spans="22:22">
      <c r="V259" s="1" t="s">
        <v>5102</v>
      </c>
    </row>
    <row r="260" spans="22:22">
      <c r="V260" s="1" t="s">
        <v>5103</v>
      </c>
    </row>
    <row r="261" spans="22:22">
      <c r="V261" s="1" t="s">
        <v>5104</v>
      </c>
    </row>
    <row r="262" spans="22:22">
      <c r="V262" s="1" t="s">
        <v>5105</v>
      </c>
    </row>
    <row r="263" spans="22:22">
      <c r="V263" s="1" t="s">
        <v>5106</v>
      </c>
    </row>
    <row r="264" spans="22:22">
      <c r="V264" s="1" t="s">
        <v>5107</v>
      </c>
    </row>
    <row r="265" spans="22:22">
      <c r="V265" s="1" t="s">
        <v>5108</v>
      </c>
    </row>
    <row r="266" spans="22:22">
      <c r="V266" s="1" t="s">
        <v>5109</v>
      </c>
    </row>
    <row r="267" spans="22:22">
      <c r="V267" s="1" t="s">
        <v>5110</v>
      </c>
    </row>
    <row r="268" spans="22:22">
      <c r="V268" s="1" t="s">
        <v>5111</v>
      </c>
    </row>
    <row r="269" spans="22:22">
      <c r="V269" s="1" t="s">
        <v>5112</v>
      </c>
    </row>
    <row r="270" spans="22:22">
      <c r="V270" s="1" t="s">
        <v>5113</v>
      </c>
    </row>
    <row r="271" spans="22:22">
      <c r="V271" s="1" t="s">
        <v>5114</v>
      </c>
    </row>
    <row r="272" spans="22:22">
      <c r="V272" s="1" t="s">
        <v>5115</v>
      </c>
    </row>
    <row r="273" spans="22:22">
      <c r="V273" s="1" t="s">
        <v>5116</v>
      </c>
    </row>
    <row r="274" spans="22:22">
      <c r="V274" s="1" t="s">
        <v>5117</v>
      </c>
    </row>
    <row r="275" spans="22:22">
      <c r="V275" s="1" t="s">
        <v>5118</v>
      </c>
    </row>
    <row r="276" spans="22:22">
      <c r="V276" s="1" t="s">
        <v>5119</v>
      </c>
    </row>
    <row r="277" spans="22:22">
      <c r="V277" s="1" t="s">
        <v>5120</v>
      </c>
    </row>
    <row r="278" spans="22:22">
      <c r="V278" s="1" t="s">
        <v>5121</v>
      </c>
    </row>
    <row r="279" spans="22:22">
      <c r="V279" s="1" t="s">
        <v>5122</v>
      </c>
    </row>
    <row r="280" spans="22:22">
      <c r="V280" s="1" t="s">
        <v>5123</v>
      </c>
    </row>
    <row r="281" spans="22:22">
      <c r="V281" s="1" t="s">
        <v>5124</v>
      </c>
    </row>
    <row r="282" spans="22:22">
      <c r="V282" s="1" t="s">
        <v>5125</v>
      </c>
    </row>
    <row r="283" spans="22:22">
      <c r="V283" s="1" t="s">
        <v>5126</v>
      </c>
    </row>
    <row r="284" spans="22:22">
      <c r="V284" s="1" t="s">
        <v>5127</v>
      </c>
    </row>
    <row r="285" spans="22:22">
      <c r="V285" s="1" t="s">
        <v>5128</v>
      </c>
    </row>
    <row r="286" spans="22:22">
      <c r="V286" s="1" t="s">
        <v>5129</v>
      </c>
    </row>
    <row r="287" spans="22:22">
      <c r="V287" s="1" t="s">
        <v>5130</v>
      </c>
    </row>
    <row r="288" spans="22:22">
      <c r="V288" s="1" t="s">
        <v>5131</v>
      </c>
    </row>
    <row r="289" spans="22:22">
      <c r="V289" s="1" t="s">
        <v>5132</v>
      </c>
    </row>
    <row r="290" spans="22:22">
      <c r="V290" s="1" t="s">
        <v>5133</v>
      </c>
    </row>
    <row r="291" spans="22:22">
      <c r="V291" s="1" t="s">
        <v>5134</v>
      </c>
    </row>
    <row r="292" spans="22:22">
      <c r="V292" s="1" t="s">
        <v>5135</v>
      </c>
    </row>
    <row r="293" spans="22:22">
      <c r="V293" s="1" t="s">
        <v>5136</v>
      </c>
    </row>
    <row r="294" spans="22:22">
      <c r="V294" s="1" t="s">
        <v>5137</v>
      </c>
    </row>
    <row r="295" spans="22:22">
      <c r="V295" s="1" t="s">
        <v>5138</v>
      </c>
    </row>
    <row r="296" spans="22:22">
      <c r="V296" s="1" t="s">
        <v>5139</v>
      </c>
    </row>
    <row r="297" spans="22:22">
      <c r="V297" s="1" t="s">
        <v>5140</v>
      </c>
    </row>
    <row r="298" spans="22:22">
      <c r="V298" s="1" t="s">
        <v>5141</v>
      </c>
    </row>
    <row r="299" spans="22:22">
      <c r="V299" s="1" t="s">
        <v>5142</v>
      </c>
    </row>
    <row r="300" spans="22:22">
      <c r="V300" s="1" t="s">
        <v>5143</v>
      </c>
    </row>
    <row r="301" spans="22:22">
      <c r="V301" s="1" t="s">
        <v>5144</v>
      </c>
    </row>
    <row r="302" spans="22:22">
      <c r="V302" s="1" t="s">
        <v>5145</v>
      </c>
    </row>
    <row r="303" spans="22:22">
      <c r="V303" s="1" t="s">
        <v>5146</v>
      </c>
    </row>
    <row r="304" spans="22:22">
      <c r="V304" s="1" t="s">
        <v>5147</v>
      </c>
    </row>
    <row r="305" spans="22:22">
      <c r="V305" s="1" t="s">
        <v>5148</v>
      </c>
    </row>
    <row r="306" spans="22:22">
      <c r="V306" s="1" t="s">
        <v>5149</v>
      </c>
    </row>
    <row r="307" spans="22:22">
      <c r="V307" s="1" t="s">
        <v>5150</v>
      </c>
    </row>
    <row r="308" spans="22:22">
      <c r="V308" s="1" t="s">
        <v>5151</v>
      </c>
    </row>
    <row r="309" spans="22:22">
      <c r="V309" s="1" t="s">
        <v>5152</v>
      </c>
    </row>
    <row r="310" spans="22:22">
      <c r="V310" s="1" t="s">
        <v>5153</v>
      </c>
    </row>
    <row r="311" spans="22:22">
      <c r="V311" s="1" t="s">
        <v>5154</v>
      </c>
    </row>
    <row r="312" spans="22:22">
      <c r="V312" s="1" t="s">
        <v>5155</v>
      </c>
    </row>
    <row r="313" spans="22:22">
      <c r="V313" s="1" t="s">
        <v>5156</v>
      </c>
    </row>
    <row r="314" spans="22:22">
      <c r="V314" s="1" t="s">
        <v>5157</v>
      </c>
    </row>
    <row r="315" spans="22:22">
      <c r="V315" s="1" t="s">
        <v>5158</v>
      </c>
    </row>
    <row r="316" spans="22:22">
      <c r="V316" s="1" t="s">
        <v>5159</v>
      </c>
    </row>
    <row r="317" spans="22:22">
      <c r="V317" s="1" t="s">
        <v>5160</v>
      </c>
    </row>
    <row r="318" spans="22:22">
      <c r="V318" s="1" t="s">
        <v>5161</v>
      </c>
    </row>
    <row r="319" spans="22:22">
      <c r="V319" s="1" t="s">
        <v>5162</v>
      </c>
    </row>
    <row r="320" spans="22:22">
      <c r="V320" s="1" t="s">
        <v>5163</v>
      </c>
    </row>
    <row r="321" spans="22:22">
      <c r="V321" s="1" t="s">
        <v>5164</v>
      </c>
    </row>
    <row r="322" spans="22:22">
      <c r="V322" s="1" t="s">
        <v>5165</v>
      </c>
    </row>
    <row r="323" spans="22:22">
      <c r="V323" s="1" t="s">
        <v>5166</v>
      </c>
    </row>
    <row r="324" spans="22:22">
      <c r="V324" s="1" t="s">
        <v>5167</v>
      </c>
    </row>
    <row r="325" spans="22:22">
      <c r="V325" s="1" t="s">
        <v>5168</v>
      </c>
    </row>
    <row r="326" spans="22:22">
      <c r="V326" s="1" t="s">
        <v>5169</v>
      </c>
    </row>
    <row r="327" spans="22:22">
      <c r="V327" s="1" t="s">
        <v>5170</v>
      </c>
    </row>
    <row r="328" spans="22:22">
      <c r="V328" s="1" t="s">
        <v>5171</v>
      </c>
    </row>
    <row r="329" spans="22:22">
      <c r="V329" s="1" t="s">
        <v>5172</v>
      </c>
    </row>
    <row r="330" spans="22:22">
      <c r="V330" s="1" t="s">
        <v>5173</v>
      </c>
    </row>
    <row r="331" spans="22:22">
      <c r="V331" s="1" t="s">
        <v>5174</v>
      </c>
    </row>
  </sheetData>
  <pageMargins left="0.7" right="0.7" top="0.75" bottom="0.75" header="0.3" footer="0.3"/>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A4"/>
  <sheetViews>
    <sheetView workbookViewId="0"/>
  </sheetViews>
  <sheetFormatPr baseColWidth="10" defaultRowHeight="14.5"/>
  <sheetData>
    <row r="1" spans="1:1">
      <c r="A1">
        <v>1</v>
      </c>
    </row>
    <row r="2" spans="1:1">
      <c r="A2">
        <v>2012</v>
      </c>
    </row>
    <row r="3" spans="1:1">
      <c r="A3">
        <v>1</v>
      </c>
    </row>
    <row r="4" spans="1:1">
      <c r="A4" t="s">
        <v>5632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42</vt:i4>
      </vt:variant>
      <vt:variant>
        <vt:lpstr>Rangos con nombre</vt:lpstr>
      </vt:variant>
      <vt:variant>
        <vt:i4>3072</vt:i4>
      </vt:variant>
    </vt:vector>
  </HeadingPairs>
  <TitlesOfParts>
    <vt:vector size="3114" baseType="lpstr">
      <vt:lpstr>Inicio</vt:lpstr>
      <vt:lpstr>Contador</vt:lpstr>
      <vt:lpstr>Generales</vt:lpstr>
      <vt:lpstr>Balanza</vt:lpstr>
      <vt:lpstr>Sumas</vt:lpstr>
      <vt:lpstr>Monitor</vt:lpstr>
      <vt:lpstr>ANEXO 1</vt:lpstr>
      <vt:lpstr>ANEXO 2</vt:lpstr>
      <vt:lpstr>ANEXO 3</vt:lpstr>
      <vt:lpstr>ANEXO 4</vt:lpstr>
      <vt:lpstr>ANEXO 5</vt:lpstr>
      <vt:lpstr>ANEXO 6</vt:lpstr>
      <vt:lpstr>ANEXO 7</vt:lpstr>
      <vt:lpstr>prueba imss</vt:lpstr>
      <vt:lpstr>OTROS GASTOS</vt:lpstr>
      <vt:lpstr>ANEXO - 8</vt:lpstr>
      <vt:lpstr>ANEXO 11</vt:lpstr>
      <vt:lpstr>ANEXO 12</vt:lpstr>
      <vt:lpstr>ANEXO 14</vt:lpstr>
      <vt:lpstr>ANEXO 15</vt:lpstr>
      <vt:lpstr>ANEXO 16</vt:lpstr>
      <vt:lpstr>ANEXO 17</vt:lpstr>
      <vt:lpstr>ANEXO - 10</vt:lpstr>
      <vt:lpstr>ANEXO 20</vt:lpstr>
      <vt:lpstr>ANEXO 22</vt:lpstr>
      <vt:lpstr>ANEXO 23</vt:lpstr>
      <vt:lpstr>ANEXO 24</vt:lpstr>
      <vt:lpstr>ANEXO 25</vt:lpstr>
      <vt:lpstr>ANEXO 26</vt:lpstr>
      <vt:lpstr>ANEXO 27</vt:lpstr>
      <vt:lpstr>ANEXO 29</vt:lpstr>
      <vt:lpstr>ANEXO 30</vt:lpstr>
      <vt:lpstr>ANEXO 35</vt:lpstr>
      <vt:lpstr>ANEXO 37</vt:lpstr>
      <vt:lpstr>ANEXO 38</vt:lpstr>
      <vt:lpstr>CDF</vt:lpstr>
      <vt:lpstr>Inversiones</vt:lpstr>
      <vt:lpstr>Tablas</vt:lpstr>
      <vt:lpstr>Recargos</vt:lpstr>
      <vt:lpstr>INPC</vt:lpstr>
      <vt:lpstr>Cat</vt:lpstr>
      <vt:lpstr>i|dSoft</vt:lpstr>
      <vt:lpstr>Admon</vt:lpstr>
      <vt:lpstr>APENDICE_IVGASTOS</vt:lpstr>
      <vt:lpstr>APENDICE_IVINGRESOS</vt:lpstr>
      <vt:lpstr>APENDICE_IX</vt:lpstr>
      <vt:lpstr>APENDICE_TI</vt:lpstr>
      <vt:lpstr>APENDICE_V</vt:lpstr>
      <vt:lpstr>APENDICE_VI</vt:lpstr>
      <vt:lpstr>APENDICE_VII</vt:lpstr>
      <vt:lpstr>APENDICE_X</vt:lpstr>
      <vt:lpstr>'ANEXO - 10'!Área_de_impresión</vt:lpstr>
      <vt:lpstr>'ANEXO - 8'!Área_de_impresión</vt:lpstr>
      <vt:lpstr>'ANEXO 1'!Área_de_impresión</vt:lpstr>
      <vt:lpstr>'ANEXO 14'!Área_de_impresión</vt:lpstr>
      <vt:lpstr>'ANEXO 15'!Área_de_impresión</vt:lpstr>
      <vt:lpstr>'ANEXO 16'!Área_de_impresión</vt:lpstr>
      <vt:lpstr>'ANEXO 17'!Área_de_impresión</vt:lpstr>
      <vt:lpstr>'ANEXO 2'!Área_de_impresión</vt:lpstr>
      <vt:lpstr>'ANEXO 20'!Área_de_impresión</vt:lpstr>
      <vt:lpstr>'ANEXO 22'!Área_de_impresión</vt:lpstr>
      <vt:lpstr>'ANEXO 23'!Área_de_impresión</vt:lpstr>
      <vt:lpstr>'ANEXO 24'!Área_de_impresión</vt:lpstr>
      <vt:lpstr>'ANEXO 25'!Área_de_impresión</vt:lpstr>
      <vt:lpstr>'ANEXO 26'!Área_de_impresión</vt:lpstr>
      <vt:lpstr>'ANEXO 27'!Área_de_impresión</vt:lpstr>
      <vt:lpstr>'ANEXO 29'!Área_de_impresión</vt:lpstr>
      <vt:lpstr>'ANEXO 3'!Área_de_impresión</vt:lpstr>
      <vt:lpstr>'ANEXO 30'!Área_de_impresión</vt:lpstr>
      <vt:lpstr>'ANEXO 35'!Área_de_impresión</vt:lpstr>
      <vt:lpstr>'ANEXO 37'!Área_de_impresión</vt:lpstr>
      <vt:lpstr>'ANEXO 38'!Área_de_impresión</vt:lpstr>
      <vt:lpstr>'ANEXO 4'!Área_de_impresión</vt:lpstr>
      <vt:lpstr>'ANEXO 5'!Área_de_impresión</vt:lpstr>
      <vt:lpstr>'ANEXO 6'!Área_de_impresión</vt:lpstr>
      <vt:lpstr>'ANEXO 7'!Área_de_impresión</vt:lpstr>
      <vt:lpstr>Balanza!Área_de_impresión</vt:lpstr>
      <vt:lpstr>CDF!Área_de_impresión</vt:lpstr>
      <vt:lpstr>Generales!Área_de_impresión</vt:lpstr>
      <vt:lpstr>Monitor!Área_de_impresión</vt:lpstr>
      <vt:lpstr>'OTROS GASTOS'!Área_de_impresión</vt:lpstr>
      <vt:lpstr>'prueba imss'!Área_de_impresión</vt:lpstr>
      <vt:lpstr>Contador!B_B_DESPACHO_DES_COL</vt:lpstr>
      <vt:lpstr>Contador!B_B_DESPACHO_DES_NOM</vt:lpstr>
      <vt:lpstr>Contador!B_B_DESPACHO_DES_NUM</vt:lpstr>
      <vt:lpstr>Contador!B_B_DESPACHO_DES_RFC</vt:lpstr>
      <vt:lpstr>Contador!B_B_PERSONA_PER_COD</vt:lpstr>
      <vt:lpstr>Contador!B_B_PERSONA_PER_COL</vt:lpstr>
      <vt:lpstr>Contador!B_B_PERSONA_PER_CURP</vt:lpstr>
      <vt:lpstr>Contador!B_B_PERSONA_PER_DEL</vt:lpstr>
      <vt:lpstr>Contador!B_B_PERSONA_PER_DOM</vt:lpstr>
      <vt:lpstr>Contador!B_B_PERSONA_PER_EDO</vt:lpstr>
      <vt:lpstr>Contador!B_B_PERSONA_PER_EXT</vt:lpstr>
      <vt:lpstr>Contador!B_B_PERSONA_PER_MAIL</vt:lpstr>
      <vt:lpstr>Contador!B_B_PERSONA_PER_NOM</vt:lpstr>
      <vt:lpstr>Contador!B_B_PERSONA_PER_POB</vt:lpstr>
      <vt:lpstr>Contador!B_B_PERSONA_PER_RFC</vt:lpstr>
      <vt:lpstr>Contador!B_B_PERSONA_PER_TEL</vt:lpstr>
      <vt:lpstr>Generales!B_D_CUANTITATIVOS_CUA_ALAF</vt:lpstr>
      <vt:lpstr>Generales!B_D_CUANTITATIVOS_CUA_AUTOCOM</vt:lpstr>
      <vt:lpstr>Generales!B_D_CUANTITATIVOS_CUA_FECFIN</vt:lpstr>
      <vt:lpstr>Generales!B_D_CUANTITATIVOS_CUA_FECINI</vt:lpstr>
      <vt:lpstr>Generales!B_D_CUANTITATIVOS_CUA_FINANT</vt:lpstr>
      <vt:lpstr>Generales!B_D_CUANTITATIVOS_CUA_FRACCION</vt:lpstr>
      <vt:lpstr>Generales!B_D_CUANTITATIVOS_CUA_INIANT</vt:lpstr>
      <vt:lpstr>Generales!B_D_CUANTITATIVOS_CUA_TCUNIFICADO</vt:lpstr>
      <vt:lpstr>Generales!B_D_CUANTITATIVOS_CUA_TIPOOPINION</vt:lpstr>
      <vt:lpstr>Bal</vt:lpstr>
      <vt:lpstr>Balance</vt:lpstr>
      <vt:lpstr>'ANEXO - 10'!C_1</vt:lpstr>
      <vt:lpstr>'ANEXO - 8'!C_1</vt:lpstr>
      <vt:lpstr>'ANEXO 1'!C_1</vt:lpstr>
      <vt:lpstr>'ANEXO 11'!C_1</vt:lpstr>
      <vt:lpstr>'ANEXO 12'!C_1</vt:lpstr>
      <vt:lpstr>'ANEXO 14'!C_1</vt:lpstr>
      <vt:lpstr>'ANEXO 15'!C_1</vt:lpstr>
      <vt:lpstr>'ANEXO 16'!C_1</vt:lpstr>
      <vt:lpstr>'ANEXO 17'!C_1</vt:lpstr>
      <vt:lpstr>'ANEXO 2'!C_1</vt:lpstr>
      <vt:lpstr>'ANEXO 20'!C_1</vt:lpstr>
      <vt:lpstr>'ANEXO 22'!C_1</vt:lpstr>
      <vt:lpstr>'ANEXO 23'!C_1</vt:lpstr>
      <vt:lpstr>'ANEXO 24'!C_1</vt:lpstr>
      <vt:lpstr>'ANEXO 25'!C_1</vt:lpstr>
      <vt:lpstr>'ANEXO 26'!C_1</vt:lpstr>
      <vt:lpstr>'ANEXO 27'!C_1</vt:lpstr>
      <vt:lpstr>'ANEXO 29'!C_1</vt:lpstr>
      <vt:lpstr>'ANEXO 3'!C_1</vt:lpstr>
      <vt:lpstr>'ANEXO 30'!C_1</vt:lpstr>
      <vt:lpstr>'ANEXO 35'!C_1</vt:lpstr>
      <vt:lpstr>'ANEXO 37'!C_1</vt:lpstr>
      <vt:lpstr>'ANEXO 38'!C_1</vt:lpstr>
      <vt:lpstr>'ANEXO 4'!C_1</vt:lpstr>
      <vt:lpstr>'ANEXO 5'!C_1</vt:lpstr>
      <vt:lpstr>'ANEXO 6'!C_1</vt:lpstr>
      <vt:lpstr>'ANEXO 7'!C_1</vt:lpstr>
      <vt:lpstr>CDF!C_1</vt:lpstr>
      <vt:lpstr>Contador!C_1</vt:lpstr>
      <vt:lpstr>Generales!C_1</vt:lpstr>
      <vt:lpstr>'OTROS GASTOS'!C_1</vt:lpstr>
      <vt:lpstr>'ANEXO - 10'!C_10</vt:lpstr>
      <vt:lpstr>'ANEXO 12'!C_10</vt:lpstr>
      <vt:lpstr>'ANEXO 16'!C_10</vt:lpstr>
      <vt:lpstr>'ANEXO 22'!C_10</vt:lpstr>
      <vt:lpstr>'ANEXO 23'!C_10</vt:lpstr>
      <vt:lpstr>'ANEXO 24'!C_10</vt:lpstr>
      <vt:lpstr>'ANEXO 26'!C_10</vt:lpstr>
      <vt:lpstr>'ANEXO 29'!C_10</vt:lpstr>
      <vt:lpstr>'ANEXO 3'!C_10</vt:lpstr>
      <vt:lpstr>'ANEXO 37'!C_10</vt:lpstr>
      <vt:lpstr>'ANEXO - 10'!C_11</vt:lpstr>
      <vt:lpstr>'ANEXO 12'!C_11</vt:lpstr>
      <vt:lpstr>'ANEXO 16'!C_11</vt:lpstr>
      <vt:lpstr>'ANEXO 22'!C_11</vt:lpstr>
      <vt:lpstr>'ANEXO 23'!C_11</vt:lpstr>
      <vt:lpstr>'ANEXO 26'!C_11</vt:lpstr>
      <vt:lpstr>'ANEXO 29'!C_11</vt:lpstr>
      <vt:lpstr>'ANEXO 3'!C_11</vt:lpstr>
      <vt:lpstr>'ANEXO 7'!C_11</vt:lpstr>
      <vt:lpstr>'ANEXO 11'!C_110</vt:lpstr>
      <vt:lpstr>'ANEXO 11'!C_111</vt:lpstr>
      <vt:lpstr>'ANEXO - 10'!C_12</vt:lpstr>
      <vt:lpstr>'ANEXO 12'!C_12</vt:lpstr>
      <vt:lpstr>'ANEXO 16'!C_12</vt:lpstr>
      <vt:lpstr>'ANEXO 22'!C_12</vt:lpstr>
      <vt:lpstr>'ANEXO 23'!C_12</vt:lpstr>
      <vt:lpstr>'ANEXO 26'!C_12</vt:lpstr>
      <vt:lpstr>'ANEXO 29'!C_12</vt:lpstr>
      <vt:lpstr>'ANEXO 3'!C_12</vt:lpstr>
      <vt:lpstr>'ANEXO 7'!C_121</vt:lpstr>
      <vt:lpstr>'ANEXO 7'!C_122</vt:lpstr>
      <vt:lpstr>'ANEXO 7'!C_123</vt:lpstr>
      <vt:lpstr>'ANEXO 7'!C_124</vt:lpstr>
      <vt:lpstr>'ANEXO 7'!C_125</vt:lpstr>
      <vt:lpstr>'ANEXO 7'!C_126</vt:lpstr>
      <vt:lpstr>'ANEXO 7'!C_127</vt:lpstr>
      <vt:lpstr>'ANEXO 12'!C_13</vt:lpstr>
      <vt:lpstr>'ANEXO 16'!C_13</vt:lpstr>
      <vt:lpstr>'ANEXO 22'!C_13</vt:lpstr>
      <vt:lpstr>'ANEXO 26'!C_13</vt:lpstr>
      <vt:lpstr>'ANEXO 29'!C_13</vt:lpstr>
      <vt:lpstr>'ANEXO 7'!C_13</vt:lpstr>
      <vt:lpstr>'ANEXO 16'!C_14</vt:lpstr>
      <vt:lpstr>'ANEXO 22'!C_14</vt:lpstr>
      <vt:lpstr>'ANEXO 26'!C_14</vt:lpstr>
      <vt:lpstr>'ANEXO 29'!C_14</vt:lpstr>
      <vt:lpstr>'ANEXO 4'!C_141</vt:lpstr>
      <vt:lpstr>'ANEXO 22'!C_147</vt:lpstr>
      <vt:lpstr>'ANEXO 22'!C_148</vt:lpstr>
      <vt:lpstr>'ANEXO 16'!C_15</vt:lpstr>
      <vt:lpstr>'ANEXO 22'!C_15</vt:lpstr>
      <vt:lpstr>'ANEXO 26'!C_15</vt:lpstr>
      <vt:lpstr>'ANEXO 29'!C_15</vt:lpstr>
      <vt:lpstr>'ANEXO 6'!C_157</vt:lpstr>
      <vt:lpstr>'ANEXO 16'!C_16</vt:lpstr>
      <vt:lpstr>'ANEXO 22'!C_16</vt:lpstr>
      <vt:lpstr>'ANEXO 26'!C_16</vt:lpstr>
      <vt:lpstr>'ANEXO 29'!C_16</vt:lpstr>
      <vt:lpstr>'ANEXO 16'!C_17</vt:lpstr>
      <vt:lpstr>'ANEXO 22'!C_17</vt:lpstr>
      <vt:lpstr>'ANEXO 26'!C_17</vt:lpstr>
      <vt:lpstr>'ANEXO 29'!C_17</vt:lpstr>
      <vt:lpstr>'ANEXO 22'!C_18</vt:lpstr>
      <vt:lpstr>'ANEXO 26'!C_18</vt:lpstr>
      <vt:lpstr>'ANEXO 29'!C_18</vt:lpstr>
      <vt:lpstr>'ANEXO 22'!C_19</vt:lpstr>
      <vt:lpstr>'ANEXO 26'!C_19</vt:lpstr>
      <vt:lpstr>'ANEXO 29'!C_19</vt:lpstr>
      <vt:lpstr>'ANEXO - 10'!C_2</vt:lpstr>
      <vt:lpstr>'ANEXO 11'!C_2</vt:lpstr>
      <vt:lpstr>'ANEXO 12'!C_2</vt:lpstr>
      <vt:lpstr>'ANEXO 14'!C_2</vt:lpstr>
      <vt:lpstr>'ANEXO 15'!C_2</vt:lpstr>
      <vt:lpstr>'ANEXO 16'!C_2</vt:lpstr>
      <vt:lpstr>'ANEXO 17'!C_2</vt:lpstr>
      <vt:lpstr>'ANEXO 20'!C_2</vt:lpstr>
      <vt:lpstr>'ANEXO 22'!C_2</vt:lpstr>
      <vt:lpstr>'ANEXO 23'!C_2</vt:lpstr>
      <vt:lpstr>'ANEXO 24'!C_2</vt:lpstr>
      <vt:lpstr>'ANEXO 25'!C_2</vt:lpstr>
      <vt:lpstr>'ANEXO 26'!C_2</vt:lpstr>
      <vt:lpstr>'ANEXO 27'!C_2</vt:lpstr>
      <vt:lpstr>'ANEXO 29'!C_2</vt:lpstr>
      <vt:lpstr>'ANEXO 3'!C_2</vt:lpstr>
      <vt:lpstr>'ANEXO 30'!C_2</vt:lpstr>
      <vt:lpstr>'ANEXO 37'!C_2</vt:lpstr>
      <vt:lpstr>'ANEXO 38'!C_2</vt:lpstr>
      <vt:lpstr>'ANEXO 5'!C_2</vt:lpstr>
      <vt:lpstr>'ANEXO 22'!C_20</vt:lpstr>
      <vt:lpstr>'ANEXO 29'!C_20</vt:lpstr>
      <vt:lpstr>'ANEXO 22'!C_21</vt:lpstr>
      <vt:lpstr>'ANEXO 26'!C_21</vt:lpstr>
      <vt:lpstr>'ANEXO 29'!C_21</vt:lpstr>
      <vt:lpstr>'ANEXO 22'!C_22</vt:lpstr>
      <vt:lpstr>'ANEXO 29'!C_22</vt:lpstr>
      <vt:lpstr>'ANEXO 1'!C_225</vt:lpstr>
      <vt:lpstr>'ANEXO 22'!C_23</vt:lpstr>
      <vt:lpstr>'ANEXO 29'!C_23</vt:lpstr>
      <vt:lpstr>'ANEXO 22'!C_24</vt:lpstr>
      <vt:lpstr>'ANEXO 22'!C_25</vt:lpstr>
      <vt:lpstr>'OTROS GASTOS'!C_25</vt:lpstr>
      <vt:lpstr>'ANEXO 22'!C_26</vt:lpstr>
      <vt:lpstr>'OTROS GASTOS'!C_26</vt:lpstr>
      <vt:lpstr>'ANEXO 22'!C_27</vt:lpstr>
      <vt:lpstr>'OTROS GASTOS'!C_27</vt:lpstr>
      <vt:lpstr>'ANEXO 22'!C_28</vt:lpstr>
      <vt:lpstr>'ANEXO 22'!C_29</vt:lpstr>
      <vt:lpstr>'ANEXO - 10'!C_3</vt:lpstr>
      <vt:lpstr>'ANEXO - 8'!C_3</vt:lpstr>
      <vt:lpstr>'ANEXO 11'!C_3</vt:lpstr>
      <vt:lpstr>'ANEXO 12'!C_3</vt:lpstr>
      <vt:lpstr>'ANEXO 14'!C_3</vt:lpstr>
      <vt:lpstr>'ANEXO 15'!C_3</vt:lpstr>
      <vt:lpstr>'ANEXO 16'!C_3</vt:lpstr>
      <vt:lpstr>'ANEXO 20'!C_3</vt:lpstr>
      <vt:lpstr>'ANEXO 22'!C_3</vt:lpstr>
      <vt:lpstr>'ANEXO 23'!C_3</vt:lpstr>
      <vt:lpstr>'ANEXO 24'!C_3</vt:lpstr>
      <vt:lpstr>'ANEXO 25'!C_3</vt:lpstr>
      <vt:lpstr>'ANEXO 26'!C_3</vt:lpstr>
      <vt:lpstr>'ANEXO 27'!C_3</vt:lpstr>
      <vt:lpstr>'ANEXO 29'!C_3</vt:lpstr>
      <vt:lpstr>'ANEXO 3'!C_3</vt:lpstr>
      <vt:lpstr>'ANEXO 30'!C_3</vt:lpstr>
      <vt:lpstr>'ANEXO 37'!C_3</vt:lpstr>
      <vt:lpstr>'ANEXO 38'!C_3</vt:lpstr>
      <vt:lpstr>'ANEXO 7'!C_3</vt:lpstr>
      <vt:lpstr>'OTROS GASTOS'!C_3</vt:lpstr>
      <vt:lpstr>'ANEXO 14'!C_30</vt:lpstr>
      <vt:lpstr>'ANEXO 22'!C_30</vt:lpstr>
      <vt:lpstr>'ANEXO 30'!C_30</vt:lpstr>
      <vt:lpstr>'ANEXO 14'!C_31</vt:lpstr>
      <vt:lpstr>'ANEXO 22'!C_31</vt:lpstr>
      <vt:lpstr>'ANEXO 26'!C_31</vt:lpstr>
      <vt:lpstr>'ANEXO 30'!C_31</vt:lpstr>
      <vt:lpstr>'ANEXO 22'!C_32</vt:lpstr>
      <vt:lpstr>'ANEXO 22'!C_33</vt:lpstr>
      <vt:lpstr>'ANEXO 22'!C_34</vt:lpstr>
      <vt:lpstr>'ANEXO 22'!C_35</vt:lpstr>
      <vt:lpstr>'ANEXO 22'!C_36</vt:lpstr>
      <vt:lpstr>'ANEXO - 10'!C_4</vt:lpstr>
      <vt:lpstr>'ANEXO 11'!C_4</vt:lpstr>
      <vt:lpstr>'ANEXO 12'!C_4</vt:lpstr>
      <vt:lpstr>'ANEXO 14'!C_4</vt:lpstr>
      <vt:lpstr>'ANEXO 15'!C_4</vt:lpstr>
      <vt:lpstr>'ANEXO 16'!C_4</vt:lpstr>
      <vt:lpstr>'ANEXO 22'!C_4</vt:lpstr>
      <vt:lpstr>'ANEXO 23'!C_4</vt:lpstr>
      <vt:lpstr>'ANEXO 24'!C_4</vt:lpstr>
      <vt:lpstr>'ANEXO 25'!C_4</vt:lpstr>
      <vt:lpstr>'ANEXO 26'!C_4</vt:lpstr>
      <vt:lpstr>'ANEXO 27'!C_4</vt:lpstr>
      <vt:lpstr>'ANEXO 29'!C_4</vt:lpstr>
      <vt:lpstr>'ANEXO 3'!C_4</vt:lpstr>
      <vt:lpstr>'ANEXO 37'!C_4</vt:lpstr>
      <vt:lpstr>'ANEXO 38'!C_4</vt:lpstr>
      <vt:lpstr>'ANEXO 5'!C_47</vt:lpstr>
      <vt:lpstr>'ANEXO 5'!C_48</vt:lpstr>
      <vt:lpstr>'ANEXO 5'!C_49</vt:lpstr>
      <vt:lpstr>'ANEXO - 10'!C_5</vt:lpstr>
      <vt:lpstr>'ANEXO - 8'!C_5</vt:lpstr>
      <vt:lpstr>'ANEXO 12'!C_5</vt:lpstr>
      <vt:lpstr>'ANEXO 14'!C_5</vt:lpstr>
      <vt:lpstr>'ANEXO 15'!C_5</vt:lpstr>
      <vt:lpstr>'ANEXO 16'!C_5</vt:lpstr>
      <vt:lpstr>'ANEXO 22'!C_5</vt:lpstr>
      <vt:lpstr>'ANEXO 23'!C_5</vt:lpstr>
      <vt:lpstr>'ANEXO 24'!C_5</vt:lpstr>
      <vt:lpstr>'ANEXO 25'!C_5</vt:lpstr>
      <vt:lpstr>'ANEXO 26'!C_5</vt:lpstr>
      <vt:lpstr>'ANEXO 27'!C_5</vt:lpstr>
      <vt:lpstr>'ANEXO 29'!C_5</vt:lpstr>
      <vt:lpstr>'ANEXO 3'!C_5</vt:lpstr>
      <vt:lpstr>'ANEXO 37'!C_5</vt:lpstr>
      <vt:lpstr>'ANEXO 38'!C_5</vt:lpstr>
      <vt:lpstr>'ANEXO 5'!C_5</vt:lpstr>
      <vt:lpstr>'ANEXO 7'!C_5</vt:lpstr>
      <vt:lpstr>'OTROS GASTOS'!C_5</vt:lpstr>
      <vt:lpstr>'ANEXO - 10'!C_6</vt:lpstr>
      <vt:lpstr>'ANEXO 12'!C_6</vt:lpstr>
      <vt:lpstr>'ANEXO 14'!C_6</vt:lpstr>
      <vt:lpstr>'ANEXO 15'!C_6</vt:lpstr>
      <vt:lpstr>'ANEXO 16'!C_6</vt:lpstr>
      <vt:lpstr>'ANEXO 22'!C_6</vt:lpstr>
      <vt:lpstr>'ANEXO 23'!C_6</vt:lpstr>
      <vt:lpstr>'ANEXO 24'!C_6</vt:lpstr>
      <vt:lpstr>'ANEXO 25'!C_6</vt:lpstr>
      <vt:lpstr>'ANEXO 26'!C_6</vt:lpstr>
      <vt:lpstr>'ANEXO 27'!C_6</vt:lpstr>
      <vt:lpstr>'ANEXO 29'!C_6</vt:lpstr>
      <vt:lpstr>'ANEXO 3'!C_6</vt:lpstr>
      <vt:lpstr>'ANEXO 37'!C_6</vt:lpstr>
      <vt:lpstr>'ANEXO 38'!C_6</vt:lpstr>
      <vt:lpstr>'ANEXO 23'!C_60</vt:lpstr>
      <vt:lpstr>'ANEXO 23'!C_61</vt:lpstr>
      <vt:lpstr>'ANEXO - 10'!C_7</vt:lpstr>
      <vt:lpstr>'ANEXO 12'!C_7</vt:lpstr>
      <vt:lpstr>'ANEXO 14'!C_7</vt:lpstr>
      <vt:lpstr>'ANEXO 15'!C_7</vt:lpstr>
      <vt:lpstr>'ANEXO 16'!C_7</vt:lpstr>
      <vt:lpstr>'ANEXO 22'!C_7</vt:lpstr>
      <vt:lpstr>'ANEXO 23'!C_7</vt:lpstr>
      <vt:lpstr>'ANEXO 24'!C_7</vt:lpstr>
      <vt:lpstr>'ANEXO 25'!C_7</vt:lpstr>
      <vt:lpstr>'ANEXO 26'!C_7</vt:lpstr>
      <vt:lpstr>'ANEXO 27'!C_7</vt:lpstr>
      <vt:lpstr>'ANEXO 29'!C_7</vt:lpstr>
      <vt:lpstr>'ANEXO 3'!C_7</vt:lpstr>
      <vt:lpstr>'ANEXO 37'!C_7</vt:lpstr>
      <vt:lpstr>'ANEXO 38'!C_7</vt:lpstr>
      <vt:lpstr>'ANEXO 7'!C_7</vt:lpstr>
      <vt:lpstr>'ANEXO - 10'!C_8</vt:lpstr>
      <vt:lpstr>'ANEXO 12'!C_8</vt:lpstr>
      <vt:lpstr>'ANEXO 14'!C_8</vt:lpstr>
      <vt:lpstr>'ANEXO 15'!C_8</vt:lpstr>
      <vt:lpstr>'ANEXO 16'!C_8</vt:lpstr>
      <vt:lpstr>'ANEXO 22'!C_8</vt:lpstr>
      <vt:lpstr>'ANEXO 23'!C_8</vt:lpstr>
      <vt:lpstr>'ANEXO 24'!C_8</vt:lpstr>
      <vt:lpstr>'ANEXO 25'!C_8</vt:lpstr>
      <vt:lpstr>'ANEXO 26'!C_8</vt:lpstr>
      <vt:lpstr>'ANEXO 29'!C_8</vt:lpstr>
      <vt:lpstr>'ANEXO 3'!C_8</vt:lpstr>
      <vt:lpstr>'ANEXO 37'!C_8</vt:lpstr>
      <vt:lpstr>'ANEXO - 8'!C_84</vt:lpstr>
      <vt:lpstr>'ANEXO - 8'!C_85</vt:lpstr>
      <vt:lpstr>'ANEXO 2'!C_85</vt:lpstr>
      <vt:lpstr>'ANEXO - 8'!C_86</vt:lpstr>
      <vt:lpstr>'ANEXO - 10'!C_9</vt:lpstr>
      <vt:lpstr>'ANEXO 12'!C_9</vt:lpstr>
      <vt:lpstr>'ANEXO 14'!C_9</vt:lpstr>
      <vt:lpstr>'ANEXO 16'!C_9</vt:lpstr>
      <vt:lpstr>'ANEXO 22'!C_9</vt:lpstr>
      <vt:lpstr>'ANEXO 23'!C_9</vt:lpstr>
      <vt:lpstr>'ANEXO 24'!C_9</vt:lpstr>
      <vt:lpstr>'ANEXO 26'!C_9</vt:lpstr>
      <vt:lpstr>'ANEXO 29'!C_9</vt:lpstr>
      <vt:lpstr>'ANEXO 3'!C_9</vt:lpstr>
      <vt:lpstr>'ANEXO 37'!C_9</vt:lpstr>
      <vt:lpstr>'ANEXO 7'!C_9</vt:lpstr>
      <vt:lpstr>'ANEXO - 10'!C_CONCEPTO</vt:lpstr>
      <vt:lpstr>'ANEXO - 8'!C_CONCEPTO</vt:lpstr>
      <vt:lpstr>'ANEXO 1'!C_CONCEPTO</vt:lpstr>
      <vt:lpstr>'ANEXO 11'!C_CONCEPTO</vt:lpstr>
      <vt:lpstr>'ANEXO 12'!C_CONCEPTO</vt:lpstr>
      <vt:lpstr>'ANEXO 14'!C_CONCEPTO</vt:lpstr>
      <vt:lpstr>'ANEXO 15'!C_CONCEPTO</vt:lpstr>
      <vt:lpstr>'ANEXO 16'!C_CONCEPTO</vt:lpstr>
      <vt:lpstr>'ANEXO 17'!C_CONCEPTO</vt:lpstr>
      <vt:lpstr>'ANEXO 2'!C_CONCEPTO</vt:lpstr>
      <vt:lpstr>'ANEXO 20'!C_CONCEPTO</vt:lpstr>
      <vt:lpstr>'ANEXO 22'!C_CONCEPTO</vt:lpstr>
      <vt:lpstr>'ANEXO 23'!C_CONCEPTO</vt:lpstr>
      <vt:lpstr>'ANEXO 24'!C_CONCEPTO</vt:lpstr>
      <vt:lpstr>'ANEXO 25'!C_CONCEPTO</vt:lpstr>
      <vt:lpstr>'ANEXO 26'!C_CONCEPTO</vt:lpstr>
      <vt:lpstr>'ANEXO 27'!C_CONCEPTO</vt:lpstr>
      <vt:lpstr>'ANEXO 29'!C_CONCEPTO</vt:lpstr>
      <vt:lpstr>'ANEXO 3'!C_CONCEPTO</vt:lpstr>
      <vt:lpstr>'ANEXO 30'!C_CONCEPTO</vt:lpstr>
      <vt:lpstr>'ANEXO 35'!C_CONCEPTO</vt:lpstr>
      <vt:lpstr>'ANEXO 37'!C_CONCEPTO</vt:lpstr>
      <vt:lpstr>'ANEXO 38'!C_CONCEPTO</vt:lpstr>
      <vt:lpstr>'ANEXO 4'!C_CONCEPTO</vt:lpstr>
      <vt:lpstr>'ANEXO 5'!C_CONCEPTO</vt:lpstr>
      <vt:lpstr>'ANEXO 6'!C_CONCEPTO</vt:lpstr>
      <vt:lpstr>'ANEXO 7'!C_CONCEPTO</vt:lpstr>
      <vt:lpstr>CDF!C_CONCEPTO</vt:lpstr>
      <vt:lpstr>Contador!C_CONCEPTO</vt:lpstr>
      <vt:lpstr>Generales!C_CONCEPTO</vt:lpstr>
      <vt:lpstr>'OTROS GASTOS'!C_CONCEPTO</vt:lpstr>
      <vt:lpstr>'ANEXO - 10'!C_INDICE</vt:lpstr>
      <vt:lpstr>'ANEXO - 8'!C_INDICE</vt:lpstr>
      <vt:lpstr>'ANEXO 1'!C_INDICE</vt:lpstr>
      <vt:lpstr>'ANEXO 11'!C_INDICE</vt:lpstr>
      <vt:lpstr>'ANEXO 12'!C_INDICE</vt:lpstr>
      <vt:lpstr>'ANEXO 14'!C_INDICE</vt:lpstr>
      <vt:lpstr>'ANEXO 15'!C_INDICE</vt:lpstr>
      <vt:lpstr>'ANEXO 16'!C_INDICE</vt:lpstr>
      <vt:lpstr>'ANEXO 17'!C_INDICE</vt:lpstr>
      <vt:lpstr>'ANEXO 2'!C_INDICE</vt:lpstr>
      <vt:lpstr>'ANEXO 20'!C_INDICE</vt:lpstr>
      <vt:lpstr>'ANEXO 22'!C_INDICE</vt:lpstr>
      <vt:lpstr>'ANEXO 23'!C_INDICE</vt:lpstr>
      <vt:lpstr>'ANEXO 24'!C_INDICE</vt:lpstr>
      <vt:lpstr>'ANEXO 25'!C_INDICE</vt:lpstr>
      <vt:lpstr>'ANEXO 26'!C_INDICE</vt:lpstr>
      <vt:lpstr>'ANEXO 27'!C_INDICE</vt:lpstr>
      <vt:lpstr>'ANEXO 29'!C_INDICE</vt:lpstr>
      <vt:lpstr>'ANEXO 3'!C_INDICE</vt:lpstr>
      <vt:lpstr>'ANEXO 30'!C_INDICE</vt:lpstr>
      <vt:lpstr>'ANEXO 35'!C_INDICE</vt:lpstr>
      <vt:lpstr>'ANEXO 37'!C_INDICE</vt:lpstr>
      <vt:lpstr>'ANEXO 38'!C_INDICE</vt:lpstr>
      <vt:lpstr>'ANEXO 4'!C_INDICE</vt:lpstr>
      <vt:lpstr>'ANEXO 5'!C_INDICE</vt:lpstr>
      <vt:lpstr>'ANEXO 6'!C_INDICE</vt:lpstr>
      <vt:lpstr>'ANEXO 7'!C_INDICE</vt:lpstr>
      <vt:lpstr>CDF!C_INDICE</vt:lpstr>
      <vt:lpstr>Contador!C_INDICE</vt:lpstr>
      <vt:lpstr>Generales!C_INDICE</vt:lpstr>
      <vt:lpstr>'OTROS GASTOS'!C_INDICE</vt:lpstr>
      <vt:lpstr>'ANEXO - 10'!C_TITULO_ANEXO</vt:lpstr>
      <vt:lpstr>'ANEXO - 8'!C_TITULO_ANEXO</vt:lpstr>
      <vt:lpstr>'ANEXO 1'!C_TITULO_ANEXO</vt:lpstr>
      <vt:lpstr>'ANEXO 11'!C_TITULO_ANEXO</vt:lpstr>
      <vt:lpstr>'ANEXO 12'!C_TITULO_ANEXO</vt:lpstr>
      <vt:lpstr>'ANEXO 14'!C_TITULO_ANEXO</vt:lpstr>
      <vt:lpstr>'ANEXO 15'!C_TITULO_ANEXO</vt:lpstr>
      <vt:lpstr>'ANEXO 16'!C_TITULO_ANEXO</vt:lpstr>
      <vt:lpstr>'ANEXO 17'!C_TITULO_ANEXO</vt:lpstr>
      <vt:lpstr>'ANEXO 2'!C_TITULO_ANEXO</vt:lpstr>
      <vt:lpstr>'ANEXO 20'!C_TITULO_ANEXO</vt:lpstr>
      <vt:lpstr>'ANEXO 22'!C_TITULO_ANEXO</vt:lpstr>
      <vt:lpstr>'ANEXO 23'!C_TITULO_ANEXO</vt:lpstr>
      <vt:lpstr>'ANEXO 24'!C_TITULO_ANEXO</vt:lpstr>
      <vt:lpstr>'ANEXO 25'!C_TITULO_ANEXO</vt:lpstr>
      <vt:lpstr>'ANEXO 26'!C_TITULO_ANEXO</vt:lpstr>
      <vt:lpstr>'ANEXO 27'!C_TITULO_ANEXO</vt:lpstr>
      <vt:lpstr>'ANEXO 29'!C_TITULO_ANEXO</vt:lpstr>
      <vt:lpstr>'ANEXO 3'!C_TITULO_ANEXO</vt:lpstr>
      <vt:lpstr>'ANEXO 30'!C_TITULO_ANEXO</vt:lpstr>
      <vt:lpstr>'ANEXO 35'!C_TITULO_ANEXO</vt:lpstr>
      <vt:lpstr>'ANEXO 37'!C_TITULO_ANEXO</vt:lpstr>
      <vt:lpstr>'ANEXO 38'!C_TITULO_ANEXO</vt:lpstr>
      <vt:lpstr>'ANEXO 4'!C_TITULO_ANEXO</vt:lpstr>
      <vt:lpstr>'ANEXO 5'!C_TITULO_ANEXO</vt:lpstr>
      <vt:lpstr>'ANEXO 6'!C_TITULO_ANEXO</vt:lpstr>
      <vt:lpstr>'ANEXO 7'!C_TITULO_ANEXO</vt:lpstr>
      <vt:lpstr>CDF!C_TITULO_ANEXO</vt:lpstr>
      <vt:lpstr>Contador!C_TITULO_ANEXO</vt:lpstr>
      <vt:lpstr>'OTROS GASTOS'!C_TITULO_ANEXO</vt:lpstr>
      <vt:lpstr>CATALOGCOLUMN10</vt:lpstr>
      <vt:lpstr>CATALOGCOLUMN11</vt:lpstr>
      <vt:lpstr>CATALOGCOLUMN12</vt:lpstr>
      <vt:lpstr>CATALOGCOLUMN13</vt:lpstr>
      <vt:lpstr>CATALOGCOLUMN14</vt:lpstr>
      <vt:lpstr>CATALOGCOLUMN16</vt:lpstr>
      <vt:lpstr>CATALOGCOLUMN17</vt:lpstr>
      <vt:lpstr>CATALOGCOLUMN18</vt:lpstr>
      <vt:lpstr>CATALOGCOLUMN19</vt:lpstr>
      <vt:lpstr>CATALOGCOLUMN20</vt:lpstr>
      <vt:lpstr>CATALOGCOLUMN21</vt:lpstr>
      <vt:lpstr>CATALOGCOLUMN22</vt:lpstr>
      <vt:lpstr>CATALOGCOLUMN23</vt:lpstr>
      <vt:lpstr>CATALOGCOLUMN24</vt:lpstr>
      <vt:lpstr>CATALOGCOLUMN25</vt:lpstr>
      <vt:lpstr>CATALOGCOLUMN26</vt:lpstr>
      <vt:lpstr>CATALOGCOLUMN27</vt:lpstr>
      <vt:lpstr>CATALOGCOLUMN28</vt:lpstr>
      <vt:lpstr>CATALOGCOLUMN29</vt:lpstr>
      <vt:lpstr>CATALOGCOLUMN30</vt:lpstr>
      <vt:lpstr>CATALOGCOLUMN31</vt:lpstr>
      <vt:lpstr>CATALOGCOLUMN32</vt:lpstr>
      <vt:lpstr>CATALOGCOLUMN33</vt:lpstr>
      <vt:lpstr>CATALOGCOLUMN34</vt:lpstr>
      <vt:lpstr>CATALOGCOLUMN35</vt:lpstr>
      <vt:lpstr>CATALOGCOLUMN36</vt:lpstr>
      <vt:lpstr>CATALOGCOLUMN37</vt:lpstr>
      <vt:lpstr>CATALOGCOLUMN38</vt:lpstr>
      <vt:lpstr>CATALOGCOLUMN39</vt:lpstr>
      <vt:lpstr>CATALOGCOLUMN40</vt:lpstr>
      <vt:lpstr>CATALOGCOLUMN6</vt:lpstr>
      <vt:lpstr>CATALOGCOLUMN7</vt:lpstr>
      <vt:lpstr>CATALOGCOLUMN8</vt:lpstr>
      <vt:lpstr>CATALOGCOLUMN9</vt:lpstr>
      <vt:lpstr>CATALOGCOLUMNFILTERED10</vt:lpstr>
      <vt:lpstr>CATALOGCOLUMNFILTERED11</vt:lpstr>
      <vt:lpstr>CATALOGCOLUMNFILTERED12</vt:lpstr>
      <vt:lpstr>CATALOGCOLUMNFILTERED13</vt:lpstr>
      <vt:lpstr>CATALOGCOLUMNFILTERED14</vt:lpstr>
      <vt:lpstr>CATALOGCOLUMNFILTERED16</vt:lpstr>
      <vt:lpstr>CATALOGCOLUMNFILTERED17</vt:lpstr>
      <vt:lpstr>CATALOGCOLUMNFILTERED18</vt:lpstr>
      <vt:lpstr>CATALOGCOLUMNFILTERED19</vt:lpstr>
      <vt:lpstr>CATALOGCOLUMNFILTERED20</vt:lpstr>
      <vt:lpstr>CATALOGCOLUMNFILTERED21</vt:lpstr>
      <vt:lpstr>CATALOGCOLUMNFILTERED22</vt:lpstr>
      <vt:lpstr>CATALOGCOLUMNFILTERED23</vt:lpstr>
      <vt:lpstr>CATALOGCOLUMNFILTERED24</vt:lpstr>
      <vt:lpstr>CATALOGCOLUMNFILTERED25</vt:lpstr>
      <vt:lpstr>CATALOGCOLUMNFILTERED26</vt:lpstr>
      <vt:lpstr>CATALOGCOLUMNFILTERED27</vt:lpstr>
      <vt:lpstr>CATALOGCOLUMNFILTERED28</vt:lpstr>
      <vt:lpstr>CATALOGCOLUMNFILTERED29</vt:lpstr>
      <vt:lpstr>CATALOGCOLUMNFILTERED30</vt:lpstr>
      <vt:lpstr>CATALOGCOLUMNFILTERED31</vt:lpstr>
      <vt:lpstr>CATALOGCOLUMNFILTERED32</vt:lpstr>
      <vt:lpstr>CATALOGCOLUMNFILTERED33</vt:lpstr>
      <vt:lpstr>CATALOGCOLUMNFILTERED34</vt:lpstr>
      <vt:lpstr>CATALOGCOLUMNFILTERED35</vt:lpstr>
      <vt:lpstr>CATALOGCOLUMNFILTERED36</vt:lpstr>
      <vt:lpstr>CATALOGCOLUMNFILTERED37</vt:lpstr>
      <vt:lpstr>CATALOGCOLUMNFILTERED38</vt:lpstr>
      <vt:lpstr>CATALOGCOLUMNFILTERED39</vt:lpstr>
      <vt:lpstr>CATALOGCOLUMNFILTERED40</vt:lpstr>
      <vt:lpstr>CATALOGCOLUMNFILTERED6</vt:lpstr>
      <vt:lpstr>CATALOGCOLUMNFILTERED7</vt:lpstr>
      <vt:lpstr>CATALOGCOLUMNFILTERED8</vt:lpstr>
      <vt:lpstr>CATALOGCOLUMNFILTERED9</vt:lpstr>
      <vt:lpstr>Cto_Cont</vt:lpstr>
      <vt:lpstr>Dep</vt:lpstr>
      <vt:lpstr>DepAct</vt:lpstr>
      <vt:lpstr>DepActPar</vt:lpstr>
      <vt:lpstr>DepPar</vt:lpstr>
      <vt:lpstr>'ANEXO - 10'!ENDC</vt:lpstr>
      <vt:lpstr>'ANEXO - 8'!ENDC</vt:lpstr>
      <vt:lpstr>'ANEXO 1'!ENDC</vt:lpstr>
      <vt:lpstr>'ANEXO 11'!ENDC</vt:lpstr>
      <vt:lpstr>'ANEXO 12'!ENDC</vt:lpstr>
      <vt:lpstr>'ANEXO 14'!ENDC</vt:lpstr>
      <vt:lpstr>'ANEXO 15'!ENDC</vt:lpstr>
      <vt:lpstr>'ANEXO 16'!ENDC</vt:lpstr>
      <vt:lpstr>'ANEXO 17'!ENDC</vt:lpstr>
      <vt:lpstr>'ANEXO 2'!ENDC</vt:lpstr>
      <vt:lpstr>'ANEXO 20'!ENDC</vt:lpstr>
      <vt:lpstr>'ANEXO 22'!ENDC</vt:lpstr>
      <vt:lpstr>'ANEXO 23'!ENDC</vt:lpstr>
      <vt:lpstr>'ANEXO 24'!ENDC</vt:lpstr>
      <vt:lpstr>'ANEXO 25'!ENDC</vt:lpstr>
      <vt:lpstr>'ANEXO 26'!ENDC</vt:lpstr>
      <vt:lpstr>'ANEXO 27'!ENDC</vt:lpstr>
      <vt:lpstr>'ANEXO 29'!ENDC</vt:lpstr>
      <vt:lpstr>'ANEXO 3'!ENDC</vt:lpstr>
      <vt:lpstr>'ANEXO 30'!ENDC</vt:lpstr>
      <vt:lpstr>'ANEXO 35'!ENDC</vt:lpstr>
      <vt:lpstr>'ANEXO 37'!ENDC</vt:lpstr>
      <vt:lpstr>'ANEXO 38'!ENDC</vt:lpstr>
      <vt:lpstr>'ANEXO 4'!ENDC</vt:lpstr>
      <vt:lpstr>'ANEXO 5'!ENDC</vt:lpstr>
      <vt:lpstr>'ANEXO 6'!ENDC</vt:lpstr>
      <vt:lpstr>'ANEXO 7'!ENDC</vt:lpstr>
      <vt:lpstr>CDF!ENDC</vt:lpstr>
      <vt:lpstr>Contador!ENDC</vt:lpstr>
      <vt:lpstr>Generales!ENDC</vt:lpstr>
      <vt:lpstr>'OTROS GASTOS'!ENDC</vt:lpstr>
      <vt:lpstr>'ANEXO - 10'!ENDR</vt:lpstr>
      <vt:lpstr>'ANEXO - 8'!ENDR</vt:lpstr>
      <vt:lpstr>'ANEXO 1'!ENDR</vt:lpstr>
      <vt:lpstr>'ANEXO 11'!ENDR</vt:lpstr>
      <vt:lpstr>'ANEXO 12'!ENDR</vt:lpstr>
      <vt:lpstr>'ANEXO 14'!ENDR</vt:lpstr>
      <vt:lpstr>'ANEXO 15'!ENDR</vt:lpstr>
      <vt:lpstr>'ANEXO 16'!ENDR</vt:lpstr>
      <vt:lpstr>'ANEXO 17'!ENDR</vt:lpstr>
      <vt:lpstr>'ANEXO 2'!ENDR</vt:lpstr>
      <vt:lpstr>'ANEXO 20'!ENDR</vt:lpstr>
      <vt:lpstr>'ANEXO 22'!ENDR</vt:lpstr>
      <vt:lpstr>'ANEXO 23'!ENDR</vt:lpstr>
      <vt:lpstr>'ANEXO 24'!ENDR</vt:lpstr>
      <vt:lpstr>'ANEXO 25'!ENDR</vt:lpstr>
      <vt:lpstr>'ANEXO 26'!ENDR</vt:lpstr>
      <vt:lpstr>'ANEXO 27'!ENDR</vt:lpstr>
      <vt:lpstr>'ANEXO 29'!ENDR</vt:lpstr>
      <vt:lpstr>'ANEXO 3'!ENDR</vt:lpstr>
      <vt:lpstr>'ANEXO 30'!ENDR</vt:lpstr>
      <vt:lpstr>'ANEXO 35'!ENDR</vt:lpstr>
      <vt:lpstr>'ANEXO 37'!ENDR</vt:lpstr>
      <vt:lpstr>'ANEXO 38'!ENDR</vt:lpstr>
      <vt:lpstr>'ANEXO 4'!ENDR</vt:lpstr>
      <vt:lpstr>'ANEXO 5'!ENDR</vt:lpstr>
      <vt:lpstr>'ANEXO 6'!ENDR</vt:lpstr>
      <vt:lpstr>'ANEXO 7'!ENDR</vt:lpstr>
      <vt:lpstr>CDF!ENDR</vt:lpstr>
      <vt:lpstr>Contador!ENDR</vt:lpstr>
      <vt:lpstr>Generales!ENDR</vt:lpstr>
      <vt:lpstr>'OTROS GASTOS'!ENDR</vt:lpstr>
      <vt:lpstr>Fab</vt:lpstr>
      <vt:lpstr>FechaAdq</vt:lpstr>
      <vt:lpstr>FIN</vt:lpstr>
      <vt:lpstr>Gral</vt:lpstr>
      <vt:lpstr>Generales!I_1</vt:lpstr>
      <vt:lpstr>'ANEXO 11'!I_10</vt:lpstr>
      <vt:lpstr>'ANEXO 17'!I_10</vt:lpstr>
      <vt:lpstr>'ANEXO 20'!I_10</vt:lpstr>
      <vt:lpstr>'ANEXO 30'!I_10</vt:lpstr>
      <vt:lpstr>'ANEXO 4'!I_10</vt:lpstr>
      <vt:lpstr>'ANEXO 5'!I_10</vt:lpstr>
      <vt:lpstr>CDF!I_10</vt:lpstr>
      <vt:lpstr>Contador!I_10</vt:lpstr>
      <vt:lpstr>'OTROS GASTOS'!I_10</vt:lpstr>
      <vt:lpstr>'ANEXO 12'!I_100</vt:lpstr>
      <vt:lpstr>'ANEXO 4'!I_100</vt:lpstr>
      <vt:lpstr>'ANEXO 7'!I_100</vt:lpstr>
      <vt:lpstr>Generales!I_100</vt:lpstr>
      <vt:lpstr>'ANEXO - 10'!I_101</vt:lpstr>
      <vt:lpstr>'ANEXO 11'!I_101</vt:lpstr>
      <vt:lpstr>'ANEXO 12'!I_101</vt:lpstr>
      <vt:lpstr>'ANEXO 22'!I_101</vt:lpstr>
      <vt:lpstr>'ANEXO 4'!I_101</vt:lpstr>
      <vt:lpstr>'ANEXO 6'!I_101</vt:lpstr>
      <vt:lpstr>'ANEXO 7'!I_101</vt:lpstr>
      <vt:lpstr>Generales!I_101</vt:lpstr>
      <vt:lpstr>'ANEXO 11'!I_102</vt:lpstr>
      <vt:lpstr>'ANEXO 12'!I_102</vt:lpstr>
      <vt:lpstr>'ANEXO 22'!I_102</vt:lpstr>
      <vt:lpstr>'ANEXO 4'!I_102</vt:lpstr>
      <vt:lpstr>'ANEXO 7'!I_102</vt:lpstr>
      <vt:lpstr>Generales!I_102</vt:lpstr>
      <vt:lpstr>'ANEXO 1'!I_103</vt:lpstr>
      <vt:lpstr>'ANEXO 11'!I_103</vt:lpstr>
      <vt:lpstr>'ANEXO 12'!I_103</vt:lpstr>
      <vt:lpstr>'ANEXO 22'!I_103</vt:lpstr>
      <vt:lpstr>'ANEXO 4'!I_103</vt:lpstr>
      <vt:lpstr>'ANEXO 6'!I_103</vt:lpstr>
      <vt:lpstr>'ANEXO 7'!I_103</vt:lpstr>
      <vt:lpstr>Generales!I_103</vt:lpstr>
      <vt:lpstr>'ANEXO 1'!I_104</vt:lpstr>
      <vt:lpstr>'ANEXO 11'!I_104</vt:lpstr>
      <vt:lpstr>'ANEXO 12'!I_104</vt:lpstr>
      <vt:lpstr>'ANEXO 22'!I_104</vt:lpstr>
      <vt:lpstr>'ANEXO 4'!I_104</vt:lpstr>
      <vt:lpstr>'ANEXO 7'!I_104</vt:lpstr>
      <vt:lpstr>'ANEXO - 10'!I_105</vt:lpstr>
      <vt:lpstr>'ANEXO 1'!I_105</vt:lpstr>
      <vt:lpstr>'ANEXO 11'!I_105</vt:lpstr>
      <vt:lpstr>'ANEXO 12'!I_105</vt:lpstr>
      <vt:lpstr>'ANEXO 4'!I_105</vt:lpstr>
      <vt:lpstr>'ANEXO 7'!I_105</vt:lpstr>
      <vt:lpstr>Generales!I_105</vt:lpstr>
      <vt:lpstr>'ANEXO 1'!I_106</vt:lpstr>
      <vt:lpstr>'ANEXO 11'!I_106</vt:lpstr>
      <vt:lpstr>'ANEXO 12'!I_106</vt:lpstr>
      <vt:lpstr>'ANEXO 22'!I_106</vt:lpstr>
      <vt:lpstr>'ANEXO 4'!I_106</vt:lpstr>
      <vt:lpstr>'ANEXO 7'!I_106</vt:lpstr>
      <vt:lpstr>Generales!I_106</vt:lpstr>
      <vt:lpstr>'ANEXO 1'!I_107</vt:lpstr>
      <vt:lpstr>'ANEXO 12'!I_107</vt:lpstr>
      <vt:lpstr>'ANEXO 4'!I_107</vt:lpstr>
      <vt:lpstr>'ANEXO 6'!I_107</vt:lpstr>
      <vt:lpstr>'ANEXO 7'!I_107</vt:lpstr>
      <vt:lpstr>Generales!I_107</vt:lpstr>
      <vt:lpstr>'ANEXO 1'!I_108</vt:lpstr>
      <vt:lpstr>'ANEXO 12'!I_108</vt:lpstr>
      <vt:lpstr>'ANEXO 6'!I_108</vt:lpstr>
      <vt:lpstr>'ANEXO 7'!I_108</vt:lpstr>
      <vt:lpstr>Generales!I_108</vt:lpstr>
      <vt:lpstr>'ANEXO - 10'!I_109</vt:lpstr>
      <vt:lpstr>'ANEXO 12'!I_109</vt:lpstr>
      <vt:lpstr>'ANEXO 4'!I_109</vt:lpstr>
      <vt:lpstr>'ANEXO 7'!I_109</vt:lpstr>
      <vt:lpstr>Generales!I_109</vt:lpstr>
      <vt:lpstr>'ANEXO 11'!I_11</vt:lpstr>
      <vt:lpstr>'ANEXO 17'!I_11</vt:lpstr>
      <vt:lpstr>'ANEXO 2'!I_11</vt:lpstr>
      <vt:lpstr>'ANEXO 30'!I_11</vt:lpstr>
      <vt:lpstr>'ANEXO 35'!I_11</vt:lpstr>
      <vt:lpstr>'ANEXO 5'!I_11</vt:lpstr>
      <vt:lpstr>Contador!I_11</vt:lpstr>
      <vt:lpstr>Generales!I_11</vt:lpstr>
      <vt:lpstr>'OTROS GASTOS'!I_11</vt:lpstr>
      <vt:lpstr>'ANEXO 1'!I_110</vt:lpstr>
      <vt:lpstr>'ANEXO 12'!I_110</vt:lpstr>
      <vt:lpstr>'ANEXO 22'!I_110</vt:lpstr>
      <vt:lpstr>'ANEXO 7'!I_110</vt:lpstr>
      <vt:lpstr>Generales!I_110</vt:lpstr>
      <vt:lpstr>'ANEXO 12'!I_111</vt:lpstr>
      <vt:lpstr>'ANEXO 4'!I_111</vt:lpstr>
      <vt:lpstr>'ANEXO 7'!I_111</vt:lpstr>
      <vt:lpstr>Generales!I_111</vt:lpstr>
      <vt:lpstr>'ANEXO 1'!I_112</vt:lpstr>
      <vt:lpstr>'ANEXO 12'!I_112</vt:lpstr>
      <vt:lpstr>'ANEXO 22'!I_112</vt:lpstr>
      <vt:lpstr>'ANEXO 6'!I_112</vt:lpstr>
      <vt:lpstr>'ANEXO 7'!I_112</vt:lpstr>
      <vt:lpstr>Generales!I_112</vt:lpstr>
      <vt:lpstr>'ANEXO - 10'!I_113</vt:lpstr>
      <vt:lpstr>'ANEXO 12'!I_113</vt:lpstr>
      <vt:lpstr>'ANEXO 22'!I_113</vt:lpstr>
      <vt:lpstr>'ANEXO 6'!I_113</vt:lpstr>
      <vt:lpstr>'ANEXO 7'!I_113</vt:lpstr>
      <vt:lpstr>Generales!I_113</vt:lpstr>
      <vt:lpstr>'ANEXO 12'!I_114</vt:lpstr>
      <vt:lpstr>'ANEXO 22'!I_114</vt:lpstr>
      <vt:lpstr>'ANEXO 7'!I_114</vt:lpstr>
      <vt:lpstr>Generales!I_114</vt:lpstr>
      <vt:lpstr>'ANEXO 12'!I_115</vt:lpstr>
      <vt:lpstr>'ANEXO 22'!I_115</vt:lpstr>
      <vt:lpstr>'ANEXO 4'!I_115</vt:lpstr>
      <vt:lpstr>'ANEXO 6'!I_115</vt:lpstr>
      <vt:lpstr>'ANEXO 7'!I_115</vt:lpstr>
      <vt:lpstr>Generales!I_115</vt:lpstr>
      <vt:lpstr>'ANEXO 12'!I_116</vt:lpstr>
      <vt:lpstr>'ANEXO 4'!I_116</vt:lpstr>
      <vt:lpstr>'ANEXO 7'!I_116</vt:lpstr>
      <vt:lpstr>Generales!I_116</vt:lpstr>
      <vt:lpstr>'ANEXO - 10'!I_117</vt:lpstr>
      <vt:lpstr>'ANEXO 12'!I_117</vt:lpstr>
      <vt:lpstr>'ANEXO 22'!I_117</vt:lpstr>
      <vt:lpstr>'ANEXO 4'!I_117</vt:lpstr>
      <vt:lpstr>'ANEXO 6'!I_117</vt:lpstr>
      <vt:lpstr>Generales!I_117</vt:lpstr>
      <vt:lpstr>'ANEXO 12'!I_118</vt:lpstr>
      <vt:lpstr>'ANEXO 4'!I_118</vt:lpstr>
      <vt:lpstr>'ANEXO 7'!I_118</vt:lpstr>
      <vt:lpstr>Generales!I_118</vt:lpstr>
      <vt:lpstr>'ANEXO 12'!I_119</vt:lpstr>
      <vt:lpstr>'ANEXO 4'!I_119</vt:lpstr>
      <vt:lpstr>'ANEXO 6'!I_119</vt:lpstr>
      <vt:lpstr>Generales!I_119</vt:lpstr>
      <vt:lpstr>'ANEXO 1'!I_12</vt:lpstr>
      <vt:lpstr>'ANEXO 11'!I_12</vt:lpstr>
      <vt:lpstr>'ANEXO 17'!I_12</vt:lpstr>
      <vt:lpstr>'ANEXO 20'!I_12</vt:lpstr>
      <vt:lpstr>'ANEXO 35'!I_12</vt:lpstr>
      <vt:lpstr>'ANEXO 5'!I_12</vt:lpstr>
      <vt:lpstr>CDF!I_12</vt:lpstr>
      <vt:lpstr>Contador!I_12</vt:lpstr>
      <vt:lpstr>'OTROS GASTOS'!I_12</vt:lpstr>
      <vt:lpstr>'ANEXO - 10'!I_120</vt:lpstr>
      <vt:lpstr>'ANEXO 1'!I_120</vt:lpstr>
      <vt:lpstr>'ANEXO 12'!I_120</vt:lpstr>
      <vt:lpstr>'ANEXO 4'!I_120</vt:lpstr>
      <vt:lpstr>'ANEXO 7'!I_120</vt:lpstr>
      <vt:lpstr>Generales!I_120</vt:lpstr>
      <vt:lpstr>'ANEXO 1'!I_121</vt:lpstr>
      <vt:lpstr>'ANEXO 12'!I_121</vt:lpstr>
      <vt:lpstr>'ANEXO 22'!I_121</vt:lpstr>
      <vt:lpstr>'ANEXO 4'!I_121</vt:lpstr>
      <vt:lpstr>Generales!I_121</vt:lpstr>
      <vt:lpstr>'ANEXO 1'!I_122</vt:lpstr>
      <vt:lpstr>'ANEXO 4'!I_122</vt:lpstr>
      <vt:lpstr>Generales!I_122</vt:lpstr>
      <vt:lpstr>'ANEXO 22'!I_123</vt:lpstr>
      <vt:lpstr>'ANEXO 4'!I_123</vt:lpstr>
      <vt:lpstr>'ANEXO 6'!I_123</vt:lpstr>
      <vt:lpstr>Generales!I_123</vt:lpstr>
      <vt:lpstr>'ANEXO - 10'!I_124</vt:lpstr>
      <vt:lpstr>'ANEXO 22'!I_124</vt:lpstr>
      <vt:lpstr>'ANEXO 4'!I_124</vt:lpstr>
      <vt:lpstr>'ANEXO 6'!I_124</vt:lpstr>
      <vt:lpstr>Generales!I_124</vt:lpstr>
      <vt:lpstr>'ANEXO - 10'!I_125</vt:lpstr>
      <vt:lpstr>'ANEXO 6'!I_125</vt:lpstr>
      <vt:lpstr>Generales!I_125</vt:lpstr>
      <vt:lpstr>'ANEXO - 10'!I_126</vt:lpstr>
      <vt:lpstr>'ANEXO 1'!I_126</vt:lpstr>
      <vt:lpstr>'ANEXO 22'!I_126</vt:lpstr>
      <vt:lpstr>'ANEXO 4'!I_126</vt:lpstr>
      <vt:lpstr>'ANEXO 6'!I_126</vt:lpstr>
      <vt:lpstr>Generales!I_126</vt:lpstr>
      <vt:lpstr>'ANEXO - 10'!I_127</vt:lpstr>
      <vt:lpstr>'ANEXO 1'!I_127</vt:lpstr>
      <vt:lpstr>'ANEXO 22'!I_127</vt:lpstr>
      <vt:lpstr>'ANEXO 6'!I_127</vt:lpstr>
      <vt:lpstr>Generales!I_127</vt:lpstr>
      <vt:lpstr>'ANEXO 1'!I_128</vt:lpstr>
      <vt:lpstr>'ANEXO 4'!I_128</vt:lpstr>
      <vt:lpstr>Generales!I_128</vt:lpstr>
      <vt:lpstr>'ANEXO 12'!I_129</vt:lpstr>
      <vt:lpstr>'ANEXO 22'!I_129</vt:lpstr>
      <vt:lpstr>Generales!I_129</vt:lpstr>
      <vt:lpstr>'ANEXO 1'!I_13</vt:lpstr>
      <vt:lpstr>'ANEXO 11'!I_13</vt:lpstr>
      <vt:lpstr>'ANEXO 17'!I_13</vt:lpstr>
      <vt:lpstr>'ANEXO 2'!I_13</vt:lpstr>
      <vt:lpstr>'ANEXO 30'!I_13</vt:lpstr>
      <vt:lpstr>'ANEXO 6'!I_13</vt:lpstr>
      <vt:lpstr>CDF!I_13</vt:lpstr>
      <vt:lpstr>Contador!I_13</vt:lpstr>
      <vt:lpstr>'OTROS GASTOS'!I_13</vt:lpstr>
      <vt:lpstr>'ANEXO 12'!I_130</vt:lpstr>
      <vt:lpstr>Generales!I_130</vt:lpstr>
      <vt:lpstr>'ANEXO - 10'!I_131</vt:lpstr>
      <vt:lpstr>'ANEXO 12'!I_131</vt:lpstr>
      <vt:lpstr>'ANEXO 22'!I_131</vt:lpstr>
      <vt:lpstr>'ANEXO 6'!I_131</vt:lpstr>
      <vt:lpstr>Generales!I_131</vt:lpstr>
      <vt:lpstr>'ANEXO 1'!I_132</vt:lpstr>
      <vt:lpstr>'ANEXO 12'!I_132</vt:lpstr>
      <vt:lpstr>'ANEXO 4'!I_132</vt:lpstr>
      <vt:lpstr>'ANEXO 6'!I_132</vt:lpstr>
      <vt:lpstr>Generales!I_132</vt:lpstr>
      <vt:lpstr>'ANEXO 1'!I_133</vt:lpstr>
      <vt:lpstr>'ANEXO 12'!I_133</vt:lpstr>
      <vt:lpstr>'ANEXO 4'!I_133</vt:lpstr>
      <vt:lpstr>Generales!I_133</vt:lpstr>
      <vt:lpstr>'ANEXO 1'!I_134</vt:lpstr>
      <vt:lpstr>'ANEXO 12'!I_134</vt:lpstr>
      <vt:lpstr>'ANEXO 4'!I_134</vt:lpstr>
      <vt:lpstr>'ANEXO 6'!I_134</vt:lpstr>
      <vt:lpstr>'ANEXO 12'!I_135</vt:lpstr>
      <vt:lpstr>'ANEXO 22'!I_135</vt:lpstr>
      <vt:lpstr>Generales!I_135</vt:lpstr>
      <vt:lpstr>'ANEXO 12'!I_136</vt:lpstr>
      <vt:lpstr>'ANEXO 4'!I_136</vt:lpstr>
      <vt:lpstr>Generales!I_136</vt:lpstr>
      <vt:lpstr>'ANEXO - 10'!I_137</vt:lpstr>
      <vt:lpstr>'ANEXO 1'!I_137</vt:lpstr>
      <vt:lpstr>'ANEXO 12'!I_137</vt:lpstr>
      <vt:lpstr>'ANEXO 22'!I_137</vt:lpstr>
      <vt:lpstr>'ANEXO 1'!I_138</vt:lpstr>
      <vt:lpstr>'ANEXO 12'!I_138</vt:lpstr>
      <vt:lpstr>'ANEXO 22'!I_138</vt:lpstr>
      <vt:lpstr>'ANEXO 4'!I_138</vt:lpstr>
      <vt:lpstr>'ANEXO 6'!I_138</vt:lpstr>
      <vt:lpstr>'ANEXO 1'!I_139</vt:lpstr>
      <vt:lpstr>'ANEXO 12'!I_139</vt:lpstr>
      <vt:lpstr>'ANEXO 22'!I_139</vt:lpstr>
      <vt:lpstr>'ANEXO 6'!I_139</vt:lpstr>
      <vt:lpstr>'ANEXO 1'!I_14</vt:lpstr>
      <vt:lpstr>'ANEXO 11'!I_14</vt:lpstr>
      <vt:lpstr>'ANEXO 17'!I_14</vt:lpstr>
      <vt:lpstr>'ANEXO 2'!I_14</vt:lpstr>
      <vt:lpstr>'ANEXO 20'!I_14</vt:lpstr>
      <vt:lpstr>'ANEXO 5'!I_14</vt:lpstr>
      <vt:lpstr>Contador!I_14</vt:lpstr>
      <vt:lpstr>'OTROS GASTOS'!I_14</vt:lpstr>
      <vt:lpstr>'ANEXO 1'!I_140</vt:lpstr>
      <vt:lpstr>'ANEXO 12'!I_140</vt:lpstr>
      <vt:lpstr>'ANEXO 6'!I_140</vt:lpstr>
      <vt:lpstr>Generales!I_140</vt:lpstr>
      <vt:lpstr>'ANEXO - 10'!I_141</vt:lpstr>
      <vt:lpstr>'ANEXO 1'!I_141</vt:lpstr>
      <vt:lpstr>'ANEXO 12'!I_141</vt:lpstr>
      <vt:lpstr>'ANEXO 22'!I_141</vt:lpstr>
      <vt:lpstr>Generales!I_141</vt:lpstr>
      <vt:lpstr>'ANEXO 1'!I_142</vt:lpstr>
      <vt:lpstr>'ANEXO 12'!I_142</vt:lpstr>
      <vt:lpstr>'ANEXO 22'!I_142</vt:lpstr>
      <vt:lpstr>'ANEXO 4'!I_142</vt:lpstr>
      <vt:lpstr>'ANEXO 6'!I_142</vt:lpstr>
      <vt:lpstr>Generales!I_142</vt:lpstr>
      <vt:lpstr>'ANEXO 1'!I_143</vt:lpstr>
      <vt:lpstr>'ANEXO 12'!I_143</vt:lpstr>
      <vt:lpstr>'ANEXO 4'!I_143</vt:lpstr>
      <vt:lpstr>Generales!I_143</vt:lpstr>
      <vt:lpstr>'ANEXO 1'!I_144</vt:lpstr>
      <vt:lpstr>'ANEXO 12'!I_144</vt:lpstr>
      <vt:lpstr>'ANEXO 22'!I_144</vt:lpstr>
      <vt:lpstr>'ANEXO 6'!I_144</vt:lpstr>
      <vt:lpstr>Generales!I_144</vt:lpstr>
      <vt:lpstr>'ANEXO - 10'!I_145</vt:lpstr>
      <vt:lpstr>'ANEXO 1'!I_145</vt:lpstr>
      <vt:lpstr>'ANEXO 12'!I_145</vt:lpstr>
      <vt:lpstr>Generales!I_145</vt:lpstr>
      <vt:lpstr>'ANEXO 1'!I_146</vt:lpstr>
      <vt:lpstr>'ANEXO 12'!I_146</vt:lpstr>
      <vt:lpstr>'ANEXO 22'!I_146</vt:lpstr>
      <vt:lpstr>Generales!I_146</vt:lpstr>
      <vt:lpstr>'ANEXO 1'!I_147</vt:lpstr>
      <vt:lpstr>'ANEXO 12'!I_147</vt:lpstr>
      <vt:lpstr>'ANEXO 4'!I_147</vt:lpstr>
      <vt:lpstr>Generales!I_147</vt:lpstr>
      <vt:lpstr>'ANEXO 1'!I_148</vt:lpstr>
      <vt:lpstr>'ANEXO 12'!I_148</vt:lpstr>
      <vt:lpstr>'ANEXO 6'!I_148</vt:lpstr>
      <vt:lpstr>Generales!I_148</vt:lpstr>
      <vt:lpstr>'ANEXO - 10'!I_149</vt:lpstr>
      <vt:lpstr>'ANEXO 1'!I_149</vt:lpstr>
      <vt:lpstr>'ANEXO 4'!I_149</vt:lpstr>
      <vt:lpstr>'ANEXO 6'!I_149</vt:lpstr>
      <vt:lpstr>Generales!I_149</vt:lpstr>
      <vt:lpstr>'ANEXO 1'!I_15</vt:lpstr>
      <vt:lpstr>'ANEXO 11'!I_15</vt:lpstr>
      <vt:lpstr>'ANEXO 15'!I_15</vt:lpstr>
      <vt:lpstr>'ANEXO 17'!I_15</vt:lpstr>
      <vt:lpstr>'ANEXO 27'!I_15</vt:lpstr>
      <vt:lpstr>'ANEXO 30'!I_15</vt:lpstr>
      <vt:lpstr>'ANEXO 38'!I_15</vt:lpstr>
      <vt:lpstr>'ANEXO 4'!I_15</vt:lpstr>
      <vt:lpstr>'ANEXO 5'!I_15</vt:lpstr>
      <vt:lpstr>Contador!I_15</vt:lpstr>
      <vt:lpstr>'OTROS GASTOS'!I_15</vt:lpstr>
      <vt:lpstr>'ANEXO 1'!I_150</vt:lpstr>
      <vt:lpstr>'ANEXO 12'!I_150</vt:lpstr>
      <vt:lpstr>'ANEXO 4'!I_150</vt:lpstr>
      <vt:lpstr>'ANEXO 12'!I_151</vt:lpstr>
      <vt:lpstr>'ANEXO 12'!I_152</vt:lpstr>
      <vt:lpstr>'ANEXO - 10'!I_153</vt:lpstr>
      <vt:lpstr>'ANEXO 12'!I_153</vt:lpstr>
      <vt:lpstr>'ANEXO 6'!I_153</vt:lpstr>
      <vt:lpstr>'ANEXO 1'!I_154</vt:lpstr>
      <vt:lpstr>'ANEXO 12'!I_154</vt:lpstr>
      <vt:lpstr>'ANEXO 6'!I_154</vt:lpstr>
      <vt:lpstr>'ANEXO 1'!I_155</vt:lpstr>
      <vt:lpstr>'ANEXO 12'!I_155</vt:lpstr>
      <vt:lpstr>'ANEXO 1'!I_156</vt:lpstr>
      <vt:lpstr>'ANEXO 12'!I_156</vt:lpstr>
      <vt:lpstr>'ANEXO 6'!I_156</vt:lpstr>
      <vt:lpstr>'ANEXO - 10'!I_157</vt:lpstr>
      <vt:lpstr>'ANEXO 1'!I_157</vt:lpstr>
      <vt:lpstr>'ANEXO 12'!I_157</vt:lpstr>
      <vt:lpstr>'ANEXO 1'!I_158</vt:lpstr>
      <vt:lpstr>'ANEXO 12'!I_158</vt:lpstr>
      <vt:lpstr>'ANEXO 6'!I_158</vt:lpstr>
      <vt:lpstr>'ANEXO 1'!I_159</vt:lpstr>
      <vt:lpstr>'ANEXO 12'!I_159</vt:lpstr>
      <vt:lpstr>'ANEXO 6'!I_159</vt:lpstr>
      <vt:lpstr>'ANEXO 1'!I_16</vt:lpstr>
      <vt:lpstr>'ANEXO 11'!I_16</vt:lpstr>
      <vt:lpstr>'ANEXO 15'!I_16</vt:lpstr>
      <vt:lpstr>'ANEXO 17'!I_16</vt:lpstr>
      <vt:lpstr>'ANEXO 20'!I_16</vt:lpstr>
      <vt:lpstr>'ANEXO 23'!I_16</vt:lpstr>
      <vt:lpstr>'ANEXO 35'!I_16</vt:lpstr>
      <vt:lpstr>'ANEXO 4'!I_16</vt:lpstr>
      <vt:lpstr>'ANEXO 5'!I_16</vt:lpstr>
      <vt:lpstr>CDF!I_16</vt:lpstr>
      <vt:lpstr>Contador!I_16</vt:lpstr>
      <vt:lpstr>'OTROS GASTOS'!I_16</vt:lpstr>
      <vt:lpstr>'ANEXO 1'!I_160</vt:lpstr>
      <vt:lpstr>'ANEXO 12'!I_160</vt:lpstr>
      <vt:lpstr>'ANEXO - 10'!I_161</vt:lpstr>
      <vt:lpstr>'ANEXO 1'!I_161</vt:lpstr>
      <vt:lpstr>'ANEXO 1'!I_162</vt:lpstr>
      <vt:lpstr>'ANEXO 12'!I_162</vt:lpstr>
      <vt:lpstr>'ANEXO 1'!I_164</vt:lpstr>
      <vt:lpstr>'ANEXO 12'!I_164</vt:lpstr>
      <vt:lpstr>'ANEXO - 10'!I_165</vt:lpstr>
      <vt:lpstr>'ANEXO 12'!I_165</vt:lpstr>
      <vt:lpstr>'ANEXO 1'!I_166</vt:lpstr>
      <vt:lpstr>'ANEXO 12'!I_166</vt:lpstr>
      <vt:lpstr>'ANEXO 12'!I_167</vt:lpstr>
      <vt:lpstr>'ANEXO 12'!I_168</vt:lpstr>
      <vt:lpstr>'ANEXO - 10'!I_169</vt:lpstr>
      <vt:lpstr>'ANEXO 12'!I_169</vt:lpstr>
      <vt:lpstr>'ANEXO 11'!I_17</vt:lpstr>
      <vt:lpstr>'ANEXO 17'!I_17</vt:lpstr>
      <vt:lpstr>'ANEXO 27'!I_17</vt:lpstr>
      <vt:lpstr>'ANEXO 30'!I_17</vt:lpstr>
      <vt:lpstr>'ANEXO 35'!I_17</vt:lpstr>
      <vt:lpstr>'ANEXO 4'!I_17</vt:lpstr>
      <vt:lpstr>'ANEXO 6'!I_17</vt:lpstr>
      <vt:lpstr>Contador!I_17</vt:lpstr>
      <vt:lpstr>'OTROS GASTOS'!I_17</vt:lpstr>
      <vt:lpstr>Generales!I_171</vt:lpstr>
      <vt:lpstr>'ANEXO 1'!I_172</vt:lpstr>
      <vt:lpstr>Generales!I_172</vt:lpstr>
      <vt:lpstr>'ANEXO - 10'!I_173</vt:lpstr>
      <vt:lpstr>'ANEXO 1'!I_173</vt:lpstr>
      <vt:lpstr>Generales!I_173</vt:lpstr>
      <vt:lpstr>'ANEXO 1'!I_174</vt:lpstr>
      <vt:lpstr>Generales!I_174</vt:lpstr>
      <vt:lpstr>'ANEXO 1'!I_175</vt:lpstr>
      <vt:lpstr>Generales!I_175</vt:lpstr>
      <vt:lpstr>'ANEXO 12'!I_176</vt:lpstr>
      <vt:lpstr>'ANEXO - 10'!I_177</vt:lpstr>
      <vt:lpstr>'ANEXO 1'!I_177</vt:lpstr>
      <vt:lpstr>'ANEXO 12'!I_177</vt:lpstr>
      <vt:lpstr>'ANEXO 12'!I_178</vt:lpstr>
      <vt:lpstr>'ANEXO 12'!I_179</vt:lpstr>
      <vt:lpstr>'ANEXO - 8'!I_18</vt:lpstr>
      <vt:lpstr>'ANEXO 11'!I_18</vt:lpstr>
      <vt:lpstr>'ANEXO 14'!I_18</vt:lpstr>
      <vt:lpstr>'ANEXO 17'!I_18</vt:lpstr>
      <vt:lpstr>'ANEXO 20'!I_18</vt:lpstr>
      <vt:lpstr>'ANEXO 23'!I_18</vt:lpstr>
      <vt:lpstr>'ANEXO 24'!I_18</vt:lpstr>
      <vt:lpstr>'ANEXO 25'!I_18</vt:lpstr>
      <vt:lpstr>'ANEXO 35'!I_18</vt:lpstr>
      <vt:lpstr>'ANEXO 38'!I_18</vt:lpstr>
      <vt:lpstr>'ANEXO 4'!I_18</vt:lpstr>
      <vt:lpstr>'ANEXO 5'!I_18</vt:lpstr>
      <vt:lpstr>'ANEXO 6'!I_18</vt:lpstr>
      <vt:lpstr>Contador!I_18</vt:lpstr>
      <vt:lpstr>'OTROS GASTOS'!I_18</vt:lpstr>
      <vt:lpstr>'ANEXO 12'!I_180</vt:lpstr>
      <vt:lpstr>'ANEXO - 10'!I_181</vt:lpstr>
      <vt:lpstr>'ANEXO 1'!I_181</vt:lpstr>
      <vt:lpstr>'ANEXO 12'!I_181</vt:lpstr>
      <vt:lpstr>'ANEXO 1'!I_182</vt:lpstr>
      <vt:lpstr>'ANEXO 12'!I_182</vt:lpstr>
      <vt:lpstr>Generales!I_182</vt:lpstr>
      <vt:lpstr>'ANEXO 1'!I_183</vt:lpstr>
      <vt:lpstr>'ANEXO 12'!I_183</vt:lpstr>
      <vt:lpstr>Generales!I_183</vt:lpstr>
      <vt:lpstr>'ANEXO 12'!I_184</vt:lpstr>
      <vt:lpstr>Generales!I_184</vt:lpstr>
      <vt:lpstr>'ANEXO - 10'!I_185</vt:lpstr>
      <vt:lpstr>'ANEXO 12'!I_185</vt:lpstr>
      <vt:lpstr>Generales!I_185</vt:lpstr>
      <vt:lpstr>Generales!I_186</vt:lpstr>
      <vt:lpstr>'ANEXO 1'!I_187</vt:lpstr>
      <vt:lpstr>Generales!I_187</vt:lpstr>
      <vt:lpstr>'ANEXO 1'!I_188</vt:lpstr>
      <vt:lpstr>Generales!I_188</vt:lpstr>
      <vt:lpstr>'ANEXO - 10'!I_189</vt:lpstr>
      <vt:lpstr>'ANEXO 1'!I_189</vt:lpstr>
      <vt:lpstr>Generales!I_189</vt:lpstr>
      <vt:lpstr>'ANEXO - 10'!I_19</vt:lpstr>
      <vt:lpstr>'ANEXO - 8'!I_19</vt:lpstr>
      <vt:lpstr>'ANEXO 11'!I_19</vt:lpstr>
      <vt:lpstr>'ANEXO 30'!I_19</vt:lpstr>
      <vt:lpstr>'ANEXO 35'!I_19</vt:lpstr>
      <vt:lpstr>'ANEXO 37'!I_19</vt:lpstr>
      <vt:lpstr>'ANEXO 4'!I_19</vt:lpstr>
      <vt:lpstr>'ANEXO 5'!I_19</vt:lpstr>
      <vt:lpstr>CDF!I_19</vt:lpstr>
      <vt:lpstr>Contador!I_19</vt:lpstr>
      <vt:lpstr>'OTROS GASTOS'!I_19</vt:lpstr>
      <vt:lpstr>'ANEXO 1'!I_190</vt:lpstr>
      <vt:lpstr>'ANEXO 1'!I_191</vt:lpstr>
      <vt:lpstr>Generales!I_191</vt:lpstr>
      <vt:lpstr>'ANEXO 12'!I_192</vt:lpstr>
      <vt:lpstr>Generales!I_192</vt:lpstr>
      <vt:lpstr>'ANEXO - 10'!I_193</vt:lpstr>
      <vt:lpstr>'ANEXO 1'!I_193</vt:lpstr>
      <vt:lpstr>'ANEXO 12'!I_193</vt:lpstr>
      <vt:lpstr>Generales!I_193</vt:lpstr>
      <vt:lpstr>'ANEXO 12'!I_194</vt:lpstr>
      <vt:lpstr>Generales!I_194</vt:lpstr>
      <vt:lpstr>'ANEXO 1'!I_195</vt:lpstr>
      <vt:lpstr>'ANEXO 12'!I_195</vt:lpstr>
      <vt:lpstr>Generales!I_195</vt:lpstr>
      <vt:lpstr>'ANEXO 12'!I_196</vt:lpstr>
      <vt:lpstr>'ANEXO - 10'!I_197</vt:lpstr>
      <vt:lpstr>'ANEXO 1'!I_197</vt:lpstr>
      <vt:lpstr>'ANEXO 12'!I_197</vt:lpstr>
      <vt:lpstr>'ANEXO 12'!I_198</vt:lpstr>
      <vt:lpstr>Generales!I_198</vt:lpstr>
      <vt:lpstr>'ANEXO 12'!I_199</vt:lpstr>
      <vt:lpstr>Generales!I_199</vt:lpstr>
      <vt:lpstr>Generales!I_2</vt:lpstr>
      <vt:lpstr>'ANEXO - 10'!I_20</vt:lpstr>
      <vt:lpstr>'ANEXO - 8'!I_20</vt:lpstr>
      <vt:lpstr>'ANEXO 1'!I_20</vt:lpstr>
      <vt:lpstr>'ANEXO 11'!I_20</vt:lpstr>
      <vt:lpstr>'ANEXO 12'!I_20</vt:lpstr>
      <vt:lpstr>'ANEXO 17'!I_20</vt:lpstr>
      <vt:lpstr>'ANEXO 2'!I_20</vt:lpstr>
      <vt:lpstr>'ANEXO 20'!I_20</vt:lpstr>
      <vt:lpstr>'ANEXO 23'!I_20</vt:lpstr>
      <vt:lpstr>'ANEXO 24'!I_20</vt:lpstr>
      <vt:lpstr>'ANEXO 25'!I_20</vt:lpstr>
      <vt:lpstr>'ANEXO 30'!I_20</vt:lpstr>
      <vt:lpstr>'ANEXO 7'!I_20</vt:lpstr>
      <vt:lpstr>CDF!I_20</vt:lpstr>
      <vt:lpstr>Contador!I_20</vt:lpstr>
      <vt:lpstr>'ANEXO 12'!I_200</vt:lpstr>
      <vt:lpstr>Generales!I_200</vt:lpstr>
      <vt:lpstr>'ANEXO - 10'!I_201</vt:lpstr>
      <vt:lpstr>'ANEXO 1'!I_201</vt:lpstr>
      <vt:lpstr>'ANEXO 12'!I_201</vt:lpstr>
      <vt:lpstr>Generales!I_201</vt:lpstr>
      <vt:lpstr>'ANEXO 1'!I_202</vt:lpstr>
      <vt:lpstr>'ANEXO 12'!I_202</vt:lpstr>
      <vt:lpstr>'ANEXO 1'!I_203</vt:lpstr>
      <vt:lpstr>'ANEXO 12'!I_203</vt:lpstr>
      <vt:lpstr>'ANEXO 1'!I_204</vt:lpstr>
      <vt:lpstr>'ANEXO 12'!I_204</vt:lpstr>
      <vt:lpstr>Generales!I_204</vt:lpstr>
      <vt:lpstr>'ANEXO - 10'!I_205</vt:lpstr>
      <vt:lpstr>'ANEXO 1'!I_205</vt:lpstr>
      <vt:lpstr>'ANEXO 12'!I_205</vt:lpstr>
      <vt:lpstr>Generales!I_205</vt:lpstr>
      <vt:lpstr>'ANEXO 1'!I_206</vt:lpstr>
      <vt:lpstr>'ANEXO 12'!I_206</vt:lpstr>
      <vt:lpstr>Generales!I_206</vt:lpstr>
      <vt:lpstr>'ANEXO - 10'!I_207</vt:lpstr>
      <vt:lpstr>'ANEXO 1'!I_207</vt:lpstr>
      <vt:lpstr>'ANEXO 12'!I_207</vt:lpstr>
      <vt:lpstr>Generales!I_207</vt:lpstr>
      <vt:lpstr>'ANEXO 1'!I_208</vt:lpstr>
      <vt:lpstr>'ANEXO 12'!I_208</vt:lpstr>
      <vt:lpstr>'ANEXO 1'!I_209</vt:lpstr>
      <vt:lpstr>'ANEXO 12'!I_209</vt:lpstr>
      <vt:lpstr>Generales!I_209</vt:lpstr>
      <vt:lpstr>'ANEXO 1'!I_21</vt:lpstr>
      <vt:lpstr>'ANEXO 11'!I_21</vt:lpstr>
      <vt:lpstr>'ANEXO 12'!I_21</vt:lpstr>
      <vt:lpstr>'ANEXO 16'!I_21</vt:lpstr>
      <vt:lpstr>'ANEXO 2'!I_21</vt:lpstr>
      <vt:lpstr>'ANEXO 30'!I_21</vt:lpstr>
      <vt:lpstr>'ANEXO 35'!I_21</vt:lpstr>
      <vt:lpstr>'ANEXO 4'!I_21</vt:lpstr>
      <vt:lpstr>'ANEXO 5'!I_21</vt:lpstr>
      <vt:lpstr>'ANEXO 7'!I_21</vt:lpstr>
      <vt:lpstr>CDF!I_21</vt:lpstr>
      <vt:lpstr>'OTROS GASTOS'!I_21</vt:lpstr>
      <vt:lpstr>'ANEXO 1'!I_210</vt:lpstr>
      <vt:lpstr>'ANEXO 12'!I_210</vt:lpstr>
      <vt:lpstr>Generales!I_210</vt:lpstr>
      <vt:lpstr>'ANEXO 1'!I_211</vt:lpstr>
      <vt:lpstr>'ANEXO 12'!I_211</vt:lpstr>
      <vt:lpstr>Generales!I_211</vt:lpstr>
      <vt:lpstr>'ANEXO 1'!I_212</vt:lpstr>
      <vt:lpstr>'ANEXO 12'!I_212</vt:lpstr>
      <vt:lpstr>'ANEXO 1'!I_213</vt:lpstr>
      <vt:lpstr>'ANEXO 12'!I_213</vt:lpstr>
      <vt:lpstr>'ANEXO 1'!I_214</vt:lpstr>
      <vt:lpstr>'ANEXO 12'!I_214</vt:lpstr>
      <vt:lpstr>Generales!I_214</vt:lpstr>
      <vt:lpstr>'ANEXO 1'!I_215</vt:lpstr>
      <vt:lpstr>'ANEXO 12'!I_215</vt:lpstr>
      <vt:lpstr>Generales!I_215</vt:lpstr>
      <vt:lpstr>'ANEXO 1'!I_216</vt:lpstr>
      <vt:lpstr>'ANEXO 12'!I_216</vt:lpstr>
      <vt:lpstr>Generales!I_216</vt:lpstr>
      <vt:lpstr>'ANEXO 1'!I_217</vt:lpstr>
      <vt:lpstr>Generales!I_217</vt:lpstr>
      <vt:lpstr>Generales!I_218</vt:lpstr>
      <vt:lpstr>'ANEXO 1'!I_219</vt:lpstr>
      <vt:lpstr>Generales!I_219</vt:lpstr>
      <vt:lpstr>'ANEXO 1'!I_22</vt:lpstr>
      <vt:lpstr>'ANEXO 11'!I_22</vt:lpstr>
      <vt:lpstr>'ANEXO 12'!I_22</vt:lpstr>
      <vt:lpstr>'ANEXO 16'!I_22</vt:lpstr>
      <vt:lpstr>'ANEXO 2'!I_22</vt:lpstr>
      <vt:lpstr>'ANEXO 20'!I_22</vt:lpstr>
      <vt:lpstr>'ANEXO 23'!I_22</vt:lpstr>
      <vt:lpstr>'ANEXO 37'!I_22</vt:lpstr>
      <vt:lpstr>'ANEXO 6'!I_22</vt:lpstr>
      <vt:lpstr>'ANEXO 7'!I_22</vt:lpstr>
      <vt:lpstr>CDF!I_22</vt:lpstr>
      <vt:lpstr>Generales!I_220</vt:lpstr>
      <vt:lpstr>'ANEXO 1'!I_221</vt:lpstr>
      <vt:lpstr>'ANEXO 1'!I_224</vt:lpstr>
      <vt:lpstr>'ANEXO 12'!I_225</vt:lpstr>
      <vt:lpstr>Generales!I_225</vt:lpstr>
      <vt:lpstr>'ANEXO 1'!I_226</vt:lpstr>
      <vt:lpstr>'ANEXO 12'!I_226</vt:lpstr>
      <vt:lpstr>Generales!I_226</vt:lpstr>
      <vt:lpstr>'ANEXO 1'!I_227</vt:lpstr>
      <vt:lpstr>'ANEXO 12'!I_227</vt:lpstr>
      <vt:lpstr>Generales!I_227</vt:lpstr>
      <vt:lpstr>'ANEXO 12'!I_228</vt:lpstr>
      <vt:lpstr>Generales!I_228</vt:lpstr>
      <vt:lpstr>'ANEXO 12'!I_229</vt:lpstr>
      <vt:lpstr>Generales!I_229</vt:lpstr>
      <vt:lpstr>'ANEXO 1'!I_23</vt:lpstr>
      <vt:lpstr>'ANEXO 11'!I_23</vt:lpstr>
      <vt:lpstr>'ANEXO 12'!I_23</vt:lpstr>
      <vt:lpstr>'ANEXO 14'!I_23</vt:lpstr>
      <vt:lpstr>'ANEXO 16'!I_23</vt:lpstr>
      <vt:lpstr>'ANEXO 2'!I_23</vt:lpstr>
      <vt:lpstr>'ANEXO 30'!I_23</vt:lpstr>
      <vt:lpstr>'ANEXO 6'!I_23</vt:lpstr>
      <vt:lpstr>'ANEXO 7'!I_23</vt:lpstr>
      <vt:lpstr>CDF!I_23</vt:lpstr>
      <vt:lpstr>Generales!I_23</vt:lpstr>
      <vt:lpstr>'OTROS GASTOS'!I_23</vt:lpstr>
      <vt:lpstr>'ANEXO 12'!I_230</vt:lpstr>
      <vt:lpstr>Generales!I_230</vt:lpstr>
      <vt:lpstr>'ANEXO 1'!I_231</vt:lpstr>
      <vt:lpstr>'ANEXO 12'!I_231</vt:lpstr>
      <vt:lpstr>Generales!I_231</vt:lpstr>
      <vt:lpstr>'ANEXO 1'!I_232</vt:lpstr>
      <vt:lpstr>'ANEXO 12'!I_232</vt:lpstr>
      <vt:lpstr>Generales!I_232</vt:lpstr>
      <vt:lpstr>'ANEXO 1'!I_233</vt:lpstr>
      <vt:lpstr>'ANEXO 12'!I_233</vt:lpstr>
      <vt:lpstr>Generales!I_233</vt:lpstr>
      <vt:lpstr>'ANEXO 12'!I_234</vt:lpstr>
      <vt:lpstr>Generales!I_234</vt:lpstr>
      <vt:lpstr>'ANEXO 12'!I_235</vt:lpstr>
      <vt:lpstr>Generales!I_235</vt:lpstr>
      <vt:lpstr>'ANEXO 12'!I_236</vt:lpstr>
      <vt:lpstr>Generales!I_236</vt:lpstr>
      <vt:lpstr>'ANEXO 1'!I_237</vt:lpstr>
      <vt:lpstr>'ANEXO 12'!I_237</vt:lpstr>
      <vt:lpstr>'ANEXO 1'!I_238</vt:lpstr>
      <vt:lpstr>'ANEXO 12'!I_238</vt:lpstr>
      <vt:lpstr>'ANEXO 1'!I_239</vt:lpstr>
      <vt:lpstr>'ANEXO 12'!I_239</vt:lpstr>
      <vt:lpstr>'ANEXO - 8'!I_24</vt:lpstr>
      <vt:lpstr>'ANEXO 1'!I_24</vt:lpstr>
      <vt:lpstr>'ANEXO 11'!I_24</vt:lpstr>
      <vt:lpstr>'ANEXO 12'!I_24</vt:lpstr>
      <vt:lpstr>'ANEXO 16'!I_24</vt:lpstr>
      <vt:lpstr>'ANEXO 20'!I_24</vt:lpstr>
      <vt:lpstr>'ANEXO 23'!I_24</vt:lpstr>
      <vt:lpstr>'ANEXO 7'!I_24</vt:lpstr>
      <vt:lpstr>CDF!I_24</vt:lpstr>
      <vt:lpstr>Generales!I_24</vt:lpstr>
      <vt:lpstr>'OTROS GASTOS'!I_24</vt:lpstr>
      <vt:lpstr>'ANEXO 1'!I_240</vt:lpstr>
      <vt:lpstr>'ANEXO 12'!I_240</vt:lpstr>
      <vt:lpstr>Generales!I_240</vt:lpstr>
      <vt:lpstr>'ANEXO 1'!I_241</vt:lpstr>
      <vt:lpstr>'ANEXO 12'!I_241</vt:lpstr>
      <vt:lpstr>Generales!I_241</vt:lpstr>
      <vt:lpstr>'ANEXO 1'!I_242</vt:lpstr>
      <vt:lpstr>'ANEXO 12'!I_242</vt:lpstr>
      <vt:lpstr>Generales!I_242</vt:lpstr>
      <vt:lpstr>'ANEXO 1'!I_243</vt:lpstr>
      <vt:lpstr>'ANEXO 12'!I_243</vt:lpstr>
      <vt:lpstr>Generales!I_243</vt:lpstr>
      <vt:lpstr>'ANEXO 1'!I_244</vt:lpstr>
      <vt:lpstr>'ANEXO 12'!I_244</vt:lpstr>
      <vt:lpstr>Generales!I_244</vt:lpstr>
      <vt:lpstr>'ANEXO 1'!I_245</vt:lpstr>
      <vt:lpstr>'ANEXO 12'!I_245</vt:lpstr>
      <vt:lpstr>Generales!I_245</vt:lpstr>
      <vt:lpstr>Generales!I_246</vt:lpstr>
      <vt:lpstr>Generales!I_247</vt:lpstr>
      <vt:lpstr>Generales!I_248</vt:lpstr>
      <vt:lpstr>'ANEXO - 10'!I_25</vt:lpstr>
      <vt:lpstr>'ANEXO - 8'!I_25</vt:lpstr>
      <vt:lpstr>'ANEXO 1'!I_25</vt:lpstr>
      <vt:lpstr>'ANEXO 11'!I_25</vt:lpstr>
      <vt:lpstr>'ANEXO 14'!I_25</vt:lpstr>
      <vt:lpstr>'ANEXO 16'!I_25</vt:lpstr>
      <vt:lpstr>'ANEXO 2'!I_25</vt:lpstr>
      <vt:lpstr>'ANEXO 3'!I_25</vt:lpstr>
      <vt:lpstr>'ANEXO 30'!I_25</vt:lpstr>
      <vt:lpstr>'ANEXO 35'!I_25</vt:lpstr>
      <vt:lpstr>'ANEXO 4'!I_25</vt:lpstr>
      <vt:lpstr>'ANEXO 5'!I_25</vt:lpstr>
      <vt:lpstr>'ANEXO 6'!I_25</vt:lpstr>
      <vt:lpstr>'ANEXO 7'!I_25</vt:lpstr>
      <vt:lpstr>CDF!I_25</vt:lpstr>
      <vt:lpstr>Generales!I_25</vt:lpstr>
      <vt:lpstr>Generales!I_250</vt:lpstr>
      <vt:lpstr>'ANEXO 12'!I_251</vt:lpstr>
      <vt:lpstr>Generales!I_254</vt:lpstr>
      <vt:lpstr>Generales!I_255</vt:lpstr>
      <vt:lpstr>Generales!I_256</vt:lpstr>
      <vt:lpstr>Generales!I_257</vt:lpstr>
      <vt:lpstr>'ANEXO 12'!I_258</vt:lpstr>
      <vt:lpstr>Generales!I_258</vt:lpstr>
      <vt:lpstr>'ANEXO 12'!I_259</vt:lpstr>
      <vt:lpstr>Generales!I_259</vt:lpstr>
      <vt:lpstr>'ANEXO - 8'!I_26</vt:lpstr>
      <vt:lpstr>'ANEXO 1'!I_26</vt:lpstr>
      <vt:lpstr>'ANEXO 11'!I_26</vt:lpstr>
      <vt:lpstr>'ANEXO 12'!I_26</vt:lpstr>
      <vt:lpstr>'ANEXO 14'!I_26</vt:lpstr>
      <vt:lpstr>'ANEXO 16'!I_26</vt:lpstr>
      <vt:lpstr>'ANEXO 2'!I_26</vt:lpstr>
      <vt:lpstr>'ANEXO 23'!I_26</vt:lpstr>
      <vt:lpstr>'ANEXO 25'!I_26</vt:lpstr>
      <vt:lpstr>'ANEXO 35'!I_26</vt:lpstr>
      <vt:lpstr>'ANEXO 37'!I_26</vt:lpstr>
      <vt:lpstr>'ANEXO 4'!I_26</vt:lpstr>
      <vt:lpstr>'ANEXO 5'!I_26</vt:lpstr>
      <vt:lpstr>'ANEXO 7'!I_26</vt:lpstr>
      <vt:lpstr>CDF!I_26</vt:lpstr>
      <vt:lpstr>'ANEXO 12'!I_260</vt:lpstr>
      <vt:lpstr>Generales!I_260</vt:lpstr>
      <vt:lpstr>'ANEXO 12'!I_261</vt:lpstr>
      <vt:lpstr>Generales!I_261</vt:lpstr>
      <vt:lpstr>'ANEXO 12'!I_262</vt:lpstr>
      <vt:lpstr>Generales!I_262</vt:lpstr>
      <vt:lpstr>'ANEXO 12'!I_263</vt:lpstr>
      <vt:lpstr>Generales!I_263</vt:lpstr>
      <vt:lpstr>'ANEXO 12'!I_264</vt:lpstr>
      <vt:lpstr>Generales!I_264</vt:lpstr>
      <vt:lpstr>'ANEXO 12'!I_265</vt:lpstr>
      <vt:lpstr>Generales!I_265</vt:lpstr>
      <vt:lpstr>Generales!I_266</vt:lpstr>
      <vt:lpstr>Generales!I_267</vt:lpstr>
      <vt:lpstr>Generales!I_268</vt:lpstr>
      <vt:lpstr>Generales!I_269</vt:lpstr>
      <vt:lpstr>'ANEXO 1'!I_27</vt:lpstr>
      <vt:lpstr>'ANEXO 11'!I_27</vt:lpstr>
      <vt:lpstr>'ANEXO 12'!I_27</vt:lpstr>
      <vt:lpstr>'ANEXO 16'!I_27</vt:lpstr>
      <vt:lpstr>'ANEXO 3'!I_27</vt:lpstr>
      <vt:lpstr>'ANEXO 30'!I_27</vt:lpstr>
      <vt:lpstr>'ANEXO 35'!I_27</vt:lpstr>
      <vt:lpstr>'ANEXO 5'!I_27</vt:lpstr>
      <vt:lpstr>'ANEXO 7'!I_27</vt:lpstr>
      <vt:lpstr>CDF!I_27</vt:lpstr>
      <vt:lpstr>Generales!I_27</vt:lpstr>
      <vt:lpstr>'ANEXO 12'!I_270</vt:lpstr>
      <vt:lpstr>Generales!I_270</vt:lpstr>
      <vt:lpstr>'ANEXO 12'!I_271</vt:lpstr>
      <vt:lpstr>Generales!I_271</vt:lpstr>
      <vt:lpstr>'ANEXO 12'!I_272</vt:lpstr>
      <vt:lpstr>Generales!I_272</vt:lpstr>
      <vt:lpstr>'ANEXO 12'!I_273</vt:lpstr>
      <vt:lpstr>Generales!I_273</vt:lpstr>
      <vt:lpstr>'ANEXO 12'!I_274</vt:lpstr>
      <vt:lpstr>Generales!I_274</vt:lpstr>
      <vt:lpstr>'ANEXO 12'!I_275</vt:lpstr>
      <vt:lpstr>Generales!I_275</vt:lpstr>
      <vt:lpstr>'ANEXO 12'!I_276</vt:lpstr>
      <vt:lpstr>Generales!I_276</vt:lpstr>
      <vt:lpstr>'ANEXO 12'!I_277</vt:lpstr>
      <vt:lpstr>Generales!I_277</vt:lpstr>
      <vt:lpstr>'ANEXO 12'!I_278</vt:lpstr>
      <vt:lpstr>Generales!I_278</vt:lpstr>
      <vt:lpstr>'ANEXO 12'!I_279</vt:lpstr>
      <vt:lpstr>Generales!I_279</vt:lpstr>
      <vt:lpstr>'ANEXO - 8'!I_28</vt:lpstr>
      <vt:lpstr>'ANEXO 1'!I_28</vt:lpstr>
      <vt:lpstr>'ANEXO 11'!I_28</vt:lpstr>
      <vt:lpstr>'ANEXO 12'!I_28</vt:lpstr>
      <vt:lpstr>'ANEXO 16'!I_28</vt:lpstr>
      <vt:lpstr>'ANEXO 23'!I_28</vt:lpstr>
      <vt:lpstr>'ANEXO 25'!I_28</vt:lpstr>
      <vt:lpstr>'ANEXO 26'!I_28</vt:lpstr>
      <vt:lpstr>'ANEXO 3'!I_28</vt:lpstr>
      <vt:lpstr>'ANEXO 35'!I_28</vt:lpstr>
      <vt:lpstr>'ANEXO 37'!I_28</vt:lpstr>
      <vt:lpstr>'ANEXO 4'!I_28</vt:lpstr>
      <vt:lpstr>'ANEXO 5'!I_28</vt:lpstr>
      <vt:lpstr>CDF!I_28</vt:lpstr>
      <vt:lpstr>'ANEXO 12'!I_280</vt:lpstr>
      <vt:lpstr>Generales!I_280</vt:lpstr>
      <vt:lpstr>'ANEXO 12'!I_281</vt:lpstr>
      <vt:lpstr>Generales!I_281</vt:lpstr>
      <vt:lpstr>'ANEXO 12'!I_282</vt:lpstr>
      <vt:lpstr>Generales!I_282</vt:lpstr>
      <vt:lpstr>'ANEXO 12'!I_283</vt:lpstr>
      <vt:lpstr>Generales!I_283</vt:lpstr>
      <vt:lpstr>'ANEXO 12'!I_284</vt:lpstr>
      <vt:lpstr>Generales!I_284</vt:lpstr>
      <vt:lpstr>Generales!I_285</vt:lpstr>
      <vt:lpstr>Generales!I_286</vt:lpstr>
      <vt:lpstr>Generales!I_287</vt:lpstr>
      <vt:lpstr>'ANEXO - 10'!I_29</vt:lpstr>
      <vt:lpstr>'ANEXO 1'!I_29</vt:lpstr>
      <vt:lpstr>'ANEXO 11'!I_29</vt:lpstr>
      <vt:lpstr>'ANEXO 12'!I_29</vt:lpstr>
      <vt:lpstr>'ANEXO 14'!I_29</vt:lpstr>
      <vt:lpstr>'ANEXO 16'!I_29</vt:lpstr>
      <vt:lpstr>'ANEXO 3'!I_29</vt:lpstr>
      <vt:lpstr>'ANEXO 30'!I_29</vt:lpstr>
      <vt:lpstr>'ANEXO 35'!I_29</vt:lpstr>
      <vt:lpstr>'ANEXO 5'!I_29</vt:lpstr>
      <vt:lpstr>'ANEXO 6'!I_29</vt:lpstr>
      <vt:lpstr>'ANEXO 7'!I_29</vt:lpstr>
      <vt:lpstr>'ANEXO 12'!I_292</vt:lpstr>
      <vt:lpstr>Generales!I_292</vt:lpstr>
      <vt:lpstr>Generales!I_293</vt:lpstr>
      <vt:lpstr>'ANEXO 12'!I_297</vt:lpstr>
      <vt:lpstr>'ANEXO 12'!I_298</vt:lpstr>
      <vt:lpstr>'ANEXO 12'!I_299</vt:lpstr>
      <vt:lpstr>Generales!I_299</vt:lpstr>
      <vt:lpstr>Generales!I_3</vt:lpstr>
      <vt:lpstr>'ANEXO - 8'!I_30</vt:lpstr>
      <vt:lpstr>'ANEXO 1'!I_30</vt:lpstr>
      <vt:lpstr>'ANEXO 11'!I_30</vt:lpstr>
      <vt:lpstr>'ANEXO 12'!I_30</vt:lpstr>
      <vt:lpstr>'ANEXO 16'!I_30</vt:lpstr>
      <vt:lpstr>'ANEXO 23'!I_30</vt:lpstr>
      <vt:lpstr>'ANEXO 26'!I_30</vt:lpstr>
      <vt:lpstr>'ANEXO 3'!I_30</vt:lpstr>
      <vt:lpstr>'ANEXO 5'!I_30</vt:lpstr>
      <vt:lpstr>'ANEXO 6'!I_30</vt:lpstr>
      <vt:lpstr>'ANEXO 12'!I_300</vt:lpstr>
      <vt:lpstr>'ANEXO 12'!I_301</vt:lpstr>
      <vt:lpstr>Generales!I_301</vt:lpstr>
      <vt:lpstr>'ANEXO 12'!I_302</vt:lpstr>
      <vt:lpstr>Generales!I_302</vt:lpstr>
      <vt:lpstr>'ANEXO 12'!I_303</vt:lpstr>
      <vt:lpstr>Generales!I_303</vt:lpstr>
      <vt:lpstr>'ANEXO 12'!I_304</vt:lpstr>
      <vt:lpstr>Generales!I_304</vt:lpstr>
      <vt:lpstr>'ANEXO 12'!I_305</vt:lpstr>
      <vt:lpstr>'ANEXO 12'!I_306</vt:lpstr>
      <vt:lpstr>Generales!I_309</vt:lpstr>
      <vt:lpstr>'ANEXO 1'!I_31</vt:lpstr>
      <vt:lpstr>'ANEXO 11'!I_31</vt:lpstr>
      <vt:lpstr>'ANEXO 12'!I_31</vt:lpstr>
      <vt:lpstr>'ANEXO 16'!I_31</vt:lpstr>
      <vt:lpstr>'ANEXO 29'!I_31</vt:lpstr>
      <vt:lpstr>'ANEXO 3'!I_31</vt:lpstr>
      <vt:lpstr>'ANEXO 5'!I_31</vt:lpstr>
      <vt:lpstr>Generales!I_310</vt:lpstr>
      <vt:lpstr>Generales!I_311</vt:lpstr>
      <vt:lpstr>Generales!I_312</vt:lpstr>
      <vt:lpstr>Generales!I_313</vt:lpstr>
      <vt:lpstr>Generales!I_314</vt:lpstr>
      <vt:lpstr>Generales!I_315</vt:lpstr>
      <vt:lpstr>Generales!I_319</vt:lpstr>
      <vt:lpstr>'ANEXO 11'!I_32</vt:lpstr>
      <vt:lpstr>'ANEXO 12'!I_32</vt:lpstr>
      <vt:lpstr>'ANEXO 16'!I_32</vt:lpstr>
      <vt:lpstr>'ANEXO 2'!I_32</vt:lpstr>
      <vt:lpstr>'ANEXO 23'!I_32</vt:lpstr>
      <vt:lpstr>'ANEXO 3'!I_32</vt:lpstr>
      <vt:lpstr>'ANEXO 4'!I_32</vt:lpstr>
      <vt:lpstr>'ANEXO 5'!I_32</vt:lpstr>
      <vt:lpstr>Generales!I_320</vt:lpstr>
      <vt:lpstr>Generales!I_321</vt:lpstr>
      <vt:lpstr>Generales!I_326</vt:lpstr>
      <vt:lpstr>Generales!I_327</vt:lpstr>
      <vt:lpstr>Generales!I_328</vt:lpstr>
      <vt:lpstr>Generales!I_329</vt:lpstr>
      <vt:lpstr>'ANEXO - 10'!I_33</vt:lpstr>
      <vt:lpstr>'ANEXO 11'!I_33</vt:lpstr>
      <vt:lpstr>'ANEXO 12'!I_33</vt:lpstr>
      <vt:lpstr>'ANEXO 16'!I_33</vt:lpstr>
      <vt:lpstr>'ANEXO 2'!I_33</vt:lpstr>
      <vt:lpstr>'ANEXO 29'!I_33</vt:lpstr>
      <vt:lpstr>'ANEXO 3'!I_33</vt:lpstr>
      <vt:lpstr>'ANEXO 35'!I_33</vt:lpstr>
      <vt:lpstr>'ANEXO 4'!I_33</vt:lpstr>
      <vt:lpstr>'ANEXO 5'!I_33</vt:lpstr>
      <vt:lpstr>'ANEXO 7'!I_33</vt:lpstr>
      <vt:lpstr>Generales!I_331</vt:lpstr>
      <vt:lpstr>Generales!I_332</vt:lpstr>
      <vt:lpstr>Generales!I_333</vt:lpstr>
      <vt:lpstr>Generales!I_334</vt:lpstr>
      <vt:lpstr>Generales!I_335</vt:lpstr>
      <vt:lpstr>Generales!I_336</vt:lpstr>
      <vt:lpstr>Generales!I_337</vt:lpstr>
      <vt:lpstr>Generales!I_338</vt:lpstr>
      <vt:lpstr>Generales!I_339</vt:lpstr>
      <vt:lpstr>'ANEXO 11'!I_34</vt:lpstr>
      <vt:lpstr>'ANEXO 12'!I_34</vt:lpstr>
      <vt:lpstr>'ANEXO 16'!I_34</vt:lpstr>
      <vt:lpstr>'ANEXO 2'!I_34</vt:lpstr>
      <vt:lpstr>'ANEXO 23'!I_34</vt:lpstr>
      <vt:lpstr>'ANEXO 35'!I_34</vt:lpstr>
      <vt:lpstr>'ANEXO 4'!I_34</vt:lpstr>
      <vt:lpstr>'ANEXO 5'!I_34</vt:lpstr>
      <vt:lpstr>'ANEXO 6'!I_34</vt:lpstr>
      <vt:lpstr>'ANEXO 7'!I_34</vt:lpstr>
      <vt:lpstr>Generales!I_340</vt:lpstr>
      <vt:lpstr>Generales!I_341</vt:lpstr>
      <vt:lpstr>Generales!I_342</vt:lpstr>
      <vt:lpstr>Generales!I_343</vt:lpstr>
      <vt:lpstr>Generales!I_344</vt:lpstr>
      <vt:lpstr>Generales!I_345</vt:lpstr>
      <vt:lpstr>Generales!I_346</vt:lpstr>
      <vt:lpstr>Generales!I_347</vt:lpstr>
      <vt:lpstr>Generales!I_348</vt:lpstr>
      <vt:lpstr>Generales!I_349</vt:lpstr>
      <vt:lpstr>'ANEXO 1'!I_35</vt:lpstr>
      <vt:lpstr>'ANEXO 11'!I_35</vt:lpstr>
      <vt:lpstr>'ANEXO 12'!I_35</vt:lpstr>
      <vt:lpstr>'ANEXO 16'!I_35</vt:lpstr>
      <vt:lpstr>'ANEXO 3'!I_35</vt:lpstr>
      <vt:lpstr>'ANEXO 35'!I_35</vt:lpstr>
      <vt:lpstr>'ANEXO 4'!I_35</vt:lpstr>
      <vt:lpstr>'ANEXO 5'!I_35</vt:lpstr>
      <vt:lpstr>'ANEXO 7'!I_35</vt:lpstr>
      <vt:lpstr>CDF!I_35</vt:lpstr>
      <vt:lpstr>Generales!I_350</vt:lpstr>
      <vt:lpstr>Generales!I_351</vt:lpstr>
      <vt:lpstr>Generales!I_352</vt:lpstr>
      <vt:lpstr>Generales!I_353</vt:lpstr>
      <vt:lpstr>Generales!I_354</vt:lpstr>
      <vt:lpstr>Generales!I_355</vt:lpstr>
      <vt:lpstr>Generales!I_356</vt:lpstr>
      <vt:lpstr>Generales!I_357</vt:lpstr>
      <vt:lpstr>Generales!I_358</vt:lpstr>
      <vt:lpstr>'ANEXO - 8'!I_36</vt:lpstr>
      <vt:lpstr>'ANEXO 1'!I_36</vt:lpstr>
      <vt:lpstr>'ANEXO 11'!I_36</vt:lpstr>
      <vt:lpstr>'ANEXO 12'!I_36</vt:lpstr>
      <vt:lpstr>'ANEXO 16'!I_36</vt:lpstr>
      <vt:lpstr>'ANEXO 23'!I_36</vt:lpstr>
      <vt:lpstr>'ANEXO 35'!I_36</vt:lpstr>
      <vt:lpstr>'ANEXO 4'!I_36</vt:lpstr>
      <vt:lpstr>'ANEXO 5'!I_36</vt:lpstr>
      <vt:lpstr>'ANEXO 6'!I_36</vt:lpstr>
      <vt:lpstr>'ANEXO 7'!I_36</vt:lpstr>
      <vt:lpstr>'ANEXO - 10'!I_37</vt:lpstr>
      <vt:lpstr>'ANEXO - 8'!I_37</vt:lpstr>
      <vt:lpstr>'ANEXO 1'!I_37</vt:lpstr>
      <vt:lpstr>'ANEXO 11'!I_37</vt:lpstr>
      <vt:lpstr>'ANEXO 12'!I_37</vt:lpstr>
      <vt:lpstr>'ANEXO 16'!I_37</vt:lpstr>
      <vt:lpstr>'ANEXO 35'!I_37</vt:lpstr>
      <vt:lpstr>'ANEXO 5'!I_37</vt:lpstr>
      <vt:lpstr>'ANEXO 7'!I_37</vt:lpstr>
      <vt:lpstr>CDF!I_37</vt:lpstr>
      <vt:lpstr>Generales!I_376</vt:lpstr>
      <vt:lpstr>Generales!I_377</vt:lpstr>
      <vt:lpstr>Generales!I_378</vt:lpstr>
      <vt:lpstr>'ANEXO - 8'!I_38</vt:lpstr>
      <vt:lpstr>'ANEXO 11'!I_38</vt:lpstr>
      <vt:lpstr>'ANEXO 12'!I_38</vt:lpstr>
      <vt:lpstr>'ANEXO 16'!I_38</vt:lpstr>
      <vt:lpstr>'ANEXO 3'!I_38</vt:lpstr>
      <vt:lpstr>'ANEXO 4'!I_38</vt:lpstr>
      <vt:lpstr>'ANEXO 5'!I_38</vt:lpstr>
      <vt:lpstr>Generales!I_381</vt:lpstr>
      <vt:lpstr>Generales!I_386</vt:lpstr>
      <vt:lpstr>Generales!I_387</vt:lpstr>
      <vt:lpstr>Generales!I_388</vt:lpstr>
      <vt:lpstr>Generales!I_389</vt:lpstr>
      <vt:lpstr>'ANEXO 1'!I_39</vt:lpstr>
      <vt:lpstr>'ANEXO 11'!I_39</vt:lpstr>
      <vt:lpstr>'ANEXO 12'!I_39</vt:lpstr>
      <vt:lpstr>'ANEXO 16'!I_39</vt:lpstr>
      <vt:lpstr>'ANEXO 3'!I_39</vt:lpstr>
      <vt:lpstr>'ANEXO 35'!I_39</vt:lpstr>
      <vt:lpstr>'ANEXO 5'!I_39</vt:lpstr>
      <vt:lpstr>'ANEXO 7'!I_39</vt:lpstr>
      <vt:lpstr>Generales!I_391</vt:lpstr>
      <vt:lpstr>Generales!I_396</vt:lpstr>
      <vt:lpstr>Generales!I_397</vt:lpstr>
      <vt:lpstr>Contador!I_4</vt:lpstr>
      <vt:lpstr>Generales!I_4</vt:lpstr>
      <vt:lpstr>'ANEXO 1'!I_40</vt:lpstr>
      <vt:lpstr>'ANEXO 11'!I_40</vt:lpstr>
      <vt:lpstr>'ANEXO 12'!I_40</vt:lpstr>
      <vt:lpstr>'ANEXO 16'!I_40</vt:lpstr>
      <vt:lpstr>'ANEXO 2'!I_40</vt:lpstr>
      <vt:lpstr>'ANEXO 22'!I_40</vt:lpstr>
      <vt:lpstr>'ANEXO 3'!I_40</vt:lpstr>
      <vt:lpstr>'ANEXO 35'!I_40</vt:lpstr>
      <vt:lpstr>'ANEXO 4'!I_40</vt:lpstr>
      <vt:lpstr>'ANEXO 5'!I_40</vt:lpstr>
      <vt:lpstr>'ANEXO 6'!I_40</vt:lpstr>
      <vt:lpstr>Generales!I_400</vt:lpstr>
      <vt:lpstr>Generales!I_402</vt:lpstr>
      <vt:lpstr>Generales!I_405</vt:lpstr>
      <vt:lpstr>Generales!I_409</vt:lpstr>
      <vt:lpstr>'ANEXO - 10'!I_41</vt:lpstr>
      <vt:lpstr>'ANEXO 1'!I_41</vt:lpstr>
      <vt:lpstr>'ANEXO 11'!I_41</vt:lpstr>
      <vt:lpstr>'ANEXO 12'!I_41</vt:lpstr>
      <vt:lpstr>'ANEXO 16'!I_41</vt:lpstr>
      <vt:lpstr>'ANEXO 2'!I_41</vt:lpstr>
      <vt:lpstr>'ANEXO 23'!I_41</vt:lpstr>
      <vt:lpstr>'ANEXO 3'!I_41</vt:lpstr>
      <vt:lpstr>'ANEXO 35'!I_41</vt:lpstr>
      <vt:lpstr>'ANEXO 6'!I_41</vt:lpstr>
      <vt:lpstr>CDF!I_41</vt:lpstr>
      <vt:lpstr>Generales!I_410</vt:lpstr>
      <vt:lpstr>Generales!I_411</vt:lpstr>
      <vt:lpstr>Generales!I_412</vt:lpstr>
      <vt:lpstr>Generales!I_413</vt:lpstr>
      <vt:lpstr>Generales!I_417</vt:lpstr>
      <vt:lpstr>Generales!I_418</vt:lpstr>
      <vt:lpstr>'ANEXO - 8'!I_42</vt:lpstr>
      <vt:lpstr>'ANEXO 11'!I_42</vt:lpstr>
      <vt:lpstr>'ANEXO 12'!I_42</vt:lpstr>
      <vt:lpstr>'ANEXO 16'!I_42</vt:lpstr>
      <vt:lpstr>'ANEXO 2'!I_42</vt:lpstr>
      <vt:lpstr>'ANEXO 3'!I_42</vt:lpstr>
      <vt:lpstr>'ANEXO 35'!I_42</vt:lpstr>
      <vt:lpstr>'ANEXO 5'!I_42</vt:lpstr>
      <vt:lpstr>CDF!I_42</vt:lpstr>
      <vt:lpstr>Generales!I_420</vt:lpstr>
      <vt:lpstr>Generales!I_421</vt:lpstr>
      <vt:lpstr>Generales!I_424</vt:lpstr>
      <vt:lpstr>Generales!I_425</vt:lpstr>
      <vt:lpstr>Generales!I_426</vt:lpstr>
      <vt:lpstr>Generales!I_427</vt:lpstr>
      <vt:lpstr>Generales!I_428</vt:lpstr>
      <vt:lpstr>Generales!I_429</vt:lpstr>
      <vt:lpstr>'ANEXO - 8'!I_43</vt:lpstr>
      <vt:lpstr>'ANEXO 11'!I_43</vt:lpstr>
      <vt:lpstr>'ANEXO 12'!I_43</vt:lpstr>
      <vt:lpstr>'ANEXO 16'!I_43</vt:lpstr>
      <vt:lpstr>'ANEXO 2'!I_43</vt:lpstr>
      <vt:lpstr>'ANEXO 22'!I_43</vt:lpstr>
      <vt:lpstr>'ANEXO 23'!I_43</vt:lpstr>
      <vt:lpstr>'ANEXO 3'!I_43</vt:lpstr>
      <vt:lpstr>'ANEXO 35'!I_43</vt:lpstr>
      <vt:lpstr>'ANEXO 7'!I_43</vt:lpstr>
      <vt:lpstr>Generales!I_430</vt:lpstr>
      <vt:lpstr>Generales!I_431</vt:lpstr>
      <vt:lpstr>Generales!I_435</vt:lpstr>
      <vt:lpstr>Generales!I_439</vt:lpstr>
      <vt:lpstr>'ANEXO - 8'!I_44</vt:lpstr>
      <vt:lpstr>'ANEXO 11'!I_44</vt:lpstr>
      <vt:lpstr>'ANEXO 12'!I_44</vt:lpstr>
      <vt:lpstr>'ANEXO 16'!I_44</vt:lpstr>
      <vt:lpstr>'ANEXO 2'!I_44</vt:lpstr>
      <vt:lpstr>'ANEXO 3'!I_44</vt:lpstr>
      <vt:lpstr>'ANEXO 4'!I_44</vt:lpstr>
      <vt:lpstr>'ANEXO 5'!I_44</vt:lpstr>
      <vt:lpstr>'ANEXO 7'!I_44</vt:lpstr>
      <vt:lpstr>Generales!I_440</vt:lpstr>
      <vt:lpstr>Generales!I_445</vt:lpstr>
      <vt:lpstr>Generales!I_446</vt:lpstr>
      <vt:lpstr>Generales!I_447</vt:lpstr>
      <vt:lpstr>Generales!I_448</vt:lpstr>
      <vt:lpstr>Generales!I_449</vt:lpstr>
      <vt:lpstr>'ANEXO - 10'!I_45</vt:lpstr>
      <vt:lpstr>'ANEXO 1'!I_45</vt:lpstr>
      <vt:lpstr>'ANEXO 11'!I_45</vt:lpstr>
      <vt:lpstr>'ANEXO 12'!I_45</vt:lpstr>
      <vt:lpstr>'ANEXO 16'!I_45</vt:lpstr>
      <vt:lpstr>'ANEXO 2'!I_45</vt:lpstr>
      <vt:lpstr>'ANEXO 22'!I_45</vt:lpstr>
      <vt:lpstr>'ANEXO 23'!I_45</vt:lpstr>
      <vt:lpstr>'ANEXO 4'!I_45</vt:lpstr>
      <vt:lpstr>'ANEXO 6'!I_45</vt:lpstr>
      <vt:lpstr>'ANEXO 7'!I_45</vt:lpstr>
      <vt:lpstr>Generales!I_453</vt:lpstr>
      <vt:lpstr>Generales!I_454</vt:lpstr>
      <vt:lpstr>Generales!I_455</vt:lpstr>
      <vt:lpstr>Generales!I_459</vt:lpstr>
      <vt:lpstr>'ANEXO - 8'!I_46</vt:lpstr>
      <vt:lpstr>'ANEXO 1'!I_46</vt:lpstr>
      <vt:lpstr>'ANEXO 11'!I_46</vt:lpstr>
      <vt:lpstr>'ANEXO 12'!I_46</vt:lpstr>
      <vt:lpstr>'ANEXO 2'!I_46</vt:lpstr>
      <vt:lpstr>'ANEXO 23'!I_46</vt:lpstr>
      <vt:lpstr>'ANEXO 3'!I_46</vt:lpstr>
      <vt:lpstr>'ANEXO 4'!I_46</vt:lpstr>
      <vt:lpstr>'ANEXO 5'!I_46</vt:lpstr>
      <vt:lpstr>'ANEXO 6'!I_46</vt:lpstr>
      <vt:lpstr>'ANEXO 7'!I_46</vt:lpstr>
      <vt:lpstr>Generales!I_464</vt:lpstr>
      <vt:lpstr>Generales!I_468</vt:lpstr>
      <vt:lpstr>Generales!I_469</vt:lpstr>
      <vt:lpstr>'ANEXO 1'!I_47</vt:lpstr>
      <vt:lpstr>'ANEXO 11'!I_47</vt:lpstr>
      <vt:lpstr>'ANEXO 12'!I_47</vt:lpstr>
      <vt:lpstr>'ANEXO 2'!I_47</vt:lpstr>
      <vt:lpstr>'ANEXO 22'!I_47</vt:lpstr>
      <vt:lpstr>'ANEXO 23'!I_47</vt:lpstr>
      <vt:lpstr>'ANEXO 3'!I_47</vt:lpstr>
      <vt:lpstr>'ANEXO 4'!I_47</vt:lpstr>
      <vt:lpstr>'ANEXO 7'!I_47</vt:lpstr>
      <vt:lpstr>Generales!I_470</vt:lpstr>
      <vt:lpstr>Generales!I_478</vt:lpstr>
      <vt:lpstr>'ANEXO - 8'!I_48</vt:lpstr>
      <vt:lpstr>'ANEXO 11'!I_48</vt:lpstr>
      <vt:lpstr>'ANEXO 12'!I_48</vt:lpstr>
      <vt:lpstr>'ANEXO 2'!I_48</vt:lpstr>
      <vt:lpstr>'ANEXO 3'!I_48</vt:lpstr>
      <vt:lpstr>'ANEXO 4'!I_48</vt:lpstr>
      <vt:lpstr>'ANEXO 6'!I_48</vt:lpstr>
      <vt:lpstr>CDF!I_48</vt:lpstr>
      <vt:lpstr>'ANEXO - 10'!I_49</vt:lpstr>
      <vt:lpstr>'ANEXO 1'!I_49</vt:lpstr>
      <vt:lpstr>'ANEXO 11'!I_49</vt:lpstr>
      <vt:lpstr>'ANEXO 12'!I_49</vt:lpstr>
      <vt:lpstr>'ANEXO 2'!I_49</vt:lpstr>
      <vt:lpstr>'ANEXO 22'!I_49</vt:lpstr>
      <vt:lpstr>'ANEXO 23'!I_49</vt:lpstr>
      <vt:lpstr>'ANEXO 3'!I_49</vt:lpstr>
      <vt:lpstr>'ANEXO 4'!I_49</vt:lpstr>
      <vt:lpstr>'ANEXO 7'!I_49</vt:lpstr>
      <vt:lpstr>CDF!I_49</vt:lpstr>
      <vt:lpstr>Contador!I_5</vt:lpstr>
      <vt:lpstr>'ANEXO 11'!I_50</vt:lpstr>
      <vt:lpstr>'ANEXO 12'!I_50</vt:lpstr>
      <vt:lpstr>'ANEXO 3'!I_50</vt:lpstr>
      <vt:lpstr>'ANEXO 4'!I_50</vt:lpstr>
      <vt:lpstr>'ANEXO 6'!I_50</vt:lpstr>
      <vt:lpstr>'ANEXO 1'!I_51</vt:lpstr>
      <vt:lpstr>'ANEXO 11'!I_51</vt:lpstr>
      <vt:lpstr>'ANEXO 12'!I_51</vt:lpstr>
      <vt:lpstr>'ANEXO 23'!I_51</vt:lpstr>
      <vt:lpstr>'ANEXO 3'!I_51</vt:lpstr>
      <vt:lpstr>'ANEXO 4'!I_51</vt:lpstr>
      <vt:lpstr>'ANEXO - 8'!I_52</vt:lpstr>
      <vt:lpstr>'ANEXO 11'!I_52</vt:lpstr>
      <vt:lpstr>'ANEXO 12'!I_52</vt:lpstr>
      <vt:lpstr>'ANEXO 22'!I_52</vt:lpstr>
      <vt:lpstr>'ANEXO 3'!I_52</vt:lpstr>
      <vt:lpstr>'ANEXO 4'!I_52</vt:lpstr>
      <vt:lpstr>'ANEXO 6'!I_52</vt:lpstr>
      <vt:lpstr>'ANEXO - 10'!I_53</vt:lpstr>
      <vt:lpstr>'ANEXO - 8'!I_53</vt:lpstr>
      <vt:lpstr>'ANEXO 1'!I_53</vt:lpstr>
      <vt:lpstr>'ANEXO 11'!I_53</vt:lpstr>
      <vt:lpstr>'ANEXO 12'!I_53</vt:lpstr>
      <vt:lpstr>'ANEXO 2'!I_53</vt:lpstr>
      <vt:lpstr>'ANEXO 23'!I_53</vt:lpstr>
      <vt:lpstr>'ANEXO 3'!I_53</vt:lpstr>
      <vt:lpstr>'ANEXO 7'!I_53</vt:lpstr>
      <vt:lpstr>CDF!I_53</vt:lpstr>
      <vt:lpstr>'ANEXO 11'!I_54</vt:lpstr>
      <vt:lpstr>'ANEXO 12'!I_54</vt:lpstr>
      <vt:lpstr>'ANEXO 2'!I_54</vt:lpstr>
      <vt:lpstr>'ANEXO 22'!I_54</vt:lpstr>
      <vt:lpstr>'ANEXO 3'!I_54</vt:lpstr>
      <vt:lpstr>'ANEXO 4'!I_54</vt:lpstr>
      <vt:lpstr>'ANEXO 7'!I_54</vt:lpstr>
      <vt:lpstr>CDF!I_54</vt:lpstr>
      <vt:lpstr>'ANEXO - 8'!I_55</vt:lpstr>
      <vt:lpstr>'ANEXO 11'!I_55</vt:lpstr>
      <vt:lpstr>'ANEXO 12'!I_55</vt:lpstr>
      <vt:lpstr>'ANEXO 23'!I_55</vt:lpstr>
      <vt:lpstr>'ANEXO 7'!I_55</vt:lpstr>
      <vt:lpstr>'ANEXO - 8'!I_56</vt:lpstr>
      <vt:lpstr>'ANEXO 11'!I_56</vt:lpstr>
      <vt:lpstr>'ANEXO 12'!I_56</vt:lpstr>
      <vt:lpstr>'ANEXO 22'!I_56</vt:lpstr>
      <vt:lpstr>'ANEXO 4'!I_56</vt:lpstr>
      <vt:lpstr>'ANEXO 6'!I_56</vt:lpstr>
      <vt:lpstr>'ANEXO 7'!I_56</vt:lpstr>
      <vt:lpstr>'ANEXO - 10'!I_57</vt:lpstr>
      <vt:lpstr>'ANEXO 11'!I_57</vt:lpstr>
      <vt:lpstr>'ANEXO 12'!I_57</vt:lpstr>
      <vt:lpstr>'ANEXO 23'!I_57</vt:lpstr>
      <vt:lpstr>'ANEXO 6'!I_57</vt:lpstr>
      <vt:lpstr>'ANEXO 7'!I_57</vt:lpstr>
      <vt:lpstr>CDF!I_57</vt:lpstr>
      <vt:lpstr>'ANEXO - 8'!I_58</vt:lpstr>
      <vt:lpstr>'ANEXO 11'!I_58</vt:lpstr>
      <vt:lpstr>'ANEXO 12'!I_58</vt:lpstr>
      <vt:lpstr>'ANEXO 2'!I_58</vt:lpstr>
      <vt:lpstr>'ANEXO 22'!I_58</vt:lpstr>
      <vt:lpstr>'ANEXO 6'!I_58</vt:lpstr>
      <vt:lpstr>CDF!I_58</vt:lpstr>
      <vt:lpstr>'ANEXO 1'!I_59</vt:lpstr>
      <vt:lpstr>'ANEXO 11'!I_59</vt:lpstr>
      <vt:lpstr>'ANEXO 12'!I_59</vt:lpstr>
      <vt:lpstr>'ANEXO 23'!I_59</vt:lpstr>
      <vt:lpstr>'ANEXO 6'!I_59</vt:lpstr>
      <vt:lpstr>'ANEXO 7'!I_59</vt:lpstr>
      <vt:lpstr>Contador!I_6</vt:lpstr>
      <vt:lpstr>'ANEXO 1'!I_60</vt:lpstr>
      <vt:lpstr>'ANEXO 11'!I_60</vt:lpstr>
      <vt:lpstr>'ANEXO 12'!I_60</vt:lpstr>
      <vt:lpstr>'ANEXO 2'!I_60</vt:lpstr>
      <vt:lpstr>'ANEXO 4'!I_60</vt:lpstr>
      <vt:lpstr>'ANEXO 6'!I_60</vt:lpstr>
      <vt:lpstr>'ANEXO - 10'!I_61</vt:lpstr>
      <vt:lpstr>'ANEXO 1'!I_61</vt:lpstr>
      <vt:lpstr>'ANEXO 11'!I_61</vt:lpstr>
      <vt:lpstr>'ANEXO 12'!I_61</vt:lpstr>
      <vt:lpstr>'ANEXO 2'!I_61</vt:lpstr>
      <vt:lpstr>'ANEXO 22'!I_61</vt:lpstr>
      <vt:lpstr>'ANEXO 4'!I_61</vt:lpstr>
      <vt:lpstr>'ANEXO - 10'!I_62</vt:lpstr>
      <vt:lpstr>'ANEXO - 8'!I_62</vt:lpstr>
      <vt:lpstr>'ANEXO 11'!I_62</vt:lpstr>
      <vt:lpstr>'ANEXO 12'!I_62</vt:lpstr>
      <vt:lpstr>'ANEXO 4'!I_62</vt:lpstr>
      <vt:lpstr>'ANEXO - 8'!I_63</vt:lpstr>
      <vt:lpstr>'ANEXO 11'!I_63</vt:lpstr>
      <vt:lpstr>'ANEXO 12'!I_63</vt:lpstr>
      <vt:lpstr>'ANEXO 22'!I_63</vt:lpstr>
      <vt:lpstr>'ANEXO 4'!I_63</vt:lpstr>
      <vt:lpstr>'ANEXO 6'!I_63</vt:lpstr>
      <vt:lpstr>'ANEXO 7'!I_63</vt:lpstr>
      <vt:lpstr>'ANEXO 11'!I_64</vt:lpstr>
      <vt:lpstr>'ANEXO 12'!I_64</vt:lpstr>
      <vt:lpstr>'ANEXO 4'!I_64</vt:lpstr>
      <vt:lpstr>'ANEXO 6'!I_64</vt:lpstr>
      <vt:lpstr>'ANEXO 7'!I_64</vt:lpstr>
      <vt:lpstr>CDF!I_64</vt:lpstr>
      <vt:lpstr>'ANEXO - 8'!I_65</vt:lpstr>
      <vt:lpstr>'ANEXO 1'!I_65</vt:lpstr>
      <vt:lpstr>'ANEXO 11'!I_65</vt:lpstr>
      <vt:lpstr>'ANEXO 12'!I_65</vt:lpstr>
      <vt:lpstr>'ANEXO 22'!I_65</vt:lpstr>
      <vt:lpstr>'ANEXO 4'!I_65</vt:lpstr>
      <vt:lpstr>'ANEXO 7'!I_65</vt:lpstr>
      <vt:lpstr>CDF!I_65</vt:lpstr>
      <vt:lpstr>'ANEXO - 10'!I_66</vt:lpstr>
      <vt:lpstr>'ANEXO - 8'!I_66</vt:lpstr>
      <vt:lpstr>'ANEXO 1'!I_66</vt:lpstr>
      <vt:lpstr>'ANEXO 11'!I_66</vt:lpstr>
      <vt:lpstr>'ANEXO 12'!I_66</vt:lpstr>
      <vt:lpstr>'ANEXO 4'!I_66</vt:lpstr>
      <vt:lpstr>'ANEXO 6'!I_66</vt:lpstr>
      <vt:lpstr>'ANEXO 11'!I_67</vt:lpstr>
      <vt:lpstr>'ANEXO 12'!I_67</vt:lpstr>
      <vt:lpstr>'ANEXO 22'!I_67</vt:lpstr>
      <vt:lpstr>'ANEXO 4'!I_67</vt:lpstr>
      <vt:lpstr>'ANEXO 7'!I_67</vt:lpstr>
      <vt:lpstr>'ANEXO - 8'!I_68</vt:lpstr>
      <vt:lpstr>'ANEXO 11'!I_68</vt:lpstr>
      <vt:lpstr>'ANEXO 12'!I_68</vt:lpstr>
      <vt:lpstr>'ANEXO 2'!I_68</vt:lpstr>
      <vt:lpstr>'ANEXO 4'!I_68</vt:lpstr>
      <vt:lpstr>'ANEXO - 8'!I_69</vt:lpstr>
      <vt:lpstr>'ANEXO 11'!I_69</vt:lpstr>
      <vt:lpstr>'ANEXO 12'!I_69</vt:lpstr>
      <vt:lpstr>'ANEXO 2'!I_69</vt:lpstr>
      <vt:lpstr>'ANEXO 4'!I_69</vt:lpstr>
      <vt:lpstr>'ANEXO 17'!I_7</vt:lpstr>
      <vt:lpstr>'ANEXO 2'!I_7</vt:lpstr>
      <vt:lpstr>'ANEXO 30'!I_7</vt:lpstr>
      <vt:lpstr>'ANEXO 35'!I_7</vt:lpstr>
      <vt:lpstr>Contador!I_7</vt:lpstr>
      <vt:lpstr>'ANEXO - 10'!I_70</vt:lpstr>
      <vt:lpstr>'ANEXO 11'!I_70</vt:lpstr>
      <vt:lpstr>'ANEXO 12'!I_70</vt:lpstr>
      <vt:lpstr>'ANEXO 2'!I_70</vt:lpstr>
      <vt:lpstr>'ANEXO 22'!I_70</vt:lpstr>
      <vt:lpstr>'ANEXO 6'!I_70</vt:lpstr>
      <vt:lpstr>CDF!I_70</vt:lpstr>
      <vt:lpstr>'ANEXO - 10'!I_71</vt:lpstr>
      <vt:lpstr>'ANEXO - 8'!I_71</vt:lpstr>
      <vt:lpstr>'ANEXO 11'!I_71</vt:lpstr>
      <vt:lpstr>'ANEXO 12'!I_71</vt:lpstr>
      <vt:lpstr>'ANEXO 2'!I_71</vt:lpstr>
      <vt:lpstr>'ANEXO 4'!I_71</vt:lpstr>
      <vt:lpstr>'ANEXO 7'!I_71</vt:lpstr>
      <vt:lpstr>CDF!I_71</vt:lpstr>
      <vt:lpstr>'ANEXO 1'!I_72</vt:lpstr>
      <vt:lpstr>'ANEXO 11'!I_72</vt:lpstr>
      <vt:lpstr>'ANEXO 12'!I_72</vt:lpstr>
      <vt:lpstr>'ANEXO 2'!I_72</vt:lpstr>
      <vt:lpstr>'ANEXO 22'!I_72</vt:lpstr>
      <vt:lpstr>'ANEXO 1'!I_73</vt:lpstr>
      <vt:lpstr>'ANEXO 11'!I_73</vt:lpstr>
      <vt:lpstr>'ANEXO 12'!I_73</vt:lpstr>
      <vt:lpstr>'ANEXO 4'!I_73</vt:lpstr>
      <vt:lpstr>'ANEXO 7'!I_73</vt:lpstr>
      <vt:lpstr>'ANEXO 1'!I_74</vt:lpstr>
      <vt:lpstr>'ANEXO 11'!I_74</vt:lpstr>
      <vt:lpstr>'ANEXO 12'!I_74</vt:lpstr>
      <vt:lpstr>'ANEXO 2'!I_74</vt:lpstr>
      <vt:lpstr>'ANEXO 6'!I_74</vt:lpstr>
      <vt:lpstr>'ANEXO - 10'!I_75</vt:lpstr>
      <vt:lpstr>'ANEXO - 8'!I_75</vt:lpstr>
      <vt:lpstr>'ANEXO 1'!I_75</vt:lpstr>
      <vt:lpstr>'ANEXO 11'!I_75</vt:lpstr>
      <vt:lpstr>'ANEXO 12'!I_75</vt:lpstr>
      <vt:lpstr>'ANEXO 2'!I_75</vt:lpstr>
      <vt:lpstr>'ANEXO 22'!I_75</vt:lpstr>
      <vt:lpstr>'ANEXO 7'!I_75</vt:lpstr>
      <vt:lpstr>'ANEXO - 8'!I_76</vt:lpstr>
      <vt:lpstr>'ANEXO 1'!I_76</vt:lpstr>
      <vt:lpstr>'ANEXO 11'!I_76</vt:lpstr>
      <vt:lpstr>'ANEXO 12'!I_76</vt:lpstr>
      <vt:lpstr>'ANEXO 22'!I_76</vt:lpstr>
      <vt:lpstr>'ANEXO 1'!I_77</vt:lpstr>
      <vt:lpstr>'ANEXO 11'!I_77</vt:lpstr>
      <vt:lpstr>'ANEXO 12'!I_77</vt:lpstr>
      <vt:lpstr>'ANEXO 4'!I_77</vt:lpstr>
      <vt:lpstr>'ANEXO 7'!I_77</vt:lpstr>
      <vt:lpstr>CDF!I_77</vt:lpstr>
      <vt:lpstr>'ANEXO - 8'!I_78</vt:lpstr>
      <vt:lpstr>'ANEXO 1'!I_78</vt:lpstr>
      <vt:lpstr>'ANEXO 11'!I_78</vt:lpstr>
      <vt:lpstr>'ANEXO 12'!I_78</vt:lpstr>
      <vt:lpstr>'ANEXO 22'!I_78</vt:lpstr>
      <vt:lpstr>'ANEXO 4'!I_78</vt:lpstr>
      <vt:lpstr>'ANEXO 6'!I_78</vt:lpstr>
      <vt:lpstr>CDF!I_78</vt:lpstr>
      <vt:lpstr>'ANEXO - 8'!I_79</vt:lpstr>
      <vt:lpstr>'ANEXO 1'!I_79</vt:lpstr>
      <vt:lpstr>'ANEXO 11'!I_79</vt:lpstr>
      <vt:lpstr>'ANEXO 12'!I_79</vt:lpstr>
      <vt:lpstr>'ANEXO 2'!I_79</vt:lpstr>
      <vt:lpstr>'ANEXO 22'!I_79</vt:lpstr>
      <vt:lpstr>'ANEXO 4'!I_79</vt:lpstr>
      <vt:lpstr>'ANEXO 6'!I_79</vt:lpstr>
      <vt:lpstr>'ANEXO 17'!I_8</vt:lpstr>
      <vt:lpstr>'ANEXO 20'!I_8</vt:lpstr>
      <vt:lpstr>'ANEXO 11'!I_80</vt:lpstr>
      <vt:lpstr>'ANEXO 4'!I_80</vt:lpstr>
      <vt:lpstr>'ANEXO - 10'!I_81</vt:lpstr>
      <vt:lpstr>'ANEXO - 8'!I_81</vt:lpstr>
      <vt:lpstr>'ANEXO 2'!I_81</vt:lpstr>
      <vt:lpstr>'ANEXO 7'!I_81</vt:lpstr>
      <vt:lpstr>'ANEXO 2'!I_82</vt:lpstr>
      <vt:lpstr>'ANEXO 22'!I_82</vt:lpstr>
      <vt:lpstr>'ANEXO 4'!I_82</vt:lpstr>
      <vt:lpstr>'ANEXO 7'!I_82</vt:lpstr>
      <vt:lpstr>'ANEXO - 8'!I_83</vt:lpstr>
      <vt:lpstr>'ANEXO 1'!I_83</vt:lpstr>
      <vt:lpstr>'ANEXO 6'!I_83</vt:lpstr>
      <vt:lpstr>'ANEXO 7'!I_83</vt:lpstr>
      <vt:lpstr>'ANEXO 1'!I_84</vt:lpstr>
      <vt:lpstr>'ANEXO 22'!I_84</vt:lpstr>
      <vt:lpstr>'ANEXO 6'!I_84</vt:lpstr>
      <vt:lpstr>'ANEXO 7'!I_84</vt:lpstr>
      <vt:lpstr>CDF!I_84</vt:lpstr>
      <vt:lpstr>'ANEXO - 10'!I_85</vt:lpstr>
      <vt:lpstr>'ANEXO 1'!I_85</vt:lpstr>
      <vt:lpstr>'ANEXO 7'!I_85</vt:lpstr>
      <vt:lpstr>CDF!I_85</vt:lpstr>
      <vt:lpstr>'ANEXO 1'!I_86</vt:lpstr>
      <vt:lpstr>'ANEXO 2'!I_86</vt:lpstr>
      <vt:lpstr>'ANEXO 7'!I_86</vt:lpstr>
      <vt:lpstr>'ANEXO 1'!I_87</vt:lpstr>
      <vt:lpstr>'ANEXO 7'!I_87</vt:lpstr>
      <vt:lpstr>'ANEXO 1'!I_88</vt:lpstr>
      <vt:lpstr>'ANEXO 22'!I_88</vt:lpstr>
      <vt:lpstr>'ANEXO 4'!I_88</vt:lpstr>
      <vt:lpstr>'ANEXO 6'!I_88</vt:lpstr>
      <vt:lpstr>'ANEXO 7'!I_88</vt:lpstr>
      <vt:lpstr>'ANEXO - 10'!I_89</vt:lpstr>
      <vt:lpstr>'ANEXO 1'!I_89</vt:lpstr>
      <vt:lpstr>'ANEXO 4'!I_89</vt:lpstr>
      <vt:lpstr>'ANEXO 6'!I_89</vt:lpstr>
      <vt:lpstr>'ANEXO 7'!I_89</vt:lpstr>
      <vt:lpstr>'ANEXO 11'!I_9</vt:lpstr>
      <vt:lpstr>'ANEXO 17'!I_9</vt:lpstr>
      <vt:lpstr>'ANEXO 30'!I_9</vt:lpstr>
      <vt:lpstr>'ANEXO 4'!I_9</vt:lpstr>
      <vt:lpstr>'ANEXO 6'!I_9</vt:lpstr>
      <vt:lpstr>Contador!I_9</vt:lpstr>
      <vt:lpstr>'ANEXO 1'!I_90</vt:lpstr>
      <vt:lpstr>'ANEXO 22'!I_90</vt:lpstr>
      <vt:lpstr>'ANEXO 4'!I_90</vt:lpstr>
      <vt:lpstr>'ANEXO 6'!I_90</vt:lpstr>
      <vt:lpstr>'ANEXO 7'!I_90</vt:lpstr>
      <vt:lpstr>CDF!I_90</vt:lpstr>
      <vt:lpstr>'ANEXO 22'!I_91</vt:lpstr>
      <vt:lpstr>'ANEXO 4'!I_91</vt:lpstr>
      <vt:lpstr>'ANEXO 7'!I_91</vt:lpstr>
      <vt:lpstr>CDF!I_91</vt:lpstr>
      <vt:lpstr>'ANEXO 12'!I_92</vt:lpstr>
      <vt:lpstr>'ANEXO 22'!I_92</vt:lpstr>
      <vt:lpstr>'ANEXO 4'!I_92</vt:lpstr>
      <vt:lpstr>'ANEXO 6'!I_92</vt:lpstr>
      <vt:lpstr>'ANEXO 7'!I_92</vt:lpstr>
      <vt:lpstr>CDF!I_92</vt:lpstr>
      <vt:lpstr>'ANEXO - 10'!I_93</vt:lpstr>
      <vt:lpstr>'ANEXO 12'!I_93</vt:lpstr>
      <vt:lpstr>'ANEXO 22'!I_93</vt:lpstr>
      <vt:lpstr>'ANEXO 7'!I_93</vt:lpstr>
      <vt:lpstr>Generales!I_93</vt:lpstr>
      <vt:lpstr>'ANEXO 1'!I_94</vt:lpstr>
      <vt:lpstr>'ANEXO 12'!I_94</vt:lpstr>
      <vt:lpstr>'ANEXO 4'!I_94</vt:lpstr>
      <vt:lpstr>'ANEXO 7'!I_94</vt:lpstr>
      <vt:lpstr>'ANEXO 1'!I_95</vt:lpstr>
      <vt:lpstr>'ANEXO 12'!I_95</vt:lpstr>
      <vt:lpstr>'ANEXO 22'!I_95</vt:lpstr>
      <vt:lpstr>'ANEXO 4'!I_95</vt:lpstr>
      <vt:lpstr>'ANEXO 7'!I_95</vt:lpstr>
      <vt:lpstr>'ANEXO 1'!I_96</vt:lpstr>
      <vt:lpstr>'ANEXO 12'!I_96</vt:lpstr>
      <vt:lpstr>'ANEXO 6'!I_96</vt:lpstr>
      <vt:lpstr>'ANEXO 7'!I_96</vt:lpstr>
      <vt:lpstr>Generales!I_96</vt:lpstr>
      <vt:lpstr>'ANEXO - 10'!I_97</vt:lpstr>
      <vt:lpstr>'ANEXO 1'!I_97</vt:lpstr>
      <vt:lpstr>'ANEXO 12'!I_97</vt:lpstr>
      <vt:lpstr>'ANEXO 6'!I_97</vt:lpstr>
      <vt:lpstr>'ANEXO 7'!I_97</vt:lpstr>
      <vt:lpstr>Generales!I_97</vt:lpstr>
      <vt:lpstr>'ANEXO 1'!I_98</vt:lpstr>
      <vt:lpstr>'ANEXO 12'!I_98</vt:lpstr>
      <vt:lpstr>'ANEXO 7'!I_98</vt:lpstr>
      <vt:lpstr>'ANEXO 1'!I_99</vt:lpstr>
      <vt:lpstr>'ANEXO 12'!I_99</vt:lpstr>
      <vt:lpstr>'ANEXO 22'!I_99</vt:lpstr>
      <vt:lpstr>'ANEXO 4'!I_99</vt:lpstr>
      <vt:lpstr>'ANEXO 7'!I_99</vt:lpstr>
      <vt:lpstr>Generales!I_99</vt:lpstr>
      <vt:lpstr>'ANEXO 4'!IA_01040017000100</vt:lpstr>
      <vt:lpstr>'ANEXO 5'!IA_01050023000100</vt:lpstr>
      <vt:lpstr>'i|dSoft'!iAnexos</vt:lpstr>
      <vt:lpstr>'i|dSoft'!iAnio</vt:lpstr>
      <vt:lpstr>Id</vt:lpstr>
      <vt:lpstr>'ANEXO 3'!IM_1098</vt:lpstr>
      <vt:lpstr>'ANEXO 3'!IM_1099</vt:lpstr>
      <vt:lpstr>'ANEXO 3'!IM_1100</vt:lpstr>
      <vt:lpstr>'ANEXO 3'!IM_1101</vt:lpstr>
      <vt:lpstr>'ANEXO 3'!IM_1102</vt:lpstr>
      <vt:lpstr>'ANEXO 3'!IM_1103</vt:lpstr>
      <vt:lpstr>'ANEXO 3'!IM_1104</vt:lpstr>
      <vt:lpstr>'ANEXO 3'!IM_1105</vt:lpstr>
      <vt:lpstr>'ANEXO 3'!IM_1106</vt:lpstr>
      <vt:lpstr>'ANEXO 1'!IM_1119</vt:lpstr>
      <vt:lpstr>Generales!IM_415</vt:lpstr>
      <vt:lpstr>Generales!IM_416</vt:lpstr>
      <vt:lpstr>Generales!IM_417</vt:lpstr>
      <vt:lpstr>'ANEXO 14'!IM_427</vt:lpstr>
      <vt:lpstr>'ANEXO 14'!IM_428</vt:lpstr>
      <vt:lpstr>'ANEXO 15'!IM_429</vt:lpstr>
      <vt:lpstr>'ANEXO 16'!IM_430</vt:lpstr>
      <vt:lpstr>'ANEXO 16'!IM_431</vt:lpstr>
      <vt:lpstr>'ANEXO 16'!IM_432</vt:lpstr>
      <vt:lpstr>'ANEXO 16'!IM_433</vt:lpstr>
      <vt:lpstr>'ANEXO 16'!IM_434</vt:lpstr>
      <vt:lpstr>'ANEXO 16'!IM_435</vt:lpstr>
      <vt:lpstr>'ANEXO 16'!IM_436</vt:lpstr>
      <vt:lpstr>'ANEXO 16'!IM_437</vt:lpstr>
      <vt:lpstr>'ANEXO 16'!IM_438</vt:lpstr>
      <vt:lpstr>'ANEXO 16'!IM_439</vt:lpstr>
      <vt:lpstr>'ANEXO 16'!IM_440</vt:lpstr>
      <vt:lpstr>'ANEXO 16'!IM_441</vt:lpstr>
      <vt:lpstr>'ANEXO 24'!IM_443</vt:lpstr>
      <vt:lpstr>'ANEXO 25'!IM_444</vt:lpstr>
      <vt:lpstr>'ANEXO 25'!IM_445</vt:lpstr>
      <vt:lpstr>'ANEXO 26'!IM_446</vt:lpstr>
      <vt:lpstr>'ANEXO 27'!IM_447</vt:lpstr>
      <vt:lpstr>'ANEXO 29'!IM_449</vt:lpstr>
      <vt:lpstr>'ANEXO 30'!IM_450</vt:lpstr>
      <vt:lpstr>'ANEXO 37'!IM_453</vt:lpstr>
      <vt:lpstr>'ANEXO 37'!IM_454</vt:lpstr>
      <vt:lpstr>'ANEXO 38'!IM_455</vt:lpstr>
      <vt:lpstr>'ANEXO 7'!IM_755</vt:lpstr>
      <vt:lpstr>'ANEXO 7'!IM_756</vt:lpstr>
      <vt:lpstr>Indice</vt:lpstr>
      <vt:lpstr>INI</vt:lpstr>
      <vt:lpstr>INPC</vt:lpstr>
      <vt:lpstr>'i|dSoft'!iTipo</vt:lpstr>
      <vt:lpstr>'i|dSoft'!iVer</vt:lpstr>
      <vt:lpstr>MOI</vt:lpstr>
      <vt:lpstr>MOIDed</vt:lpstr>
      <vt:lpstr>'ANEXO - 10'!P_TIPOFECHA</vt:lpstr>
      <vt:lpstr>'ANEXO - 8'!P_TIPOFECHA</vt:lpstr>
      <vt:lpstr>'ANEXO 1'!P_TIPOFECHA</vt:lpstr>
      <vt:lpstr>'ANEXO 11'!P_TIPOFECHA</vt:lpstr>
      <vt:lpstr>'ANEXO 12'!P_TIPOFECHA</vt:lpstr>
      <vt:lpstr>'ANEXO 14'!P_TIPOFECHA</vt:lpstr>
      <vt:lpstr>'ANEXO 15'!P_TIPOFECHA</vt:lpstr>
      <vt:lpstr>'ANEXO 16'!P_TIPOFECHA</vt:lpstr>
      <vt:lpstr>'ANEXO 17'!P_TIPOFECHA</vt:lpstr>
      <vt:lpstr>'ANEXO 2'!P_TIPOFECHA</vt:lpstr>
      <vt:lpstr>'ANEXO 20'!P_TIPOFECHA</vt:lpstr>
      <vt:lpstr>'ANEXO 22'!P_TIPOFECHA</vt:lpstr>
      <vt:lpstr>'ANEXO 23'!P_TIPOFECHA</vt:lpstr>
      <vt:lpstr>'ANEXO 24'!P_TIPOFECHA</vt:lpstr>
      <vt:lpstr>'ANEXO 25'!P_TIPOFECHA</vt:lpstr>
      <vt:lpstr>'ANEXO 26'!P_TIPOFECHA</vt:lpstr>
      <vt:lpstr>'ANEXO 27'!P_TIPOFECHA</vt:lpstr>
      <vt:lpstr>'ANEXO 29'!P_TIPOFECHA</vt:lpstr>
      <vt:lpstr>'ANEXO 3'!P_TIPOFECHA</vt:lpstr>
      <vt:lpstr>'ANEXO 30'!P_TIPOFECHA</vt:lpstr>
      <vt:lpstr>'ANEXO 35'!P_TIPOFECHA</vt:lpstr>
      <vt:lpstr>'ANEXO 37'!P_TIPOFECHA</vt:lpstr>
      <vt:lpstr>'ANEXO 38'!P_TIPOFECHA</vt:lpstr>
      <vt:lpstr>'ANEXO 4'!P_TIPOFECHA</vt:lpstr>
      <vt:lpstr>'ANEXO 5'!P_TIPOFECHA</vt:lpstr>
      <vt:lpstr>'ANEXO 6'!P_TIPOFECHA</vt:lpstr>
      <vt:lpstr>'ANEXO 7'!P_TIPOFECHA</vt:lpstr>
      <vt:lpstr>CDF!P_TIPOFECHA</vt:lpstr>
      <vt:lpstr>'OTROS GASTOS'!P_TIPOFECHA</vt:lpstr>
      <vt:lpstr>PartesRel</vt:lpstr>
      <vt:lpstr>PreVta</vt:lpstr>
      <vt:lpstr>REC</vt:lpstr>
      <vt:lpstr>ResBal</vt:lpstr>
      <vt:lpstr>Generales!siscosteoselec</vt:lpstr>
      <vt:lpstr>'ANEXO 1'!T_10</vt:lpstr>
      <vt:lpstr>'ANEXO 14'!T_10</vt:lpstr>
      <vt:lpstr>'ANEXO 15'!T_10</vt:lpstr>
      <vt:lpstr>'ANEXO 2'!T_10</vt:lpstr>
      <vt:lpstr>'ANEXO 25'!T_10</vt:lpstr>
      <vt:lpstr>'ANEXO 27'!T_10</vt:lpstr>
      <vt:lpstr>'ANEXO 35'!T_10</vt:lpstr>
      <vt:lpstr>'ANEXO 38'!T_10</vt:lpstr>
      <vt:lpstr>'ANEXO 6'!T_10</vt:lpstr>
      <vt:lpstr>Generales!T_10</vt:lpstr>
      <vt:lpstr>'ANEXO - 10'!T_100</vt:lpstr>
      <vt:lpstr>'ANEXO 1'!T_100</vt:lpstr>
      <vt:lpstr>'ANEXO 11'!T_100</vt:lpstr>
      <vt:lpstr>'ANEXO 22'!T_100</vt:lpstr>
      <vt:lpstr>'ANEXO 6'!T_100</vt:lpstr>
      <vt:lpstr>'ANEXO 1'!T_101</vt:lpstr>
      <vt:lpstr>'ANEXO - 10'!T_102</vt:lpstr>
      <vt:lpstr>'ANEXO 1'!T_102</vt:lpstr>
      <vt:lpstr>'ANEXO 6'!T_102</vt:lpstr>
      <vt:lpstr>'ANEXO - 10'!T_103</vt:lpstr>
      <vt:lpstr>'ANEXO - 10'!T_104</vt:lpstr>
      <vt:lpstr>'ANEXO 6'!T_104</vt:lpstr>
      <vt:lpstr>'ANEXO 22'!T_105</vt:lpstr>
      <vt:lpstr>'ANEXO 6'!T_105</vt:lpstr>
      <vt:lpstr>'ANEXO - 10'!T_106</vt:lpstr>
      <vt:lpstr>'ANEXO 6'!T_106</vt:lpstr>
      <vt:lpstr>'ANEXO - 10'!T_107</vt:lpstr>
      <vt:lpstr>'ANEXO 11'!T_107</vt:lpstr>
      <vt:lpstr>'ANEXO 22'!T_107</vt:lpstr>
      <vt:lpstr>'ANEXO - 10'!T_108</vt:lpstr>
      <vt:lpstr>'ANEXO 22'!T_108</vt:lpstr>
      <vt:lpstr>'ANEXO 4'!T_108</vt:lpstr>
      <vt:lpstr>'ANEXO 1'!T_109</vt:lpstr>
      <vt:lpstr>'ANEXO 22'!T_109</vt:lpstr>
      <vt:lpstr>'ANEXO 6'!T_109</vt:lpstr>
      <vt:lpstr>'ANEXO - 8'!T_11</vt:lpstr>
      <vt:lpstr>'ANEXO 1'!T_11</vt:lpstr>
      <vt:lpstr>'ANEXO 14'!T_11</vt:lpstr>
      <vt:lpstr>'ANEXO 15'!T_11</vt:lpstr>
      <vt:lpstr>'ANEXO 20'!T_11</vt:lpstr>
      <vt:lpstr>'ANEXO 24'!T_11</vt:lpstr>
      <vt:lpstr>'ANEXO 25'!T_11</vt:lpstr>
      <vt:lpstr>'ANEXO 27'!T_11</vt:lpstr>
      <vt:lpstr>'ANEXO 37'!T_11</vt:lpstr>
      <vt:lpstr>'ANEXO 38'!T_11</vt:lpstr>
      <vt:lpstr>'ANEXO 4'!T_11</vt:lpstr>
      <vt:lpstr>'ANEXO 6'!T_11</vt:lpstr>
      <vt:lpstr>CDF!T_11</vt:lpstr>
      <vt:lpstr>'ANEXO - 10'!T_110</vt:lpstr>
      <vt:lpstr>'ANEXO 4'!T_110</vt:lpstr>
      <vt:lpstr>'ANEXO 6'!T_110</vt:lpstr>
      <vt:lpstr>'ANEXO - 10'!T_111</vt:lpstr>
      <vt:lpstr>'ANEXO 1'!T_111</vt:lpstr>
      <vt:lpstr>'ANEXO 22'!T_111</vt:lpstr>
      <vt:lpstr>'ANEXO 6'!T_111</vt:lpstr>
      <vt:lpstr>'ANEXO - 10'!T_112</vt:lpstr>
      <vt:lpstr>'ANEXO 4'!T_112</vt:lpstr>
      <vt:lpstr>'ANEXO 1'!T_113</vt:lpstr>
      <vt:lpstr>'ANEXO 4'!T_113</vt:lpstr>
      <vt:lpstr>'ANEXO - 10'!T_114</vt:lpstr>
      <vt:lpstr>'ANEXO 1'!T_114</vt:lpstr>
      <vt:lpstr>'ANEXO 4'!T_114</vt:lpstr>
      <vt:lpstr>'ANEXO 6'!T_114</vt:lpstr>
      <vt:lpstr>'ANEXO - 10'!T_115</vt:lpstr>
      <vt:lpstr>'ANEXO 1'!T_115</vt:lpstr>
      <vt:lpstr>'ANEXO - 10'!T_116</vt:lpstr>
      <vt:lpstr>'ANEXO 1'!T_116</vt:lpstr>
      <vt:lpstr>'ANEXO 22'!T_116</vt:lpstr>
      <vt:lpstr>'ANEXO 6'!T_116</vt:lpstr>
      <vt:lpstr>'ANEXO 1'!T_117</vt:lpstr>
      <vt:lpstr>'ANEXO 7'!T_117</vt:lpstr>
      <vt:lpstr>'ANEXO - 10'!T_118</vt:lpstr>
      <vt:lpstr>'ANEXO 1'!T_118</vt:lpstr>
      <vt:lpstr>'ANEXO 22'!T_118</vt:lpstr>
      <vt:lpstr>'ANEXO 6'!T_118</vt:lpstr>
      <vt:lpstr>'ANEXO - 10'!T_119</vt:lpstr>
      <vt:lpstr>'ANEXO 1'!T_119</vt:lpstr>
      <vt:lpstr>'ANEXO 22'!T_119</vt:lpstr>
      <vt:lpstr>'ANEXO 7'!T_119</vt:lpstr>
      <vt:lpstr>'ANEXO - 8'!T_12</vt:lpstr>
      <vt:lpstr>'ANEXO 14'!T_12</vt:lpstr>
      <vt:lpstr>'ANEXO 15'!T_12</vt:lpstr>
      <vt:lpstr>'ANEXO 2'!T_12</vt:lpstr>
      <vt:lpstr>'ANEXO 24'!T_12</vt:lpstr>
      <vt:lpstr>'ANEXO 25'!T_12</vt:lpstr>
      <vt:lpstr>'ANEXO 27'!T_12</vt:lpstr>
      <vt:lpstr>'ANEXO 30'!T_12</vt:lpstr>
      <vt:lpstr>'ANEXO 37'!T_12</vt:lpstr>
      <vt:lpstr>'ANEXO 38'!T_12</vt:lpstr>
      <vt:lpstr>'ANEXO 4'!T_12</vt:lpstr>
      <vt:lpstr>'ANEXO 6'!T_12</vt:lpstr>
      <vt:lpstr>Generales!T_12</vt:lpstr>
      <vt:lpstr>'ANEXO 22'!T_120</vt:lpstr>
      <vt:lpstr>'ANEXO 6'!T_120</vt:lpstr>
      <vt:lpstr>'ANEXO - 10'!T_121</vt:lpstr>
      <vt:lpstr>'ANEXO 6'!T_121</vt:lpstr>
      <vt:lpstr>'ANEXO - 10'!T_122</vt:lpstr>
      <vt:lpstr>'ANEXO 12'!T_122</vt:lpstr>
      <vt:lpstr>'ANEXO 22'!T_122</vt:lpstr>
      <vt:lpstr>'ANEXO 6'!T_122</vt:lpstr>
      <vt:lpstr>'ANEXO - 10'!T_123</vt:lpstr>
      <vt:lpstr>'ANEXO 1'!T_123</vt:lpstr>
      <vt:lpstr>'ANEXO 12'!T_123</vt:lpstr>
      <vt:lpstr>'ANEXO 1'!T_124</vt:lpstr>
      <vt:lpstr>'ANEXO 12'!T_124</vt:lpstr>
      <vt:lpstr>'ANEXO 1'!T_125</vt:lpstr>
      <vt:lpstr>'ANEXO 12'!T_125</vt:lpstr>
      <vt:lpstr>'ANEXO 22'!T_125</vt:lpstr>
      <vt:lpstr>'ANEXO 4'!T_125</vt:lpstr>
      <vt:lpstr>'ANEXO 12'!T_126</vt:lpstr>
      <vt:lpstr>'ANEXO 12'!T_127</vt:lpstr>
      <vt:lpstr>'ANEXO 4'!T_127</vt:lpstr>
      <vt:lpstr>'ANEXO - 10'!T_128</vt:lpstr>
      <vt:lpstr>'ANEXO 12'!T_128</vt:lpstr>
      <vt:lpstr>'ANEXO 22'!T_128</vt:lpstr>
      <vt:lpstr>'ANEXO 6'!T_128</vt:lpstr>
      <vt:lpstr>'ANEXO - 10'!T_129</vt:lpstr>
      <vt:lpstr>'ANEXO 1'!T_129</vt:lpstr>
      <vt:lpstr>'ANEXO 4'!T_129</vt:lpstr>
      <vt:lpstr>'ANEXO 6'!T_129</vt:lpstr>
      <vt:lpstr>'ANEXO - 10'!T_13</vt:lpstr>
      <vt:lpstr>'ANEXO - 8'!T_13</vt:lpstr>
      <vt:lpstr>'ANEXO 14'!T_13</vt:lpstr>
      <vt:lpstr>'ANEXO 15'!T_13</vt:lpstr>
      <vt:lpstr>'ANEXO 20'!T_13</vt:lpstr>
      <vt:lpstr>'ANEXO 23'!T_13</vt:lpstr>
      <vt:lpstr>'ANEXO 24'!T_13</vt:lpstr>
      <vt:lpstr>'ANEXO 25'!T_13</vt:lpstr>
      <vt:lpstr>'ANEXO 27'!T_13</vt:lpstr>
      <vt:lpstr>'ANEXO 3'!T_13</vt:lpstr>
      <vt:lpstr>'ANEXO 35'!T_13</vt:lpstr>
      <vt:lpstr>'ANEXO 37'!T_13</vt:lpstr>
      <vt:lpstr>'ANEXO 38'!T_13</vt:lpstr>
      <vt:lpstr>'ANEXO 4'!T_13</vt:lpstr>
      <vt:lpstr>'ANEXO 5'!T_13</vt:lpstr>
      <vt:lpstr>Generales!T_13</vt:lpstr>
      <vt:lpstr>'ANEXO - 10'!T_130</vt:lpstr>
      <vt:lpstr>'ANEXO 1'!T_130</vt:lpstr>
      <vt:lpstr>'ANEXO 22'!T_130</vt:lpstr>
      <vt:lpstr>'ANEXO 4'!T_130</vt:lpstr>
      <vt:lpstr>'ANEXO 6'!T_130</vt:lpstr>
      <vt:lpstr>'ANEXO 1'!T_131</vt:lpstr>
      <vt:lpstr>'ANEXO 4'!T_131</vt:lpstr>
      <vt:lpstr>'ANEXO - 10'!T_132</vt:lpstr>
      <vt:lpstr>'ANEXO 22'!T_132</vt:lpstr>
      <vt:lpstr>'ANEXO - 10'!T_133</vt:lpstr>
      <vt:lpstr>'ANEXO 22'!T_133</vt:lpstr>
      <vt:lpstr>'ANEXO 6'!T_133</vt:lpstr>
      <vt:lpstr>'ANEXO - 10'!T_134</vt:lpstr>
      <vt:lpstr>'ANEXO 22'!T_134</vt:lpstr>
      <vt:lpstr>Generales!T_134</vt:lpstr>
      <vt:lpstr>'ANEXO - 10'!T_135</vt:lpstr>
      <vt:lpstr>'ANEXO 1'!T_135</vt:lpstr>
      <vt:lpstr>'ANEXO 4'!T_135</vt:lpstr>
      <vt:lpstr>'ANEXO 6'!T_135</vt:lpstr>
      <vt:lpstr>'ANEXO - 10'!T_136</vt:lpstr>
      <vt:lpstr>'ANEXO 1'!T_136</vt:lpstr>
      <vt:lpstr>'ANEXO 22'!T_136</vt:lpstr>
      <vt:lpstr>'ANEXO 6'!T_136</vt:lpstr>
      <vt:lpstr>'ANEXO 4'!T_137</vt:lpstr>
      <vt:lpstr>'ANEXO 6'!T_137</vt:lpstr>
      <vt:lpstr>Generales!T_137</vt:lpstr>
      <vt:lpstr>'ANEXO - 10'!T_138</vt:lpstr>
      <vt:lpstr>Generales!T_138</vt:lpstr>
      <vt:lpstr>'ANEXO - 10'!T_139</vt:lpstr>
      <vt:lpstr>'ANEXO 4'!T_139</vt:lpstr>
      <vt:lpstr>Generales!T_139</vt:lpstr>
      <vt:lpstr>'ANEXO - 10'!T_14</vt:lpstr>
      <vt:lpstr>'ANEXO - 8'!T_14</vt:lpstr>
      <vt:lpstr>'ANEXO 12'!T_14</vt:lpstr>
      <vt:lpstr>'ANEXO 14'!T_14</vt:lpstr>
      <vt:lpstr>'ANEXO 15'!T_14</vt:lpstr>
      <vt:lpstr>'ANEXO 23'!T_14</vt:lpstr>
      <vt:lpstr>'ANEXO 24'!T_14</vt:lpstr>
      <vt:lpstr>'ANEXO 25'!T_14</vt:lpstr>
      <vt:lpstr>'ANEXO 27'!T_14</vt:lpstr>
      <vt:lpstr>'ANEXO 3'!T_14</vt:lpstr>
      <vt:lpstr>'ANEXO 30'!T_14</vt:lpstr>
      <vt:lpstr>'ANEXO 35'!T_14</vt:lpstr>
      <vt:lpstr>'ANEXO 37'!T_14</vt:lpstr>
      <vt:lpstr>'ANEXO 38'!T_14</vt:lpstr>
      <vt:lpstr>'ANEXO 4'!T_14</vt:lpstr>
      <vt:lpstr>'ANEXO 6'!T_14</vt:lpstr>
      <vt:lpstr>CDF!T_14</vt:lpstr>
      <vt:lpstr>'ANEXO - 10'!T_140</vt:lpstr>
      <vt:lpstr>'ANEXO 22'!T_140</vt:lpstr>
      <vt:lpstr>'ANEXO 4'!T_140</vt:lpstr>
      <vt:lpstr>'ANEXO 6'!T_141</vt:lpstr>
      <vt:lpstr>'ANEXO - 10'!T_142</vt:lpstr>
      <vt:lpstr>'ANEXO - 10'!T_143</vt:lpstr>
      <vt:lpstr>'ANEXO 22'!T_143</vt:lpstr>
      <vt:lpstr>'ANEXO 6'!T_143</vt:lpstr>
      <vt:lpstr>'ANEXO - 10'!T_144</vt:lpstr>
      <vt:lpstr>'ANEXO 22'!T_145</vt:lpstr>
      <vt:lpstr>'ANEXO 6'!T_145</vt:lpstr>
      <vt:lpstr>'ANEXO - 10'!T_146</vt:lpstr>
      <vt:lpstr>'ANEXO 6'!T_146</vt:lpstr>
      <vt:lpstr>'ANEXO - 10'!T_147</vt:lpstr>
      <vt:lpstr>'ANEXO 6'!T_147</vt:lpstr>
      <vt:lpstr>'ANEXO - 10'!T_148</vt:lpstr>
      <vt:lpstr>'ANEXO 12'!T_149</vt:lpstr>
      <vt:lpstr>'ANEXO - 10'!T_15</vt:lpstr>
      <vt:lpstr>'ANEXO - 8'!T_15</vt:lpstr>
      <vt:lpstr>'ANEXO 12'!T_15</vt:lpstr>
      <vt:lpstr>'ANEXO 14'!T_15</vt:lpstr>
      <vt:lpstr>'ANEXO 2'!T_15</vt:lpstr>
      <vt:lpstr>'ANEXO 20'!T_15</vt:lpstr>
      <vt:lpstr>'ANEXO 23'!T_15</vt:lpstr>
      <vt:lpstr>'ANEXO 24'!T_15</vt:lpstr>
      <vt:lpstr>'ANEXO 25'!T_15</vt:lpstr>
      <vt:lpstr>'ANEXO 3'!T_15</vt:lpstr>
      <vt:lpstr>'ANEXO 35'!T_15</vt:lpstr>
      <vt:lpstr>'ANEXO 37'!T_15</vt:lpstr>
      <vt:lpstr>'ANEXO 6'!T_15</vt:lpstr>
      <vt:lpstr>'ANEXO 7'!T_15</vt:lpstr>
      <vt:lpstr>CDF!T_15</vt:lpstr>
      <vt:lpstr>'ANEXO - 10'!T_150</vt:lpstr>
      <vt:lpstr>'ANEXO 6'!T_150</vt:lpstr>
      <vt:lpstr>'ANEXO - 10'!T_151</vt:lpstr>
      <vt:lpstr>'ANEXO 1'!T_151</vt:lpstr>
      <vt:lpstr>'ANEXO 6'!T_151</vt:lpstr>
      <vt:lpstr>'ANEXO - 10'!T_152</vt:lpstr>
      <vt:lpstr>'ANEXO 1'!T_152</vt:lpstr>
      <vt:lpstr>'ANEXO 6'!T_152</vt:lpstr>
      <vt:lpstr>'ANEXO 1'!T_153</vt:lpstr>
      <vt:lpstr>'ANEXO - 10'!T_154</vt:lpstr>
      <vt:lpstr>'ANEXO - 10'!T_155</vt:lpstr>
      <vt:lpstr>'ANEXO 6'!T_155</vt:lpstr>
      <vt:lpstr>'ANEXO - 10'!T_156</vt:lpstr>
      <vt:lpstr>'ANEXO - 10'!T_158</vt:lpstr>
      <vt:lpstr>'ANEXO - 10'!T_159</vt:lpstr>
      <vt:lpstr>'ANEXO - 10'!T_16</vt:lpstr>
      <vt:lpstr>'ANEXO - 8'!T_16</vt:lpstr>
      <vt:lpstr>'ANEXO 12'!T_16</vt:lpstr>
      <vt:lpstr>'ANEXO 14'!T_16</vt:lpstr>
      <vt:lpstr>'ANEXO 2'!T_16</vt:lpstr>
      <vt:lpstr>'ANEXO 24'!T_16</vt:lpstr>
      <vt:lpstr>'ANEXO 25'!T_16</vt:lpstr>
      <vt:lpstr>'ANEXO 27'!T_16</vt:lpstr>
      <vt:lpstr>'ANEXO 30'!T_16</vt:lpstr>
      <vt:lpstr>'ANEXO 37'!T_16</vt:lpstr>
      <vt:lpstr>'ANEXO 38'!T_16</vt:lpstr>
      <vt:lpstr>'ANEXO 6'!T_16</vt:lpstr>
      <vt:lpstr>'ANEXO 7'!T_16</vt:lpstr>
      <vt:lpstr>'ANEXO - 10'!T_160</vt:lpstr>
      <vt:lpstr>Generales!T_160</vt:lpstr>
      <vt:lpstr>'ANEXO - 10'!T_162</vt:lpstr>
      <vt:lpstr>Generales!T_162</vt:lpstr>
      <vt:lpstr>'ANEXO - 10'!T_163</vt:lpstr>
      <vt:lpstr>'ANEXO 1'!T_163</vt:lpstr>
      <vt:lpstr>Generales!T_163</vt:lpstr>
      <vt:lpstr>'ANEXO - 10'!T_164</vt:lpstr>
      <vt:lpstr>Generales!T_164</vt:lpstr>
      <vt:lpstr>'ANEXO 1'!T_165</vt:lpstr>
      <vt:lpstr>Generales!T_165</vt:lpstr>
      <vt:lpstr>'ANEXO - 10'!T_166</vt:lpstr>
      <vt:lpstr>Generales!T_166</vt:lpstr>
      <vt:lpstr>'ANEXO - 10'!T_167</vt:lpstr>
      <vt:lpstr>'ANEXO 1'!T_167</vt:lpstr>
      <vt:lpstr>Generales!T_167</vt:lpstr>
      <vt:lpstr>'ANEXO - 10'!T_168</vt:lpstr>
      <vt:lpstr>'ANEXO 1'!T_168</vt:lpstr>
      <vt:lpstr>Generales!T_168</vt:lpstr>
      <vt:lpstr>'ANEXO 1'!T_169</vt:lpstr>
      <vt:lpstr>Generales!T_169</vt:lpstr>
      <vt:lpstr>'ANEXO - 10'!T_17</vt:lpstr>
      <vt:lpstr>'ANEXO - 8'!T_17</vt:lpstr>
      <vt:lpstr>'ANEXO 1'!T_17</vt:lpstr>
      <vt:lpstr>'ANEXO 12'!T_17</vt:lpstr>
      <vt:lpstr>'ANEXO 14'!T_17</vt:lpstr>
      <vt:lpstr>'ANEXO 15'!T_17</vt:lpstr>
      <vt:lpstr>'ANEXO 2'!T_17</vt:lpstr>
      <vt:lpstr>'ANEXO 20'!T_17</vt:lpstr>
      <vt:lpstr>'ANEXO 23'!T_17</vt:lpstr>
      <vt:lpstr>'ANEXO 24'!T_17</vt:lpstr>
      <vt:lpstr>'ANEXO 25'!T_17</vt:lpstr>
      <vt:lpstr>'ANEXO 37'!T_17</vt:lpstr>
      <vt:lpstr>'ANEXO 38'!T_17</vt:lpstr>
      <vt:lpstr>'ANEXO 5'!T_17</vt:lpstr>
      <vt:lpstr>'ANEXO 7'!T_17</vt:lpstr>
      <vt:lpstr>CDF!T_17</vt:lpstr>
      <vt:lpstr>'ANEXO - 10'!T_170</vt:lpstr>
      <vt:lpstr>'ANEXO 1'!T_170</vt:lpstr>
      <vt:lpstr>'ANEXO 12'!T_170</vt:lpstr>
      <vt:lpstr>'ANEXO - 10'!T_171</vt:lpstr>
      <vt:lpstr>'ANEXO 1'!T_171</vt:lpstr>
      <vt:lpstr>'ANEXO 12'!T_171</vt:lpstr>
      <vt:lpstr>'ANEXO - 10'!T_172</vt:lpstr>
      <vt:lpstr>'ANEXO 12'!T_172</vt:lpstr>
      <vt:lpstr>'ANEXO 12'!T_173</vt:lpstr>
      <vt:lpstr>'ANEXO - 10'!T_174</vt:lpstr>
      <vt:lpstr>'ANEXO 12'!T_174</vt:lpstr>
      <vt:lpstr>'ANEXO - 10'!T_175</vt:lpstr>
      <vt:lpstr>'ANEXO 12'!T_175</vt:lpstr>
      <vt:lpstr>'ANEXO - 10'!T_176</vt:lpstr>
      <vt:lpstr>'ANEXO 1'!T_176</vt:lpstr>
      <vt:lpstr>Generales!T_176</vt:lpstr>
      <vt:lpstr>Generales!T_177</vt:lpstr>
      <vt:lpstr>'ANEXO - 10'!T_178</vt:lpstr>
      <vt:lpstr>'ANEXO 1'!T_178</vt:lpstr>
      <vt:lpstr>Generales!T_178</vt:lpstr>
      <vt:lpstr>'ANEXO - 10'!T_179</vt:lpstr>
      <vt:lpstr>'ANEXO 1'!T_179</vt:lpstr>
      <vt:lpstr>Generales!T_179</vt:lpstr>
      <vt:lpstr>'ANEXO - 10'!T_18</vt:lpstr>
      <vt:lpstr>'ANEXO 1'!T_18</vt:lpstr>
      <vt:lpstr>'ANEXO 12'!T_18</vt:lpstr>
      <vt:lpstr>'ANEXO 16'!T_18</vt:lpstr>
      <vt:lpstr>'ANEXO 2'!T_18</vt:lpstr>
      <vt:lpstr>'ANEXO 30'!T_18</vt:lpstr>
      <vt:lpstr>'ANEXO 37'!T_18</vt:lpstr>
      <vt:lpstr>'ANEXO 7'!T_18</vt:lpstr>
      <vt:lpstr>CDF!T_18</vt:lpstr>
      <vt:lpstr>'ANEXO - 10'!T_180</vt:lpstr>
      <vt:lpstr>'ANEXO 1'!T_180</vt:lpstr>
      <vt:lpstr>Generales!T_180</vt:lpstr>
      <vt:lpstr>Generales!T_181</vt:lpstr>
      <vt:lpstr>'ANEXO - 10'!T_182</vt:lpstr>
      <vt:lpstr>'ANEXO - 10'!T_183</vt:lpstr>
      <vt:lpstr>'ANEXO - 10'!T_184</vt:lpstr>
      <vt:lpstr>'ANEXO 1'!T_184</vt:lpstr>
      <vt:lpstr>'ANEXO 1'!T_185</vt:lpstr>
      <vt:lpstr>'ANEXO - 10'!T_186</vt:lpstr>
      <vt:lpstr>'ANEXO 1'!T_186</vt:lpstr>
      <vt:lpstr>'ANEXO 12'!T_186</vt:lpstr>
      <vt:lpstr>'ANEXO - 10'!T_187</vt:lpstr>
      <vt:lpstr>'ANEXO 12'!T_187</vt:lpstr>
      <vt:lpstr>'ANEXO - 10'!T_188</vt:lpstr>
      <vt:lpstr>'ANEXO 12'!T_188</vt:lpstr>
      <vt:lpstr>'ANEXO 12'!T_189</vt:lpstr>
      <vt:lpstr>'ANEXO 1'!T_19</vt:lpstr>
      <vt:lpstr>'ANEXO 12'!T_19</vt:lpstr>
      <vt:lpstr>'ANEXO 14'!T_19</vt:lpstr>
      <vt:lpstr>'ANEXO 16'!T_19</vt:lpstr>
      <vt:lpstr>'ANEXO 17'!T_19</vt:lpstr>
      <vt:lpstr>'ANEXO 2'!T_19</vt:lpstr>
      <vt:lpstr>'ANEXO 20'!T_19</vt:lpstr>
      <vt:lpstr>'ANEXO 23'!T_19</vt:lpstr>
      <vt:lpstr>'ANEXO 24'!T_19</vt:lpstr>
      <vt:lpstr>'ANEXO 25'!T_19</vt:lpstr>
      <vt:lpstr>'ANEXO 6'!T_19</vt:lpstr>
      <vt:lpstr>'ANEXO 7'!T_19</vt:lpstr>
      <vt:lpstr>Generales!T_19</vt:lpstr>
      <vt:lpstr>'ANEXO - 10'!T_190</vt:lpstr>
      <vt:lpstr>'ANEXO 12'!T_190</vt:lpstr>
      <vt:lpstr>'ANEXO - 10'!T_191</vt:lpstr>
      <vt:lpstr>'ANEXO 12'!T_191</vt:lpstr>
      <vt:lpstr>'ANEXO - 10'!T_192</vt:lpstr>
      <vt:lpstr>'ANEXO - 10'!T_194</vt:lpstr>
      <vt:lpstr>'ANEXO 1'!T_194</vt:lpstr>
      <vt:lpstr>'ANEXO - 10'!T_195</vt:lpstr>
      <vt:lpstr>'ANEXO - 10'!T_196</vt:lpstr>
      <vt:lpstr>'ANEXO 1'!T_196</vt:lpstr>
      <vt:lpstr>Generales!T_196</vt:lpstr>
      <vt:lpstr>Generales!T_197</vt:lpstr>
      <vt:lpstr>'ANEXO - 10'!T_198</vt:lpstr>
      <vt:lpstr>'ANEXO 1'!T_198</vt:lpstr>
      <vt:lpstr>'ANEXO - 10'!T_199</vt:lpstr>
      <vt:lpstr>'ANEXO 1'!T_199</vt:lpstr>
      <vt:lpstr>'ANEXO 35'!T_2</vt:lpstr>
      <vt:lpstr>CDF!T_2</vt:lpstr>
      <vt:lpstr>'ANEXO 14'!T_20</vt:lpstr>
      <vt:lpstr>'ANEXO 16'!T_20</vt:lpstr>
      <vt:lpstr>'ANEXO 35'!T_20</vt:lpstr>
      <vt:lpstr>'ANEXO 37'!T_20</vt:lpstr>
      <vt:lpstr>'ANEXO 4'!T_20</vt:lpstr>
      <vt:lpstr>'ANEXO 5'!T_20</vt:lpstr>
      <vt:lpstr>'ANEXO 6'!T_20</vt:lpstr>
      <vt:lpstr>'OTROS GASTOS'!T_20</vt:lpstr>
      <vt:lpstr>'ANEXO - 10'!T_200</vt:lpstr>
      <vt:lpstr>'ANEXO 1'!T_200</vt:lpstr>
      <vt:lpstr>'ANEXO - 10'!T_202</vt:lpstr>
      <vt:lpstr>Generales!T_202</vt:lpstr>
      <vt:lpstr>'ANEXO - 10'!T_203</vt:lpstr>
      <vt:lpstr>Generales!T_203</vt:lpstr>
      <vt:lpstr>'ANEXO - 10'!T_204</vt:lpstr>
      <vt:lpstr>'ANEXO - 10'!T_206</vt:lpstr>
      <vt:lpstr>'ANEXO - 10'!T_208</vt:lpstr>
      <vt:lpstr>'ANEXO - 10'!T_21</vt:lpstr>
      <vt:lpstr>'ANEXO - 8'!T_21</vt:lpstr>
      <vt:lpstr>'ANEXO 14'!T_21</vt:lpstr>
      <vt:lpstr>'ANEXO 20'!T_21</vt:lpstr>
      <vt:lpstr>'ANEXO 23'!T_21</vt:lpstr>
      <vt:lpstr>'ANEXO 25'!T_21</vt:lpstr>
      <vt:lpstr>'ANEXO 6'!T_21</vt:lpstr>
      <vt:lpstr>Generales!T_212</vt:lpstr>
      <vt:lpstr>Generales!T_213</vt:lpstr>
      <vt:lpstr>'ANEXO 12'!T_217</vt:lpstr>
      <vt:lpstr>'ANEXO 1'!T_218</vt:lpstr>
      <vt:lpstr>'ANEXO 12'!T_218</vt:lpstr>
      <vt:lpstr>'ANEXO 12'!T_219</vt:lpstr>
      <vt:lpstr>'ANEXO - 10'!T_22</vt:lpstr>
      <vt:lpstr>'ANEXO - 8'!T_22</vt:lpstr>
      <vt:lpstr>'ANEXO 14'!T_22</vt:lpstr>
      <vt:lpstr>'ANEXO 25'!T_22</vt:lpstr>
      <vt:lpstr>'ANEXO 26'!T_22</vt:lpstr>
      <vt:lpstr>'ANEXO 30'!T_22</vt:lpstr>
      <vt:lpstr>'ANEXO 35'!T_22</vt:lpstr>
      <vt:lpstr>'ANEXO 4'!T_22</vt:lpstr>
      <vt:lpstr>'ANEXO 5'!T_22</vt:lpstr>
      <vt:lpstr>'OTROS GASTOS'!T_22</vt:lpstr>
      <vt:lpstr>'ANEXO 1'!T_220</vt:lpstr>
      <vt:lpstr>'ANEXO 12'!T_220</vt:lpstr>
      <vt:lpstr>'ANEXO 12'!T_221</vt:lpstr>
      <vt:lpstr>Generales!T_221</vt:lpstr>
      <vt:lpstr>'ANEXO 1'!T_222</vt:lpstr>
      <vt:lpstr>'ANEXO 12'!T_222</vt:lpstr>
      <vt:lpstr>Generales!T_222</vt:lpstr>
      <vt:lpstr>'ANEXO 1'!T_223</vt:lpstr>
      <vt:lpstr>'ANEXO 12'!T_223</vt:lpstr>
      <vt:lpstr>Generales!T_223</vt:lpstr>
      <vt:lpstr>'ANEXO 1'!T_228</vt:lpstr>
      <vt:lpstr>'ANEXO 1'!T_229</vt:lpstr>
      <vt:lpstr>'ANEXO - 10'!T_23</vt:lpstr>
      <vt:lpstr>'ANEXO - 8'!T_23</vt:lpstr>
      <vt:lpstr>'ANEXO 20'!T_23</vt:lpstr>
      <vt:lpstr>'ANEXO 23'!T_23</vt:lpstr>
      <vt:lpstr>'ANEXO 25'!T_23</vt:lpstr>
      <vt:lpstr>'ANEXO 26'!T_23</vt:lpstr>
      <vt:lpstr>'ANEXO 35'!T_23</vt:lpstr>
      <vt:lpstr>'ANEXO 37'!T_23</vt:lpstr>
      <vt:lpstr>'ANEXO 4'!T_23</vt:lpstr>
      <vt:lpstr>'ANEXO 5'!T_23</vt:lpstr>
      <vt:lpstr>'ANEXO 1'!T_230</vt:lpstr>
      <vt:lpstr>'ANEXO 1'!T_234</vt:lpstr>
      <vt:lpstr>'ANEXO 1'!T_235</vt:lpstr>
      <vt:lpstr>'ANEXO 1'!T_236</vt:lpstr>
      <vt:lpstr>Generales!T_237</vt:lpstr>
      <vt:lpstr>Generales!T_238</vt:lpstr>
      <vt:lpstr>Generales!T_239</vt:lpstr>
      <vt:lpstr>'ANEXO - 10'!T_24</vt:lpstr>
      <vt:lpstr>'ANEXO 14'!T_24</vt:lpstr>
      <vt:lpstr>'ANEXO 2'!T_24</vt:lpstr>
      <vt:lpstr>'ANEXO 25'!T_24</vt:lpstr>
      <vt:lpstr>'ANEXO 26'!T_24</vt:lpstr>
      <vt:lpstr>'ANEXO 29'!T_24</vt:lpstr>
      <vt:lpstr>'ANEXO 30'!T_24</vt:lpstr>
      <vt:lpstr>'ANEXO 35'!T_24</vt:lpstr>
      <vt:lpstr>'ANEXO 37'!T_24</vt:lpstr>
      <vt:lpstr>'ANEXO 4'!T_24</vt:lpstr>
      <vt:lpstr>'ANEXO 5'!T_24</vt:lpstr>
      <vt:lpstr>'ANEXO 6'!T_24</vt:lpstr>
      <vt:lpstr>'ANEXO 1'!T_246</vt:lpstr>
      <vt:lpstr>'ANEXO 12'!T_246</vt:lpstr>
      <vt:lpstr>'ANEXO 1'!T_247</vt:lpstr>
      <vt:lpstr>'ANEXO 12'!T_247</vt:lpstr>
      <vt:lpstr>'ANEXO 12'!T_248</vt:lpstr>
      <vt:lpstr>'ANEXO 12'!T_249</vt:lpstr>
      <vt:lpstr>Generales!T_249</vt:lpstr>
      <vt:lpstr>'ANEXO 23'!T_25</vt:lpstr>
      <vt:lpstr>'ANEXO 25'!T_25</vt:lpstr>
      <vt:lpstr>'ANEXO 26'!T_25</vt:lpstr>
      <vt:lpstr>'ANEXO 29'!T_25</vt:lpstr>
      <vt:lpstr>'ANEXO 37'!T_25</vt:lpstr>
      <vt:lpstr>'ANEXO 12'!T_250</vt:lpstr>
      <vt:lpstr>Generales!T_251</vt:lpstr>
      <vt:lpstr>Generales!T_252</vt:lpstr>
      <vt:lpstr>Generales!T_253</vt:lpstr>
      <vt:lpstr>'ANEXO - 10'!T_26</vt:lpstr>
      <vt:lpstr>'ANEXO 26'!T_26</vt:lpstr>
      <vt:lpstr>'ANEXO 29'!T_26</vt:lpstr>
      <vt:lpstr>'ANEXO 30'!T_26</vt:lpstr>
      <vt:lpstr>'ANEXO 6'!T_26</vt:lpstr>
      <vt:lpstr>'ANEXO 12'!T_266</vt:lpstr>
      <vt:lpstr>'ANEXO 12'!T_267</vt:lpstr>
      <vt:lpstr>'ANEXO 12'!T_268</vt:lpstr>
      <vt:lpstr>'ANEXO 12'!T_269</vt:lpstr>
      <vt:lpstr>'ANEXO - 10'!T_27</vt:lpstr>
      <vt:lpstr>'ANEXO 14'!T_27</vt:lpstr>
      <vt:lpstr>'ANEXO 2'!T_27</vt:lpstr>
      <vt:lpstr>'ANEXO 23'!T_27</vt:lpstr>
      <vt:lpstr>'ANEXO 25'!T_27</vt:lpstr>
      <vt:lpstr>'ANEXO 26'!T_27</vt:lpstr>
      <vt:lpstr>'ANEXO 29'!T_27</vt:lpstr>
      <vt:lpstr>'ANEXO 37'!T_27</vt:lpstr>
      <vt:lpstr>'ANEXO 4'!T_27</vt:lpstr>
      <vt:lpstr>'ANEXO 6'!T_27</vt:lpstr>
      <vt:lpstr>'ANEXO - 10'!T_28</vt:lpstr>
      <vt:lpstr>'ANEXO 14'!T_28</vt:lpstr>
      <vt:lpstr>'ANEXO 2'!T_28</vt:lpstr>
      <vt:lpstr>'ANEXO 29'!T_28</vt:lpstr>
      <vt:lpstr>'ANEXO 30'!T_28</vt:lpstr>
      <vt:lpstr>'ANEXO 6'!T_28</vt:lpstr>
      <vt:lpstr>'ANEXO 7'!T_28</vt:lpstr>
      <vt:lpstr>'ANEXO 12'!T_285</vt:lpstr>
      <vt:lpstr>'ANEXO 12'!T_286</vt:lpstr>
      <vt:lpstr>'ANEXO 12'!T_287</vt:lpstr>
      <vt:lpstr>'ANEXO 12'!T_288</vt:lpstr>
      <vt:lpstr>Generales!T_288</vt:lpstr>
      <vt:lpstr>'ANEXO 12'!T_289</vt:lpstr>
      <vt:lpstr>'ANEXO 2'!T_29</vt:lpstr>
      <vt:lpstr>'ANEXO 23'!T_29</vt:lpstr>
      <vt:lpstr>'ANEXO 26'!T_29</vt:lpstr>
      <vt:lpstr>'ANEXO 29'!T_29</vt:lpstr>
      <vt:lpstr>'ANEXO 4'!T_29</vt:lpstr>
      <vt:lpstr>CDF!T_29</vt:lpstr>
      <vt:lpstr>'ANEXO 12'!T_290</vt:lpstr>
      <vt:lpstr>Generales!T_290</vt:lpstr>
      <vt:lpstr>'ANEXO 12'!T_291</vt:lpstr>
      <vt:lpstr>Generales!T_291</vt:lpstr>
      <vt:lpstr>Generales!T_294</vt:lpstr>
      <vt:lpstr>Generales!T_295</vt:lpstr>
      <vt:lpstr>Generales!T_296</vt:lpstr>
      <vt:lpstr>Generales!T_297</vt:lpstr>
      <vt:lpstr>Generales!T_298</vt:lpstr>
      <vt:lpstr>'ANEXO 1'!T_3</vt:lpstr>
      <vt:lpstr>'ANEXO 17'!T_3</vt:lpstr>
      <vt:lpstr>'ANEXO 2'!T_3</vt:lpstr>
      <vt:lpstr>'ANEXO 35'!T_3</vt:lpstr>
      <vt:lpstr>'ANEXO 4'!T_3</vt:lpstr>
      <vt:lpstr>'ANEXO 6'!T_3</vt:lpstr>
      <vt:lpstr>CDF!T_3</vt:lpstr>
      <vt:lpstr>'ANEXO - 10'!T_30</vt:lpstr>
      <vt:lpstr>'ANEXO 2'!T_30</vt:lpstr>
      <vt:lpstr>'ANEXO 29'!T_30</vt:lpstr>
      <vt:lpstr>'ANEXO 35'!T_30</vt:lpstr>
      <vt:lpstr>'ANEXO 4'!T_30</vt:lpstr>
      <vt:lpstr>'ANEXO 7'!T_30</vt:lpstr>
      <vt:lpstr>CDF!T_30</vt:lpstr>
      <vt:lpstr>Generales!T_305</vt:lpstr>
      <vt:lpstr>Generales!T_306</vt:lpstr>
      <vt:lpstr>Generales!T_307</vt:lpstr>
      <vt:lpstr>Generales!T_308</vt:lpstr>
      <vt:lpstr>'ANEXO - 10'!T_31</vt:lpstr>
      <vt:lpstr>'ANEXO - 8'!T_31</vt:lpstr>
      <vt:lpstr>'ANEXO 2'!T_31</vt:lpstr>
      <vt:lpstr>'ANEXO 23'!T_31</vt:lpstr>
      <vt:lpstr>'ANEXO 35'!T_31</vt:lpstr>
      <vt:lpstr>'ANEXO 4'!T_31</vt:lpstr>
      <vt:lpstr>'ANEXO 6'!T_31</vt:lpstr>
      <vt:lpstr>'ANEXO 7'!T_31</vt:lpstr>
      <vt:lpstr>CDF!T_31</vt:lpstr>
      <vt:lpstr>Generales!T_317</vt:lpstr>
      <vt:lpstr>Generales!T_318</vt:lpstr>
      <vt:lpstr>'ANEXO - 10'!T_32</vt:lpstr>
      <vt:lpstr>'ANEXO - 8'!T_32</vt:lpstr>
      <vt:lpstr>'ANEXO 1'!T_32</vt:lpstr>
      <vt:lpstr>'ANEXO 29'!T_32</vt:lpstr>
      <vt:lpstr>'ANEXO 35'!T_32</vt:lpstr>
      <vt:lpstr>'ANEXO 6'!T_32</vt:lpstr>
      <vt:lpstr>'ANEXO 7'!T_32</vt:lpstr>
      <vt:lpstr>CDF!T_32</vt:lpstr>
      <vt:lpstr>Generales!T_32</vt:lpstr>
      <vt:lpstr>Generales!T_322</vt:lpstr>
      <vt:lpstr>Generales!T_323</vt:lpstr>
      <vt:lpstr>Generales!T_324</vt:lpstr>
      <vt:lpstr>Generales!T_325</vt:lpstr>
      <vt:lpstr>'ANEXO - 8'!T_33</vt:lpstr>
      <vt:lpstr>'ANEXO 1'!T_33</vt:lpstr>
      <vt:lpstr>'ANEXO 23'!T_33</vt:lpstr>
      <vt:lpstr>'ANEXO 6'!T_33</vt:lpstr>
      <vt:lpstr>CDF!T_33</vt:lpstr>
      <vt:lpstr>Generales!T_33</vt:lpstr>
      <vt:lpstr>'ANEXO - 10'!T_34</vt:lpstr>
      <vt:lpstr>'ANEXO - 8'!T_34</vt:lpstr>
      <vt:lpstr>'ANEXO 1'!T_34</vt:lpstr>
      <vt:lpstr>'ANEXO 3'!T_34</vt:lpstr>
      <vt:lpstr>CDF!T_34</vt:lpstr>
      <vt:lpstr>'ANEXO - 10'!T_35</vt:lpstr>
      <vt:lpstr>'ANEXO - 8'!T_35</vt:lpstr>
      <vt:lpstr>'ANEXO 2'!T_35</vt:lpstr>
      <vt:lpstr>'ANEXO 23'!T_35</vt:lpstr>
      <vt:lpstr>'ANEXO 6'!T_35</vt:lpstr>
      <vt:lpstr>'ANEXO - 10'!T_36</vt:lpstr>
      <vt:lpstr>'ANEXO 2'!T_36</vt:lpstr>
      <vt:lpstr>'ANEXO 3'!T_36</vt:lpstr>
      <vt:lpstr>CDF!T_36</vt:lpstr>
      <vt:lpstr>Generales!T_360</vt:lpstr>
      <vt:lpstr>Generales!T_361</vt:lpstr>
      <vt:lpstr>Generales!T_362</vt:lpstr>
      <vt:lpstr>Generales!T_363</vt:lpstr>
      <vt:lpstr>Generales!T_364</vt:lpstr>
      <vt:lpstr>Generales!T_365</vt:lpstr>
      <vt:lpstr>Generales!T_366</vt:lpstr>
      <vt:lpstr>Generales!T_367</vt:lpstr>
      <vt:lpstr>Generales!T_368</vt:lpstr>
      <vt:lpstr>Generales!T_369</vt:lpstr>
      <vt:lpstr>'ANEXO 2'!T_37</vt:lpstr>
      <vt:lpstr>'ANEXO 22'!T_37</vt:lpstr>
      <vt:lpstr>'ANEXO 23'!T_37</vt:lpstr>
      <vt:lpstr>'ANEXO 3'!T_37</vt:lpstr>
      <vt:lpstr>'ANEXO 6'!T_37</vt:lpstr>
      <vt:lpstr>Generales!T_37</vt:lpstr>
      <vt:lpstr>Generales!T_370</vt:lpstr>
      <vt:lpstr>Generales!T_371</vt:lpstr>
      <vt:lpstr>Generales!T_372</vt:lpstr>
      <vt:lpstr>Generales!T_373</vt:lpstr>
      <vt:lpstr>'ANEXO - 10'!T_38</vt:lpstr>
      <vt:lpstr>'ANEXO 2'!T_38</vt:lpstr>
      <vt:lpstr>'ANEXO 22'!T_38</vt:lpstr>
      <vt:lpstr>'ANEXO 23'!T_38</vt:lpstr>
      <vt:lpstr>'ANEXO 35'!T_38</vt:lpstr>
      <vt:lpstr>'ANEXO 6'!T_38</vt:lpstr>
      <vt:lpstr>'ANEXO 7'!T_38</vt:lpstr>
      <vt:lpstr>CDF!T_38</vt:lpstr>
      <vt:lpstr>Generales!T_380</vt:lpstr>
      <vt:lpstr>Generales!T_384</vt:lpstr>
      <vt:lpstr>Generales!T_385</vt:lpstr>
      <vt:lpstr>'ANEXO - 10'!T_39</vt:lpstr>
      <vt:lpstr>'ANEXO - 8'!T_39</vt:lpstr>
      <vt:lpstr>'ANEXO 2'!T_39</vt:lpstr>
      <vt:lpstr>'ANEXO 22'!T_39</vt:lpstr>
      <vt:lpstr>'ANEXO 23'!T_39</vt:lpstr>
      <vt:lpstr>'ANEXO 4'!T_39</vt:lpstr>
      <vt:lpstr>'ANEXO 6'!T_39</vt:lpstr>
      <vt:lpstr>CDF!T_39</vt:lpstr>
      <vt:lpstr>Generales!T_395</vt:lpstr>
      <vt:lpstr>Generales!T_398</vt:lpstr>
      <vt:lpstr>Generales!T_399</vt:lpstr>
      <vt:lpstr>'ANEXO 17'!T_4</vt:lpstr>
      <vt:lpstr>'ANEXO 2'!T_4</vt:lpstr>
      <vt:lpstr>'ANEXO 20'!T_4</vt:lpstr>
      <vt:lpstr>'ANEXO 30'!T_4</vt:lpstr>
      <vt:lpstr>'ANEXO 35'!T_4</vt:lpstr>
      <vt:lpstr>'ANEXO 4'!T_4</vt:lpstr>
      <vt:lpstr>'ANEXO 6'!T_4</vt:lpstr>
      <vt:lpstr>CDF!T_4</vt:lpstr>
      <vt:lpstr>'ANEXO - 10'!T_40</vt:lpstr>
      <vt:lpstr>'ANEXO - 8'!T_40</vt:lpstr>
      <vt:lpstr>'ANEXO 23'!T_40</vt:lpstr>
      <vt:lpstr>'ANEXO 7'!T_40</vt:lpstr>
      <vt:lpstr>CDF!T_40</vt:lpstr>
      <vt:lpstr>Generales!T_401</vt:lpstr>
      <vt:lpstr>Generales!T_403</vt:lpstr>
      <vt:lpstr>Generales!T_404</vt:lpstr>
      <vt:lpstr>Generales!T_407</vt:lpstr>
      <vt:lpstr>Generales!T_408</vt:lpstr>
      <vt:lpstr>'ANEXO - 8'!T_41</vt:lpstr>
      <vt:lpstr>'ANEXO 22'!T_41</vt:lpstr>
      <vt:lpstr>'ANEXO 4'!T_41</vt:lpstr>
      <vt:lpstr>'ANEXO 5'!T_41</vt:lpstr>
      <vt:lpstr>'ANEXO 7'!T_41</vt:lpstr>
      <vt:lpstr>Generales!T_414</vt:lpstr>
      <vt:lpstr>Generales!T_415</vt:lpstr>
      <vt:lpstr>Generales!T_416</vt:lpstr>
      <vt:lpstr>Generales!T_419</vt:lpstr>
      <vt:lpstr>'ANEXO - 10'!T_42</vt:lpstr>
      <vt:lpstr>'ANEXO 1'!T_42</vt:lpstr>
      <vt:lpstr>'ANEXO 22'!T_42</vt:lpstr>
      <vt:lpstr>'ANEXO 23'!T_42</vt:lpstr>
      <vt:lpstr>'ANEXO 4'!T_42</vt:lpstr>
      <vt:lpstr>'ANEXO 6'!T_42</vt:lpstr>
      <vt:lpstr>'ANEXO 7'!T_42</vt:lpstr>
      <vt:lpstr>Generales!T_422</vt:lpstr>
      <vt:lpstr>Generales!T_423</vt:lpstr>
      <vt:lpstr>'ANEXO - 10'!T_43</vt:lpstr>
      <vt:lpstr>'ANEXO 1'!T_43</vt:lpstr>
      <vt:lpstr>'ANEXO 4'!T_43</vt:lpstr>
      <vt:lpstr>'ANEXO 5'!T_43</vt:lpstr>
      <vt:lpstr>'ANEXO 6'!T_43</vt:lpstr>
      <vt:lpstr>CDF!T_43</vt:lpstr>
      <vt:lpstr>Generales!T_432</vt:lpstr>
      <vt:lpstr>Generales!T_433</vt:lpstr>
      <vt:lpstr>Generales!T_434</vt:lpstr>
      <vt:lpstr>Generales!T_436</vt:lpstr>
      <vt:lpstr>Generales!T_437</vt:lpstr>
      <vt:lpstr>Generales!T_438</vt:lpstr>
      <vt:lpstr>'ANEXO - 10'!T_44</vt:lpstr>
      <vt:lpstr>'ANEXO 1'!T_44</vt:lpstr>
      <vt:lpstr>'ANEXO 22'!T_44</vt:lpstr>
      <vt:lpstr>'ANEXO 23'!T_44</vt:lpstr>
      <vt:lpstr>'ANEXO 6'!T_44</vt:lpstr>
      <vt:lpstr>CDF!T_44</vt:lpstr>
      <vt:lpstr>Generales!T_44</vt:lpstr>
      <vt:lpstr>Generales!T_441</vt:lpstr>
      <vt:lpstr>Generales!T_442</vt:lpstr>
      <vt:lpstr>Generales!T_443</vt:lpstr>
      <vt:lpstr>Generales!T_444</vt:lpstr>
      <vt:lpstr>'ANEXO 3'!T_45</vt:lpstr>
      <vt:lpstr>'ANEXO 5'!T_45</vt:lpstr>
      <vt:lpstr>CDF!T_45</vt:lpstr>
      <vt:lpstr>Generales!T_450</vt:lpstr>
      <vt:lpstr>Generales!T_451</vt:lpstr>
      <vt:lpstr>Generales!T_452</vt:lpstr>
      <vt:lpstr>Generales!T_456</vt:lpstr>
      <vt:lpstr>'ANEXO - 10'!T_46</vt:lpstr>
      <vt:lpstr>'ANEXO 22'!T_46</vt:lpstr>
      <vt:lpstr>CDF!T_46</vt:lpstr>
      <vt:lpstr>Generales!T_46</vt:lpstr>
      <vt:lpstr>Generales!T_460</vt:lpstr>
      <vt:lpstr>Generales!T_461</vt:lpstr>
      <vt:lpstr>Generales!T_462</vt:lpstr>
      <vt:lpstr>Generales!T_463</vt:lpstr>
      <vt:lpstr>Generales!T_465</vt:lpstr>
      <vt:lpstr>Generales!T_466</vt:lpstr>
      <vt:lpstr>Generales!T_467</vt:lpstr>
      <vt:lpstr>'ANEXO - 10'!T_47</vt:lpstr>
      <vt:lpstr>'ANEXO 6'!T_47</vt:lpstr>
      <vt:lpstr>CDF!T_47</vt:lpstr>
      <vt:lpstr>Generales!T_471</vt:lpstr>
      <vt:lpstr>Generales!T_472</vt:lpstr>
      <vt:lpstr>Generales!T_473</vt:lpstr>
      <vt:lpstr>Generales!T_474</vt:lpstr>
      <vt:lpstr>Generales!T_475</vt:lpstr>
      <vt:lpstr>Generales!T_476</vt:lpstr>
      <vt:lpstr>'ANEXO - 10'!T_48</vt:lpstr>
      <vt:lpstr>'ANEXO 1'!T_48</vt:lpstr>
      <vt:lpstr>'ANEXO 22'!T_48</vt:lpstr>
      <vt:lpstr>'ANEXO 23'!T_48</vt:lpstr>
      <vt:lpstr>'ANEXO 7'!T_48</vt:lpstr>
      <vt:lpstr>'ANEXO - 8'!T_49</vt:lpstr>
      <vt:lpstr>'ANEXO 6'!T_49</vt:lpstr>
      <vt:lpstr>'ANEXO 1'!T_5</vt:lpstr>
      <vt:lpstr>'ANEXO 11'!T_5</vt:lpstr>
      <vt:lpstr>'ANEXO 17'!T_5</vt:lpstr>
      <vt:lpstr>'ANEXO 2'!T_5</vt:lpstr>
      <vt:lpstr>'ANEXO 20'!T_5</vt:lpstr>
      <vt:lpstr>'ANEXO 30'!T_5</vt:lpstr>
      <vt:lpstr>'ANEXO 35'!T_5</vt:lpstr>
      <vt:lpstr>'ANEXO 4'!T_5</vt:lpstr>
      <vt:lpstr>'ANEXO 6'!T_5</vt:lpstr>
      <vt:lpstr>CDF!T_5</vt:lpstr>
      <vt:lpstr>'ANEXO - 10'!T_50</vt:lpstr>
      <vt:lpstr>'ANEXO - 8'!T_50</vt:lpstr>
      <vt:lpstr>'ANEXO 1'!T_50</vt:lpstr>
      <vt:lpstr>'ANEXO 2'!T_50</vt:lpstr>
      <vt:lpstr>'ANEXO 22'!T_50</vt:lpstr>
      <vt:lpstr>'ANEXO 23'!T_50</vt:lpstr>
      <vt:lpstr>'ANEXO 7'!T_50</vt:lpstr>
      <vt:lpstr>CDF!T_50</vt:lpstr>
      <vt:lpstr>'ANEXO - 10'!T_51</vt:lpstr>
      <vt:lpstr>'ANEXO - 8'!T_51</vt:lpstr>
      <vt:lpstr>'ANEXO 16'!T_51</vt:lpstr>
      <vt:lpstr>'ANEXO 2'!T_51</vt:lpstr>
      <vt:lpstr>'ANEXO 22'!T_51</vt:lpstr>
      <vt:lpstr>'ANEXO 6'!T_51</vt:lpstr>
      <vt:lpstr>'ANEXO 7'!T_51</vt:lpstr>
      <vt:lpstr>CDF!T_51</vt:lpstr>
      <vt:lpstr>Generales!T_51</vt:lpstr>
      <vt:lpstr>'ANEXO - 10'!T_52</vt:lpstr>
      <vt:lpstr>'ANEXO 1'!T_52</vt:lpstr>
      <vt:lpstr>'ANEXO 16'!T_52</vt:lpstr>
      <vt:lpstr>'ANEXO 2'!T_52</vt:lpstr>
      <vt:lpstr>'ANEXO 23'!T_52</vt:lpstr>
      <vt:lpstr>'ANEXO 7'!T_52</vt:lpstr>
      <vt:lpstr>CDF!T_52</vt:lpstr>
      <vt:lpstr>'ANEXO 16'!T_53</vt:lpstr>
      <vt:lpstr>'ANEXO 22'!T_53</vt:lpstr>
      <vt:lpstr>'ANEXO 4'!T_53</vt:lpstr>
      <vt:lpstr>'ANEXO 6'!T_53</vt:lpstr>
      <vt:lpstr>'ANEXO - 10'!T_54</vt:lpstr>
      <vt:lpstr>'ANEXO 1'!T_54</vt:lpstr>
      <vt:lpstr>'ANEXO 16'!T_54</vt:lpstr>
      <vt:lpstr>'ANEXO 23'!T_54</vt:lpstr>
      <vt:lpstr>'ANEXO 6'!T_54</vt:lpstr>
      <vt:lpstr>Generales!T_54</vt:lpstr>
      <vt:lpstr>'ANEXO - 10'!T_55</vt:lpstr>
      <vt:lpstr>'ANEXO 1'!T_55</vt:lpstr>
      <vt:lpstr>'ANEXO 16'!T_55</vt:lpstr>
      <vt:lpstr>'ANEXO 2'!T_55</vt:lpstr>
      <vt:lpstr>'ANEXO 22'!T_55</vt:lpstr>
      <vt:lpstr>'ANEXO 4'!T_55</vt:lpstr>
      <vt:lpstr>'ANEXO 6'!T_55</vt:lpstr>
      <vt:lpstr>CDF!T_55</vt:lpstr>
      <vt:lpstr>'ANEXO - 10'!T_56</vt:lpstr>
      <vt:lpstr>'ANEXO 1'!T_56</vt:lpstr>
      <vt:lpstr>'ANEXO 16'!T_56</vt:lpstr>
      <vt:lpstr>'ANEXO 2'!T_56</vt:lpstr>
      <vt:lpstr>'ANEXO 23'!T_56</vt:lpstr>
      <vt:lpstr>CDF!T_56</vt:lpstr>
      <vt:lpstr>'ANEXO 1'!T_57</vt:lpstr>
      <vt:lpstr>'ANEXO 16'!T_57</vt:lpstr>
      <vt:lpstr>'ANEXO 2'!T_57</vt:lpstr>
      <vt:lpstr>'ANEXO 22'!T_57</vt:lpstr>
      <vt:lpstr>'ANEXO 4'!T_57</vt:lpstr>
      <vt:lpstr>'ANEXO - 10'!T_58</vt:lpstr>
      <vt:lpstr>'ANEXO 1'!T_58</vt:lpstr>
      <vt:lpstr>'ANEXO 16'!T_58</vt:lpstr>
      <vt:lpstr>'ANEXO 23'!T_58</vt:lpstr>
      <vt:lpstr>'ANEXO 4'!T_58</vt:lpstr>
      <vt:lpstr>'ANEXO 7'!T_58</vt:lpstr>
      <vt:lpstr>'ANEXO - 10'!T_59</vt:lpstr>
      <vt:lpstr>'ANEXO - 8'!T_59</vt:lpstr>
      <vt:lpstr>'ANEXO 16'!T_59</vt:lpstr>
      <vt:lpstr>'ANEXO 2'!T_59</vt:lpstr>
      <vt:lpstr>'ANEXO 22'!T_59</vt:lpstr>
      <vt:lpstr>'ANEXO 4'!T_59</vt:lpstr>
      <vt:lpstr>CDF!T_59</vt:lpstr>
      <vt:lpstr>'ANEXO 1'!T_6</vt:lpstr>
      <vt:lpstr>'ANEXO 11'!T_6</vt:lpstr>
      <vt:lpstr>'ANEXO 17'!T_6</vt:lpstr>
      <vt:lpstr>'ANEXO 2'!T_6</vt:lpstr>
      <vt:lpstr>'ANEXO 20'!T_6</vt:lpstr>
      <vt:lpstr>'ANEXO 30'!T_6</vt:lpstr>
      <vt:lpstr>'ANEXO 35'!T_6</vt:lpstr>
      <vt:lpstr>'ANEXO 4'!T_6</vt:lpstr>
      <vt:lpstr>'ANEXO 6'!T_6</vt:lpstr>
      <vt:lpstr>CDF!T_6</vt:lpstr>
      <vt:lpstr>'ANEXO - 10'!T_60</vt:lpstr>
      <vt:lpstr>'ANEXO - 8'!T_60</vt:lpstr>
      <vt:lpstr>'ANEXO 16'!T_60</vt:lpstr>
      <vt:lpstr>'ANEXO 22'!T_60</vt:lpstr>
      <vt:lpstr>'ANEXO 7'!T_60</vt:lpstr>
      <vt:lpstr>CDF!T_60</vt:lpstr>
      <vt:lpstr>'ANEXO - 8'!T_61</vt:lpstr>
      <vt:lpstr>'ANEXO 16'!T_61</vt:lpstr>
      <vt:lpstr>'ANEXO 6'!T_61</vt:lpstr>
      <vt:lpstr>'ANEXO 7'!T_61</vt:lpstr>
      <vt:lpstr>CDF!T_61</vt:lpstr>
      <vt:lpstr>'ANEXO 1'!T_62</vt:lpstr>
      <vt:lpstr>'ANEXO 16'!T_62</vt:lpstr>
      <vt:lpstr>'ANEXO 2'!T_62</vt:lpstr>
      <vt:lpstr>'ANEXO 22'!T_62</vt:lpstr>
      <vt:lpstr>'ANEXO 6'!T_62</vt:lpstr>
      <vt:lpstr>'ANEXO 7'!T_62</vt:lpstr>
      <vt:lpstr>CDF!T_62</vt:lpstr>
      <vt:lpstr>'ANEXO - 10'!T_63</vt:lpstr>
      <vt:lpstr>'ANEXO 1'!T_63</vt:lpstr>
      <vt:lpstr>'ANEXO 16'!T_63</vt:lpstr>
      <vt:lpstr>'ANEXO 2'!T_63</vt:lpstr>
      <vt:lpstr>CDF!T_63</vt:lpstr>
      <vt:lpstr>'ANEXO - 10'!T_64</vt:lpstr>
      <vt:lpstr>'ANEXO 1'!T_64</vt:lpstr>
      <vt:lpstr>'ANEXO 16'!T_64</vt:lpstr>
      <vt:lpstr>'ANEXO 2'!T_64</vt:lpstr>
      <vt:lpstr>'ANEXO 22'!T_64</vt:lpstr>
      <vt:lpstr>'ANEXO - 10'!T_65</vt:lpstr>
      <vt:lpstr>'ANEXO 16'!T_65</vt:lpstr>
      <vt:lpstr>'ANEXO 2'!T_65</vt:lpstr>
      <vt:lpstr>'ANEXO 6'!T_65</vt:lpstr>
      <vt:lpstr>'ANEXO 16'!T_66</vt:lpstr>
      <vt:lpstr>'ANEXO 2'!T_66</vt:lpstr>
      <vt:lpstr>'ANEXO 22'!T_66</vt:lpstr>
      <vt:lpstr>'ANEXO 7'!T_66</vt:lpstr>
      <vt:lpstr>CDF!T_66</vt:lpstr>
      <vt:lpstr>'ANEXO - 10'!T_67</vt:lpstr>
      <vt:lpstr>'ANEXO 1'!T_67</vt:lpstr>
      <vt:lpstr>'ANEXO 16'!T_67</vt:lpstr>
      <vt:lpstr>'ANEXO 6'!T_67</vt:lpstr>
      <vt:lpstr>CDF!T_67</vt:lpstr>
      <vt:lpstr>'ANEXO - 10'!T_68</vt:lpstr>
      <vt:lpstr>'ANEXO 1'!T_68</vt:lpstr>
      <vt:lpstr>'ANEXO 16'!T_68</vt:lpstr>
      <vt:lpstr>'ANEXO 22'!T_68</vt:lpstr>
      <vt:lpstr>'ANEXO 6'!T_68</vt:lpstr>
      <vt:lpstr>'ANEXO 7'!T_68</vt:lpstr>
      <vt:lpstr>CDF!T_68</vt:lpstr>
      <vt:lpstr>'ANEXO - 10'!T_69</vt:lpstr>
      <vt:lpstr>'ANEXO 1'!T_69</vt:lpstr>
      <vt:lpstr>'ANEXO 16'!T_69</vt:lpstr>
      <vt:lpstr>'ANEXO 22'!T_69</vt:lpstr>
      <vt:lpstr>'ANEXO 6'!T_69</vt:lpstr>
      <vt:lpstr>'ANEXO 7'!T_69</vt:lpstr>
      <vt:lpstr>CDF!T_69</vt:lpstr>
      <vt:lpstr>Generales!T_69</vt:lpstr>
      <vt:lpstr>'ANEXO 1'!T_7</vt:lpstr>
      <vt:lpstr>'ANEXO 11'!T_7</vt:lpstr>
      <vt:lpstr>'ANEXO 20'!T_7</vt:lpstr>
      <vt:lpstr>'ANEXO 4'!T_7</vt:lpstr>
      <vt:lpstr>'ANEXO 5'!T_7</vt:lpstr>
      <vt:lpstr>'ANEXO 6'!T_7</vt:lpstr>
      <vt:lpstr>CDF!T_7</vt:lpstr>
      <vt:lpstr>'OTROS GASTOS'!T_7</vt:lpstr>
      <vt:lpstr>'ANEXO 1'!T_70</vt:lpstr>
      <vt:lpstr>'ANEXO 16'!T_70</vt:lpstr>
      <vt:lpstr>'ANEXO 4'!T_70</vt:lpstr>
      <vt:lpstr>'ANEXO 7'!T_70</vt:lpstr>
      <vt:lpstr>'ANEXO 1'!T_71</vt:lpstr>
      <vt:lpstr>'ANEXO 16'!T_71</vt:lpstr>
      <vt:lpstr>'ANEXO 22'!T_71</vt:lpstr>
      <vt:lpstr>'ANEXO 6'!T_71</vt:lpstr>
      <vt:lpstr>'ANEXO - 10'!T_72</vt:lpstr>
      <vt:lpstr>'ANEXO - 8'!T_72</vt:lpstr>
      <vt:lpstr>'ANEXO 16'!T_72</vt:lpstr>
      <vt:lpstr>'ANEXO 4'!T_72</vt:lpstr>
      <vt:lpstr>'ANEXO 6'!T_72</vt:lpstr>
      <vt:lpstr>'ANEXO 7'!T_72</vt:lpstr>
      <vt:lpstr>CDF!T_72</vt:lpstr>
      <vt:lpstr>Generales!T_72</vt:lpstr>
      <vt:lpstr>'ANEXO - 10'!T_73</vt:lpstr>
      <vt:lpstr>'ANEXO - 8'!T_73</vt:lpstr>
      <vt:lpstr>'ANEXO 16'!T_73</vt:lpstr>
      <vt:lpstr>'ANEXO 2'!T_73</vt:lpstr>
      <vt:lpstr>'ANEXO 22'!T_73</vt:lpstr>
      <vt:lpstr>'ANEXO 6'!T_73</vt:lpstr>
      <vt:lpstr>CDF!T_73</vt:lpstr>
      <vt:lpstr>'ANEXO - 10'!T_74</vt:lpstr>
      <vt:lpstr>'ANEXO - 8'!T_74</vt:lpstr>
      <vt:lpstr>'ANEXO 16'!T_74</vt:lpstr>
      <vt:lpstr>'ANEXO 22'!T_74</vt:lpstr>
      <vt:lpstr>'ANEXO 4'!T_74</vt:lpstr>
      <vt:lpstr>'ANEXO 7'!T_74</vt:lpstr>
      <vt:lpstr>'ANEXO 16'!T_75</vt:lpstr>
      <vt:lpstr>'ANEXO 4'!T_75</vt:lpstr>
      <vt:lpstr>'ANEXO 6'!T_75</vt:lpstr>
      <vt:lpstr>'ANEXO - 10'!T_76</vt:lpstr>
      <vt:lpstr>'ANEXO 16'!T_76</vt:lpstr>
      <vt:lpstr>'ANEXO 2'!T_76</vt:lpstr>
      <vt:lpstr>'ANEXO 4'!T_76</vt:lpstr>
      <vt:lpstr>'ANEXO 6'!T_76</vt:lpstr>
      <vt:lpstr>'ANEXO 7'!T_76</vt:lpstr>
      <vt:lpstr>CDF!T_76</vt:lpstr>
      <vt:lpstr>'ANEXO - 10'!T_77</vt:lpstr>
      <vt:lpstr>'ANEXO 16'!T_77</vt:lpstr>
      <vt:lpstr>'ANEXO 2'!T_77</vt:lpstr>
      <vt:lpstr>'ANEXO 22'!T_77</vt:lpstr>
      <vt:lpstr>'ANEXO 6'!T_77</vt:lpstr>
      <vt:lpstr>'ANEXO - 10'!T_78</vt:lpstr>
      <vt:lpstr>'ANEXO 16'!T_78</vt:lpstr>
      <vt:lpstr>'ANEXO 2'!T_78</vt:lpstr>
      <vt:lpstr>'ANEXO 7'!T_78</vt:lpstr>
      <vt:lpstr>'ANEXO - 10'!T_79</vt:lpstr>
      <vt:lpstr>'ANEXO 16'!T_79</vt:lpstr>
      <vt:lpstr>'ANEXO 7'!T_79</vt:lpstr>
      <vt:lpstr>CDF!T_79</vt:lpstr>
      <vt:lpstr>'ANEXO 1'!T_8</vt:lpstr>
      <vt:lpstr>'ANEXO 11'!T_8</vt:lpstr>
      <vt:lpstr>'ANEXO 2'!T_8</vt:lpstr>
      <vt:lpstr>'ANEXO 27'!T_8</vt:lpstr>
      <vt:lpstr>'ANEXO 30'!T_8</vt:lpstr>
      <vt:lpstr>'ANEXO 35'!T_8</vt:lpstr>
      <vt:lpstr>'ANEXO 38'!T_8</vt:lpstr>
      <vt:lpstr>'ANEXO 4'!T_8</vt:lpstr>
      <vt:lpstr>'ANEXO 5'!T_8</vt:lpstr>
      <vt:lpstr>'ANEXO 6'!T_8</vt:lpstr>
      <vt:lpstr>CDF!T_8</vt:lpstr>
      <vt:lpstr>Contador!T_8</vt:lpstr>
      <vt:lpstr>'OTROS GASTOS'!T_8</vt:lpstr>
      <vt:lpstr>'ANEXO - 10'!T_80</vt:lpstr>
      <vt:lpstr>'ANEXO 1'!T_80</vt:lpstr>
      <vt:lpstr>'ANEXO 12'!T_80</vt:lpstr>
      <vt:lpstr>'ANEXO 16'!T_80</vt:lpstr>
      <vt:lpstr>'ANEXO 2'!T_80</vt:lpstr>
      <vt:lpstr>'ANEXO 22'!T_80</vt:lpstr>
      <vt:lpstr>'ANEXO 6'!T_80</vt:lpstr>
      <vt:lpstr>'ANEXO 7'!T_80</vt:lpstr>
      <vt:lpstr>CDF!T_80</vt:lpstr>
      <vt:lpstr>'ANEXO 1'!T_81</vt:lpstr>
      <vt:lpstr>'ANEXO 11'!T_81</vt:lpstr>
      <vt:lpstr>'ANEXO 16'!T_81</vt:lpstr>
      <vt:lpstr>'ANEXO 22'!T_81</vt:lpstr>
      <vt:lpstr>'ANEXO 4'!T_81</vt:lpstr>
      <vt:lpstr>'ANEXO 6'!T_81</vt:lpstr>
      <vt:lpstr>CDF!T_81</vt:lpstr>
      <vt:lpstr>'ANEXO - 10'!T_82</vt:lpstr>
      <vt:lpstr>'ANEXO 1'!T_82</vt:lpstr>
      <vt:lpstr>'ANEXO 11'!T_82</vt:lpstr>
      <vt:lpstr>'ANEXO 12'!T_82</vt:lpstr>
      <vt:lpstr>'ANEXO 16'!T_82</vt:lpstr>
      <vt:lpstr>'ANEXO 6'!T_82</vt:lpstr>
      <vt:lpstr>CDF!T_82</vt:lpstr>
      <vt:lpstr>'ANEXO - 10'!T_83</vt:lpstr>
      <vt:lpstr>'ANEXO 11'!T_83</vt:lpstr>
      <vt:lpstr>'ANEXO 12'!T_83</vt:lpstr>
      <vt:lpstr>'ANEXO 16'!T_83</vt:lpstr>
      <vt:lpstr>'ANEXO 2'!T_83</vt:lpstr>
      <vt:lpstr>'ANEXO 22'!T_83</vt:lpstr>
      <vt:lpstr>'ANEXO 4'!T_83</vt:lpstr>
      <vt:lpstr>CDF!T_83</vt:lpstr>
      <vt:lpstr>'ANEXO - 10'!T_84</vt:lpstr>
      <vt:lpstr>'ANEXO 11'!T_84</vt:lpstr>
      <vt:lpstr>'ANEXO 12'!T_84</vt:lpstr>
      <vt:lpstr>'ANEXO 16'!T_84</vt:lpstr>
      <vt:lpstr>'ANEXO 2'!T_84</vt:lpstr>
      <vt:lpstr>'ANEXO 4'!T_84</vt:lpstr>
      <vt:lpstr>'ANEXO 11'!T_85</vt:lpstr>
      <vt:lpstr>'ANEXO 12'!T_85</vt:lpstr>
      <vt:lpstr>'ANEXO 16'!T_85</vt:lpstr>
      <vt:lpstr>'ANEXO 22'!T_85</vt:lpstr>
      <vt:lpstr>'ANEXO 4'!T_85</vt:lpstr>
      <vt:lpstr>'ANEXO 6'!T_85</vt:lpstr>
      <vt:lpstr>'ANEXO - 10'!T_86</vt:lpstr>
      <vt:lpstr>'ANEXO 11'!T_86</vt:lpstr>
      <vt:lpstr>'ANEXO 12'!T_86</vt:lpstr>
      <vt:lpstr>'ANEXO 16'!T_86</vt:lpstr>
      <vt:lpstr>'ANEXO 22'!T_86</vt:lpstr>
      <vt:lpstr>'ANEXO 4'!T_86</vt:lpstr>
      <vt:lpstr>'ANEXO 6'!T_86</vt:lpstr>
      <vt:lpstr>Generales!T_86</vt:lpstr>
      <vt:lpstr>'ANEXO - 10'!T_87</vt:lpstr>
      <vt:lpstr>'ANEXO 11'!T_87</vt:lpstr>
      <vt:lpstr>'ANEXO 12'!T_87</vt:lpstr>
      <vt:lpstr>'ANEXO 16'!T_87</vt:lpstr>
      <vt:lpstr>'ANEXO 22'!T_87</vt:lpstr>
      <vt:lpstr>'ANEXO 4'!T_87</vt:lpstr>
      <vt:lpstr>'ANEXO 6'!T_87</vt:lpstr>
      <vt:lpstr>'ANEXO - 10'!T_88</vt:lpstr>
      <vt:lpstr>'ANEXO 11'!T_88</vt:lpstr>
      <vt:lpstr>'ANEXO 12'!T_88</vt:lpstr>
      <vt:lpstr>'ANEXO 16'!T_88</vt:lpstr>
      <vt:lpstr>CDF!T_88</vt:lpstr>
      <vt:lpstr>'ANEXO 11'!T_89</vt:lpstr>
      <vt:lpstr>'ANEXO 12'!T_89</vt:lpstr>
      <vt:lpstr>'ANEXO 16'!T_89</vt:lpstr>
      <vt:lpstr>'ANEXO 22'!T_89</vt:lpstr>
      <vt:lpstr>CDF!T_89</vt:lpstr>
      <vt:lpstr>'ANEXO 1'!T_9</vt:lpstr>
      <vt:lpstr>'ANEXO 15'!T_9</vt:lpstr>
      <vt:lpstr>'ANEXO 2'!T_9</vt:lpstr>
      <vt:lpstr>'ANEXO 20'!T_9</vt:lpstr>
      <vt:lpstr>'ANEXO 25'!T_9</vt:lpstr>
      <vt:lpstr>'ANEXO 27'!T_9</vt:lpstr>
      <vt:lpstr>'ANEXO 35'!T_9</vt:lpstr>
      <vt:lpstr>'ANEXO 38'!T_9</vt:lpstr>
      <vt:lpstr>'ANEXO 5'!T_9</vt:lpstr>
      <vt:lpstr>CDF!T_9</vt:lpstr>
      <vt:lpstr>'OTROS GASTOS'!T_9</vt:lpstr>
      <vt:lpstr>'ANEXO - 10'!T_90</vt:lpstr>
      <vt:lpstr>'ANEXO 11'!T_90</vt:lpstr>
      <vt:lpstr>'ANEXO 12'!T_90</vt:lpstr>
      <vt:lpstr>'ANEXO 16'!T_90</vt:lpstr>
      <vt:lpstr>Generales!T_90</vt:lpstr>
      <vt:lpstr>'ANEXO - 10'!T_91</vt:lpstr>
      <vt:lpstr>'ANEXO 1'!T_91</vt:lpstr>
      <vt:lpstr>'ANEXO 11'!T_91</vt:lpstr>
      <vt:lpstr>'ANEXO 12'!T_91</vt:lpstr>
      <vt:lpstr>'ANEXO 16'!T_91</vt:lpstr>
      <vt:lpstr>'ANEXO 6'!T_91</vt:lpstr>
      <vt:lpstr>'ANEXO - 10'!T_92</vt:lpstr>
      <vt:lpstr>'ANEXO 1'!T_92</vt:lpstr>
      <vt:lpstr>'ANEXO 11'!T_92</vt:lpstr>
      <vt:lpstr>'ANEXO 16'!T_92</vt:lpstr>
      <vt:lpstr>'ANEXO 1'!T_93</vt:lpstr>
      <vt:lpstr>'ANEXO 11'!T_93</vt:lpstr>
      <vt:lpstr>'ANEXO 16'!T_93</vt:lpstr>
      <vt:lpstr>'ANEXO 6'!T_93</vt:lpstr>
      <vt:lpstr>'ANEXO - 10'!T_94</vt:lpstr>
      <vt:lpstr>'ANEXO 11'!T_94</vt:lpstr>
      <vt:lpstr>'ANEXO 16'!T_94</vt:lpstr>
      <vt:lpstr>'ANEXO 22'!T_94</vt:lpstr>
      <vt:lpstr>'ANEXO 6'!T_94</vt:lpstr>
      <vt:lpstr>'ANEXO - 10'!T_95</vt:lpstr>
      <vt:lpstr>'ANEXO 11'!T_95</vt:lpstr>
      <vt:lpstr>'ANEXO 16'!T_95</vt:lpstr>
      <vt:lpstr>'ANEXO 6'!T_95</vt:lpstr>
      <vt:lpstr>'ANEXO - 10'!T_96</vt:lpstr>
      <vt:lpstr>'ANEXO 11'!T_96</vt:lpstr>
      <vt:lpstr>'ANEXO 16'!T_96</vt:lpstr>
      <vt:lpstr>'ANEXO 22'!T_96</vt:lpstr>
      <vt:lpstr>'ANEXO 4'!T_96</vt:lpstr>
      <vt:lpstr>'ANEXO 11'!T_97</vt:lpstr>
      <vt:lpstr>'ANEXO 16'!T_97</vt:lpstr>
      <vt:lpstr>'ANEXO 22'!T_97</vt:lpstr>
      <vt:lpstr>'ANEXO 4'!T_97</vt:lpstr>
      <vt:lpstr>'ANEXO - 10'!T_98</vt:lpstr>
      <vt:lpstr>'ANEXO 11'!T_98</vt:lpstr>
      <vt:lpstr>'ANEXO 22'!T_98</vt:lpstr>
      <vt:lpstr>'ANEXO 4'!T_98</vt:lpstr>
      <vt:lpstr>'ANEXO 6'!T_98</vt:lpstr>
      <vt:lpstr>Generales!T_98</vt:lpstr>
      <vt:lpstr>'ANEXO - 10'!T_99</vt:lpstr>
      <vt:lpstr>'ANEXO 11'!T_99</vt:lpstr>
      <vt:lpstr>'ANEXO 6'!T_99</vt:lpstr>
      <vt:lpstr>TA</vt:lpstr>
      <vt:lpstr>TB</vt:lpstr>
      <vt:lpstr>Tipo_Gasto</vt:lpstr>
      <vt:lpstr>'ANEXO - 10'!Títulos_a_imprimir</vt:lpstr>
      <vt:lpstr>'ANEXO - 8'!Títulos_a_imprimir</vt:lpstr>
      <vt:lpstr>'ANEXO 1'!Títulos_a_imprimir</vt:lpstr>
      <vt:lpstr>'ANEXO 11'!Títulos_a_imprimir</vt:lpstr>
      <vt:lpstr>'ANEXO 12'!Títulos_a_imprimir</vt:lpstr>
      <vt:lpstr>'ANEXO 14'!Títulos_a_imprimir</vt:lpstr>
      <vt:lpstr>'ANEXO 15'!Títulos_a_imprimir</vt:lpstr>
      <vt:lpstr>'ANEXO 16'!Títulos_a_imprimir</vt:lpstr>
      <vt:lpstr>'ANEXO 2'!Títulos_a_imprimir</vt:lpstr>
      <vt:lpstr>'ANEXO 22'!Títulos_a_imprimir</vt:lpstr>
      <vt:lpstr>'ANEXO 23'!Títulos_a_imprimir</vt:lpstr>
      <vt:lpstr>'ANEXO 24'!Títulos_a_imprimir</vt:lpstr>
      <vt:lpstr>'ANEXO 25'!Títulos_a_imprimir</vt:lpstr>
      <vt:lpstr>'ANEXO 26'!Títulos_a_imprimir</vt:lpstr>
      <vt:lpstr>'ANEXO 27'!Títulos_a_imprimir</vt:lpstr>
      <vt:lpstr>'ANEXO 29'!Títulos_a_imprimir</vt:lpstr>
      <vt:lpstr>'ANEXO 35'!Títulos_a_imprimir</vt:lpstr>
      <vt:lpstr>'ANEXO 37'!Títulos_a_imprimir</vt:lpstr>
      <vt:lpstr>'ANEXO 4'!Títulos_a_imprimir</vt:lpstr>
      <vt:lpstr>'ANEXO 6'!Títulos_a_imprimir</vt:lpstr>
      <vt:lpstr>'ANEXO 7'!Títulos_a_imprimir</vt:lpstr>
      <vt:lpstr>CDF!Títulos_a_imprimir</vt:lpstr>
      <vt:lpstr>Generales!Títulos_a_imprimir</vt:lpstr>
      <vt:lpstr>TUA</vt:lpstr>
      <vt:lpstr>TUB</vt:lpstr>
      <vt:lpstr>UtPerdFiscal</vt:lpstr>
      <vt:lpstr>Vta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dc:creator>
  <cp:lastModifiedBy>Carlos Gutierrez Perez</cp:lastModifiedBy>
  <cp:lastPrinted>2021-06-28T15:23:52Z</cp:lastPrinted>
  <dcterms:created xsi:type="dcterms:W3CDTF">2012-12-12T16:43:38Z</dcterms:created>
  <dcterms:modified xsi:type="dcterms:W3CDTF">2026-03-16T23:01:10Z</dcterms:modified>
</cp:coreProperties>
</file>