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25d882f07a18707/Documentos/HP NUEVA JULIO 2020/ESCUELA/IVA MENSUAL 2024/"/>
    </mc:Choice>
  </mc:AlternateContent>
  <xr:revisionPtr revIDLastSave="0" documentId="8_{B65A67B5-32C9-403D-8AE0-F101EAE30F37}" xr6:coauthVersionLast="47" xr6:coauthVersionMax="47" xr10:uidLastSave="{00000000-0000-0000-0000-000000000000}"/>
  <bookViews>
    <workbookView xWindow="-120" yWindow="-120" windowWidth="20730" windowHeight="11760" activeTab="1" xr2:uid="{6398AC3B-AC54-3146-9896-685321D9D3CF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4" i="2" l="1"/>
  <c r="G42" i="2"/>
  <c r="S28" i="1"/>
  <c r="G48" i="2"/>
  <c r="G41" i="2"/>
  <c r="G38" i="2"/>
  <c r="G37" i="2"/>
  <c r="G33" i="2"/>
  <c r="G35" i="2" s="1"/>
  <c r="V5" i="1"/>
  <c r="S24" i="1"/>
  <c r="O24" i="1"/>
  <c r="S29" i="1"/>
  <c r="S22" i="1"/>
  <c r="S21" i="1"/>
  <c r="S20" i="1"/>
  <c r="S11" i="1"/>
  <c r="S10" i="1"/>
  <c r="S9" i="1"/>
  <c r="T8" i="1" s="1"/>
  <c r="O29" i="1"/>
  <c r="G30" i="2"/>
  <c r="G26" i="2"/>
  <c r="G24" i="2"/>
  <c r="G23" i="2"/>
  <c r="G21" i="2"/>
  <c r="G20" i="2"/>
  <c r="G19" i="2"/>
  <c r="O10" i="1"/>
  <c r="O22" i="1"/>
  <c r="O21" i="1"/>
  <c r="O20" i="1"/>
  <c r="O11" i="1"/>
  <c r="O9" i="1"/>
  <c r="P8" i="1" s="1"/>
  <c r="N5" i="1"/>
  <c r="K22" i="1"/>
  <c r="K21" i="1"/>
  <c r="K20" i="1"/>
  <c r="K11" i="1"/>
  <c r="K10" i="1"/>
  <c r="K9" i="1"/>
  <c r="L5" i="1" s="1"/>
  <c r="J5" i="1"/>
  <c r="E12" i="2"/>
  <c r="G15" i="2" s="1"/>
  <c r="G17" i="2" s="1"/>
  <c r="G10" i="1"/>
  <c r="G22" i="1"/>
  <c r="G21" i="1"/>
  <c r="G20" i="1"/>
  <c r="G11" i="1"/>
  <c r="G9" i="1"/>
  <c r="H8" i="1" s="1"/>
  <c r="D26" i="1"/>
  <c r="E6" i="2"/>
  <c r="E4" i="2"/>
  <c r="E7" i="2" s="1"/>
  <c r="D23" i="1" s="1"/>
  <c r="K24" i="1" s="1"/>
  <c r="D6" i="2"/>
  <c r="D4" i="2"/>
  <c r="D5" i="2" s="1"/>
  <c r="D22" i="1"/>
  <c r="D21" i="1"/>
  <c r="D20" i="1"/>
  <c r="D9" i="1"/>
  <c r="E7" i="1" s="1"/>
  <c r="D11" i="1"/>
  <c r="D10" i="1"/>
  <c r="G39" i="2" l="1"/>
  <c r="S25" i="1"/>
  <c r="S12" i="1"/>
  <c r="T5" i="1"/>
  <c r="T6" i="1"/>
  <c r="T7" i="1"/>
  <c r="U7" i="1" s="1"/>
  <c r="E13" i="2"/>
  <c r="D7" i="2"/>
  <c r="D24" i="1" s="1"/>
  <c r="D25" i="1" s="1"/>
  <c r="D27" i="1" s="1"/>
  <c r="O25" i="1"/>
  <c r="O12" i="1"/>
  <c r="P5" i="1"/>
  <c r="P7" i="1"/>
  <c r="Q7" i="1" s="1"/>
  <c r="P6" i="1"/>
  <c r="K25" i="1"/>
  <c r="K12" i="1"/>
  <c r="L6" i="1"/>
  <c r="L7" i="1"/>
  <c r="L8" i="1"/>
  <c r="G25" i="1"/>
  <c r="G12" i="1"/>
  <c r="H6" i="1"/>
  <c r="H5" i="1"/>
  <c r="H7" i="1"/>
  <c r="I7" i="1" s="1"/>
  <c r="E5" i="2"/>
  <c r="E8" i="2" s="1"/>
  <c r="E8" i="1"/>
  <c r="F7" i="1" s="1"/>
  <c r="E5" i="1"/>
  <c r="E6" i="1"/>
  <c r="D12" i="1"/>
  <c r="U5" i="1" l="1"/>
  <c r="S26" i="1" s="1"/>
  <c r="S27" i="1" s="1"/>
  <c r="S30" i="1" s="1"/>
  <c r="S32" i="1" s="1"/>
  <c r="S36" i="1" s="1"/>
  <c r="T9" i="1"/>
  <c r="D8" i="2"/>
  <c r="Q5" i="1"/>
  <c r="R5" i="1" s="1"/>
  <c r="P9" i="1"/>
  <c r="L9" i="1"/>
  <c r="M5" i="1"/>
  <c r="M7" i="1"/>
  <c r="I5" i="1"/>
  <c r="G26" i="1" s="1"/>
  <c r="G27" i="1" s="1"/>
  <c r="G30" i="1" s="1"/>
  <c r="G32" i="1" s="1"/>
  <c r="G36" i="1" s="1"/>
  <c r="H9" i="1"/>
  <c r="F5" i="1"/>
  <c r="E9" i="1"/>
  <c r="U9" i="1" l="1"/>
  <c r="O26" i="1"/>
  <c r="O27" i="1" s="1"/>
  <c r="O30" i="1" s="1"/>
  <c r="O32" i="1" s="1"/>
  <c r="O36" i="1" s="1"/>
  <c r="Q9" i="1"/>
  <c r="M9" i="1"/>
  <c r="K26" i="1"/>
  <c r="K27" i="1" s="1"/>
  <c r="K30" i="1" s="1"/>
  <c r="K32" i="1" s="1"/>
  <c r="K36" i="1" s="1"/>
  <c r="I9" i="1"/>
  <c r="D30" i="1"/>
  <c r="F9" i="1"/>
  <c r="D32" i="1" l="1"/>
  <c r="D36" i="1" s="1"/>
</calcChain>
</file>

<file path=xl/sharedStrings.xml><?xml version="1.0" encoding="utf-8"?>
<sst xmlns="http://schemas.openxmlformats.org/spreadsheetml/2006/main" count="138" uniqueCount="79">
  <si>
    <t>Actos no objeto</t>
  </si>
  <si>
    <t>Total de actos o actividades</t>
  </si>
  <si>
    <t>Tasa 16%</t>
  </si>
  <si>
    <t>Tasa al 0%</t>
  </si>
  <si>
    <t>Iva trasladado</t>
  </si>
  <si>
    <t>( + )</t>
  </si>
  <si>
    <t>( =)</t>
  </si>
  <si>
    <t>( * )</t>
  </si>
  <si>
    <t>( = )</t>
  </si>
  <si>
    <t>Actos o actividades pagados al 16%</t>
  </si>
  <si>
    <t>Actos o actividades gravados  cobrados al 16%</t>
  </si>
  <si>
    <t>Actos o actividades  gravados cobrados  al 0%</t>
  </si>
  <si>
    <t>Actos o actividades exentas cobradas</t>
  </si>
  <si>
    <t>Actos o actividades pagados al 0%</t>
  </si>
  <si>
    <t>Actos o actividades pagados exentos</t>
  </si>
  <si>
    <t>Total de actos o actividades pagados</t>
  </si>
  <si>
    <t>(  + )</t>
  </si>
  <si>
    <t>Iva Acreditable al 16%</t>
  </si>
  <si>
    <t>Iva Acreditable al 0%</t>
  </si>
  <si>
    <t>LA FCA SA DE CV</t>
  </si>
  <si>
    <t>DETERMINACIÓN DEL IVA EJERCICIO 2024</t>
  </si>
  <si>
    <t>HONORARIOS</t>
  </si>
  <si>
    <t>IVA</t>
  </si>
  <si>
    <t>SUBTOTAL</t>
  </si>
  <si>
    <t>RET. 10% ISR</t>
  </si>
  <si>
    <t>RET. 2/3 IVA</t>
  </si>
  <si>
    <t>NETO A PAGAR</t>
  </si>
  <si>
    <t>Iva retenido del mes</t>
  </si>
  <si>
    <t>( - )</t>
  </si>
  <si>
    <t>Iva retenido pagado en el mes anterior</t>
  </si>
  <si>
    <t>Iva Acreditable determinado</t>
  </si>
  <si>
    <t>Iva adicionado por ajuste sobre inversiones</t>
  </si>
  <si>
    <t>Iva efectivamenente acreditable</t>
  </si>
  <si>
    <t>( = ) A.</t>
  </si>
  <si>
    <t>Iva determinado</t>
  </si>
  <si>
    <t>Acreditamiento de saldo a favor de periodos anteriores</t>
  </si>
  <si>
    <t>Iva a pagar al SAT</t>
  </si>
  <si>
    <t>Iva retenido al contribuyemte</t>
  </si>
  <si>
    <t>( - ). B</t>
  </si>
  <si>
    <t>( = ) C.</t>
  </si>
  <si>
    <t>( = )  D. (A- B-C)</t>
  </si>
  <si>
    <t>Art. 1</t>
  </si>
  <si>
    <t>Art. 2-A</t>
  </si>
  <si>
    <t>Art. 9, 15, 20,25</t>
  </si>
  <si>
    <t>Art. 4-A</t>
  </si>
  <si>
    <t>Art. 4</t>
  </si>
  <si>
    <t>Art. 1-A, 5-D</t>
  </si>
  <si>
    <t>Art. 5, IV</t>
  </si>
  <si>
    <t>Art. 5-A, II</t>
  </si>
  <si>
    <t xml:space="preserve">Art. 5-A, I. </t>
  </si>
  <si>
    <t>Art. 6</t>
  </si>
  <si>
    <t>Art. 5-D</t>
  </si>
  <si>
    <t>Total IVA Acreditable</t>
  </si>
  <si>
    <t>Proporción IVA acreditable</t>
  </si>
  <si>
    <t>COMPUTADORAS</t>
  </si>
  <si>
    <t>TOTAL</t>
  </si>
  <si>
    <t>Variación</t>
  </si>
  <si>
    <t>IVA PAGADO POR ADQUISICIÓN DE LAS COMPUTADORAS</t>
  </si>
  <si>
    <t>% AUTORIZADO</t>
  </si>
  <si>
    <t>RESULADO</t>
  </si>
  <si>
    <t>a)</t>
  </si>
  <si>
    <t>ENTRE</t>
  </si>
  <si>
    <t>RESULTADO</t>
  </si>
  <si>
    <t>b)</t>
  </si>
  <si>
    <t>( / )</t>
  </si>
  <si>
    <t>c)</t>
  </si>
  <si>
    <t>PROPORCIÓN ACREDITABLE MES DE ORIGEN</t>
  </si>
  <si>
    <t>PROPORCIÓN ACREDITABLE MES DEL AJUSTE</t>
  </si>
  <si>
    <t>d)</t>
  </si>
  <si>
    <t>e) (c-d)</t>
  </si>
  <si>
    <t>MONTO DEL AJUSTE A REINTEGRAR HISTORICO</t>
  </si>
  <si>
    <t>FACTOR DE AJUSTE (INPC ABRIL 24/INPC ENERO 24)</t>
  </si>
  <si>
    <t>MONTO DEL AJUSTE A REINTEGRAR ACTUALIZADO</t>
  </si>
  <si>
    <t>Iva a reitegrar por ajuste sobre inversiones</t>
  </si>
  <si>
    <t>e) (d-c)</t>
  </si>
  <si>
    <t>MONTO DEL AJUSTE A ADICIONAR HISTORICO</t>
  </si>
  <si>
    <t>FACTOR DE AJUSTE (INPC MAYO 24/INPC ENERO 24)</t>
  </si>
  <si>
    <t>MONTO DEL AJUSTE A ADICIONAR ACTUALIZADO</t>
  </si>
  <si>
    <t>PROPORCIÓN ACREDITABLE MES DE ORIGEN (ENERO 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</si>
</sst>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i/>
      <sz val="12"/>
      <color theme="1"/>
      <name val="Aptos Narrow"/>
      <scheme val="minor"/>
    </font>
    <font>
      <sz val="12"/>
      <color theme="1"/>
      <name val="Aptos Narrow"/>
      <scheme val="minor"/>
    </font>
    <font>
      <sz val="8"/>
      <color theme="1"/>
      <name val="Aptos Narrow"/>
      <scheme val="minor"/>
    </font>
    <font>
      <b/>
      <sz val="8"/>
      <color theme="1"/>
      <name val="Aptos Narrow"/>
      <scheme val="minor"/>
    </font>
    <font>
      <sz val="6"/>
      <color theme="1"/>
      <name val="Aptos Narrow"/>
      <scheme val="minor"/>
    </font>
    <font>
      <b/>
      <sz val="6"/>
      <color theme="1"/>
      <name val="Aptos Narrow"/>
      <scheme val="minor"/>
    </font>
    <font>
      <sz val="8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8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43" fontId="0" fillId="0" borderId="0" xfId="1" applyFont="1"/>
    <xf numFmtId="43" fontId="2" fillId="0" borderId="0" xfId="1" applyFont="1"/>
    <xf numFmtId="10" fontId="0" fillId="0" borderId="0" xfId="0" applyNumberFormat="1"/>
    <xf numFmtId="0" fontId="0" fillId="0" borderId="1" xfId="0" applyBorder="1" applyAlignment="1">
      <alignment horizontal="center"/>
    </xf>
    <xf numFmtId="0" fontId="0" fillId="0" borderId="1" xfId="0" applyBorder="1"/>
    <xf numFmtId="43" fontId="0" fillId="0" borderId="1" xfId="1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43" fontId="2" fillId="0" borderId="1" xfId="1" applyFont="1" applyBorder="1"/>
    <xf numFmtId="0" fontId="3" fillId="0" borderId="0" xfId="0" applyFont="1"/>
    <xf numFmtId="43" fontId="0" fillId="0" borderId="0" xfId="1" applyFont="1" applyFill="1" applyBorder="1"/>
    <xf numFmtId="43" fontId="2" fillId="0" borderId="0" xfId="0" applyNumberFormat="1" applyFont="1"/>
    <xf numFmtId="17" fontId="0" fillId="0" borderId="0" xfId="0" applyNumberFormat="1"/>
    <xf numFmtId="17" fontId="0" fillId="0" borderId="0" xfId="0" applyNumberForma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43" fontId="0" fillId="0" borderId="0" xfId="0" applyNumberFormat="1"/>
    <xf numFmtId="43" fontId="4" fillId="0" borderId="0" xfId="0" applyNumberFormat="1" applyFont="1"/>
    <xf numFmtId="43" fontId="0" fillId="2" borderId="0" xfId="1" applyFont="1" applyFill="1"/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/>
    <xf numFmtId="43" fontId="2" fillId="3" borderId="1" xfId="1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3" fontId="2" fillId="3" borderId="0" xfId="0" applyNumberFormat="1" applyFont="1" applyFill="1"/>
    <xf numFmtId="3" fontId="4" fillId="0" borderId="0" xfId="0" applyNumberFormat="1" applyFont="1"/>
    <xf numFmtId="43" fontId="2" fillId="3" borderId="0" xfId="1" applyFont="1" applyFill="1" applyBorder="1"/>
    <xf numFmtId="43" fontId="2" fillId="0" borderId="0" xfId="1" applyFont="1" applyFill="1" applyBorder="1"/>
    <xf numFmtId="10" fontId="4" fillId="0" borderId="0" xfId="0" applyNumberFormat="1" applyFont="1"/>
    <xf numFmtId="10" fontId="5" fillId="0" borderId="0" xfId="2" applyNumberFormat="1" applyFont="1"/>
    <xf numFmtId="0" fontId="5" fillId="0" borderId="0" xfId="0" applyFont="1"/>
    <xf numFmtId="10" fontId="5" fillId="0" borderId="1" xfId="2" applyNumberFormat="1" applyFont="1" applyBorder="1"/>
    <xf numFmtId="0" fontId="5" fillId="0" borderId="1" xfId="0" applyFont="1" applyBorder="1"/>
    <xf numFmtId="10" fontId="5" fillId="0" borderId="0" xfId="2" applyNumberFormat="1" applyFont="1" applyFill="1" applyBorder="1"/>
    <xf numFmtId="10" fontId="5" fillId="0" borderId="0" xfId="2" applyNumberFormat="1" applyFont="1" applyFill="1"/>
    <xf numFmtId="10" fontId="6" fillId="0" borderId="0" xfId="2" applyNumberFormat="1" applyFont="1"/>
    <xf numFmtId="0" fontId="6" fillId="0" borderId="0" xfId="0" applyFont="1"/>
    <xf numFmtId="10" fontId="7" fillId="0" borderId="0" xfId="2" applyNumberFormat="1" applyFont="1"/>
    <xf numFmtId="0" fontId="7" fillId="0" borderId="0" xfId="0" applyFont="1"/>
    <xf numFmtId="10" fontId="7" fillId="0" borderId="1" xfId="2" applyNumberFormat="1" applyFont="1" applyBorder="1"/>
    <xf numFmtId="0" fontId="7" fillId="0" borderId="1" xfId="0" applyFont="1" applyBorder="1"/>
    <xf numFmtId="10" fontId="7" fillId="0" borderId="0" xfId="2" applyNumberFormat="1" applyFont="1" applyFill="1" applyBorder="1"/>
    <xf numFmtId="10" fontId="7" fillId="0" borderId="0" xfId="2" applyNumberFormat="1" applyFont="1" applyFill="1"/>
    <xf numFmtId="10" fontId="8" fillId="0" borderId="0" xfId="2" applyNumberFormat="1" applyFont="1"/>
    <xf numFmtId="0" fontId="8" fillId="0" borderId="0" xfId="0" applyFont="1"/>
    <xf numFmtId="10" fontId="5" fillId="4" borderId="1" xfId="2" applyNumberFormat="1" applyFont="1" applyFill="1" applyBorder="1"/>
    <xf numFmtId="10" fontId="6" fillId="4" borderId="1" xfId="2" applyNumberFormat="1" applyFont="1" applyFill="1" applyBorder="1"/>
    <xf numFmtId="10" fontId="6" fillId="4" borderId="1" xfId="0" applyNumberFormat="1" applyFont="1" applyFill="1" applyBorder="1"/>
    <xf numFmtId="10" fontId="7" fillId="4" borderId="1" xfId="2" applyNumberFormat="1" applyFont="1" applyFill="1" applyBorder="1"/>
    <xf numFmtId="10" fontId="8" fillId="4" borderId="1" xfId="2" applyNumberFormat="1" applyFont="1" applyFill="1" applyBorder="1"/>
    <xf numFmtId="10" fontId="8" fillId="4" borderId="1" xfId="0" applyNumberFormat="1" applyFont="1" applyFill="1" applyBorder="1"/>
    <xf numFmtId="3" fontId="0" fillId="0" borderId="0" xfId="0" applyNumberFormat="1"/>
    <xf numFmtId="9" fontId="0" fillId="0" borderId="0" xfId="0" applyNumberFormat="1"/>
    <xf numFmtId="0" fontId="0" fillId="5" borderId="0" xfId="0" applyFill="1"/>
    <xf numFmtId="43" fontId="0" fillId="5" borderId="0" xfId="1" applyFont="1" applyFill="1"/>
    <xf numFmtId="43" fontId="0" fillId="5" borderId="0" xfId="0" applyNumberFormat="1" applyFill="1"/>
    <xf numFmtId="10" fontId="9" fillId="5" borderId="4" xfId="0" applyNumberFormat="1" applyFont="1" applyFill="1" applyBorder="1" applyAlignment="1">
      <alignment horizontal="center" vertical="center" wrapText="1"/>
    </xf>
    <xf numFmtId="10" fontId="7" fillId="4" borderId="1" xfId="0" applyNumberFormat="1" applyFont="1" applyFill="1" applyBorder="1" applyAlignment="1">
      <alignment horizontal="center" vertical="center" wrapText="1"/>
    </xf>
    <xf numFmtId="10" fontId="7" fillId="4" borderId="2" xfId="0" applyNumberFormat="1" applyFont="1" applyFill="1" applyBorder="1" applyAlignment="1">
      <alignment horizontal="center" vertical="center" wrapText="1"/>
    </xf>
    <xf numFmtId="10" fontId="7" fillId="4" borderId="3" xfId="0" applyNumberFormat="1" applyFont="1" applyFill="1" applyBorder="1" applyAlignment="1">
      <alignment horizontal="center" vertical="center" wrapText="1"/>
    </xf>
    <xf numFmtId="10" fontId="5" fillId="4" borderId="1" xfId="0" applyNumberFormat="1" applyFont="1" applyFill="1" applyBorder="1" applyAlignment="1">
      <alignment horizontal="center" vertical="center" wrapText="1"/>
    </xf>
    <xf numFmtId="10" fontId="5" fillId="4" borderId="2" xfId="0" applyNumberFormat="1" applyFont="1" applyFill="1" applyBorder="1" applyAlignment="1">
      <alignment horizontal="center" vertical="center" wrapText="1"/>
    </xf>
    <xf numFmtId="10" fontId="5" fillId="4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6DA740-5244-2C48-A826-152C920672ED}">
  <dimension ref="A1:V36"/>
  <sheetViews>
    <sheetView zoomScale="80" zoomScaleNormal="80" workbookViewId="0">
      <selection activeCell="D20" sqref="D20"/>
    </sheetView>
  </sheetViews>
  <sheetFormatPr baseColWidth="10" defaultRowHeight="15.75" x14ac:dyDescent="0.25"/>
  <cols>
    <col min="1" max="1" width="5.625" style="1" customWidth="1"/>
    <col min="2" max="2" width="14" style="1" customWidth="1"/>
    <col min="3" max="3" width="39.875" customWidth="1"/>
    <col min="4" max="4" width="12" bestFit="1" customWidth="1"/>
    <col min="5" max="5" width="5.875" style="33" customWidth="1"/>
    <col min="6" max="6" width="5.875" style="34" customWidth="1"/>
    <col min="7" max="7" width="12" bestFit="1" customWidth="1"/>
    <col min="8" max="8" width="5" style="41" customWidth="1"/>
    <col min="9" max="9" width="3.875" style="42" customWidth="1"/>
    <col min="10" max="10" width="8.125" customWidth="1"/>
    <col min="11" max="11" width="11.625" customWidth="1"/>
    <col min="12" max="12" width="5" style="41" customWidth="1"/>
    <col min="13" max="13" width="3.875" style="42" customWidth="1"/>
    <col min="14" max="14" width="8.125" customWidth="1"/>
    <col min="15" max="15" width="11.625" customWidth="1"/>
    <col min="16" max="16" width="5" style="41" customWidth="1"/>
    <col min="17" max="17" width="3.875" style="42" customWidth="1"/>
    <col min="18" max="18" width="8.125" customWidth="1"/>
    <col min="19" max="19" width="11.625" customWidth="1"/>
    <col min="20" max="20" width="5" style="41" customWidth="1"/>
    <col min="21" max="21" width="3.875" style="42" customWidth="1"/>
    <col min="22" max="22" width="8.125" customWidth="1"/>
  </cols>
  <sheetData>
    <row r="1" spans="1:22" x14ac:dyDescent="0.25">
      <c r="A1" s="67" t="s">
        <v>19</v>
      </c>
      <c r="B1" s="67"/>
      <c r="C1" s="67"/>
      <c r="D1" s="67"/>
    </row>
    <row r="2" spans="1:22" x14ac:dyDescent="0.25">
      <c r="A2" s="67" t="s">
        <v>20</v>
      </c>
      <c r="B2" s="67"/>
      <c r="C2" s="67"/>
      <c r="D2" s="67"/>
    </row>
    <row r="3" spans="1:22" x14ac:dyDescent="0.25">
      <c r="C3" s="1"/>
      <c r="D3" s="1"/>
      <c r="G3" s="1"/>
      <c r="K3" s="1"/>
      <c r="O3" s="1"/>
      <c r="S3" s="1"/>
    </row>
    <row r="4" spans="1:22" x14ac:dyDescent="0.25">
      <c r="C4" s="13"/>
      <c r="D4" s="17">
        <v>45292</v>
      </c>
      <c r="G4" s="17">
        <v>45323</v>
      </c>
      <c r="J4" t="s">
        <v>56</v>
      </c>
      <c r="K4" s="17">
        <v>45352</v>
      </c>
      <c r="N4" t="s">
        <v>56</v>
      </c>
      <c r="O4" s="17">
        <v>45383</v>
      </c>
      <c r="R4" t="s">
        <v>56</v>
      </c>
      <c r="S4" s="17">
        <v>45413</v>
      </c>
      <c r="V4" t="s">
        <v>56</v>
      </c>
    </row>
    <row r="5" spans="1:22" x14ac:dyDescent="0.25">
      <c r="A5" s="7"/>
      <c r="B5" s="7" t="s">
        <v>41</v>
      </c>
      <c r="C5" s="8" t="s">
        <v>10</v>
      </c>
      <c r="D5" s="9">
        <v>500000</v>
      </c>
      <c r="E5" s="49">
        <f>D5/D9</f>
        <v>0.75757575757575757</v>
      </c>
      <c r="F5" s="64">
        <f>E5+E6</f>
        <v>0.80303030303030298</v>
      </c>
      <c r="G5" s="9">
        <v>550000</v>
      </c>
      <c r="H5" s="52">
        <f>G5/G9</f>
        <v>0.79442802626523501</v>
      </c>
      <c r="I5" s="61">
        <f>H5+H6</f>
        <v>0.81511493206918173</v>
      </c>
      <c r="J5" s="60">
        <f>F5-I5</f>
        <v>-1.2084629038878747E-2</v>
      </c>
      <c r="K5" s="9">
        <v>600000</v>
      </c>
      <c r="L5" s="52">
        <f>K5/K9</f>
        <v>0.79628400796284005</v>
      </c>
      <c r="M5" s="61">
        <f>L5+L6</f>
        <v>0.82946250829462509</v>
      </c>
      <c r="N5" s="60">
        <f>F5-M5</f>
        <v>-2.6432205264322106E-2</v>
      </c>
      <c r="O5" s="9">
        <v>388809</v>
      </c>
      <c r="P5" s="52">
        <f>O5/O9</f>
        <v>0.73525412767180587</v>
      </c>
      <c r="Q5" s="61">
        <f>P5+P6</f>
        <v>0.76929288268543083</v>
      </c>
      <c r="R5" s="60">
        <f>Q5-F5</f>
        <v>-3.3737420344872149E-2</v>
      </c>
      <c r="S5" s="9">
        <v>432330</v>
      </c>
      <c r="T5" s="52">
        <f>S5/S9</f>
        <v>0.85514564950362271</v>
      </c>
      <c r="U5" s="61">
        <f>T5+T6</f>
        <v>0.89470550653429937</v>
      </c>
      <c r="V5" s="60">
        <f>U5-F5</f>
        <v>9.1675203503996383E-2</v>
      </c>
    </row>
    <row r="6" spans="1:22" x14ac:dyDescent="0.25">
      <c r="A6" s="7" t="s">
        <v>5</v>
      </c>
      <c r="B6" s="7" t="s">
        <v>42</v>
      </c>
      <c r="C6" s="8" t="s">
        <v>11</v>
      </c>
      <c r="D6" s="9">
        <v>30000</v>
      </c>
      <c r="E6" s="49">
        <f>D6/D9</f>
        <v>4.5454545454545456E-2</v>
      </c>
      <c r="F6" s="64"/>
      <c r="G6" s="9">
        <v>14322</v>
      </c>
      <c r="H6" s="52">
        <f>G6/G9</f>
        <v>2.0686905803946717E-2</v>
      </c>
      <c r="I6" s="61"/>
      <c r="J6" s="60"/>
      <c r="K6" s="9">
        <v>25000</v>
      </c>
      <c r="L6" s="52">
        <f>K6/K9</f>
        <v>3.3178500331785002E-2</v>
      </c>
      <c r="M6" s="61"/>
      <c r="N6" s="60"/>
      <c r="O6" s="9">
        <v>18000</v>
      </c>
      <c r="P6" s="52">
        <f>O6/O9</f>
        <v>3.4038755013624959E-2</v>
      </c>
      <c r="Q6" s="61"/>
      <c r="R6" s="60"/>
      <c r="S6" s="9">
        <v>20000</v>
      </c>
      <c r="T6" s="52">
        <f>S6/S9</f>
        <v>3.9559857030676694E-2</v>
      </c>
      <c r="U6" s="61"/>
      <c r="V6" s="60"/>
    </row>
    <row r="7" spans="1:22" x14ac:dyDescent="0.25">
      <c r="A7" s="7" t="s">
        <v>5</v>
      </c>
      <c r="B7" s="7" t="s">
        <v>43</v>
      </c>
      <c r="C7" s="8" t="s">
        <v>12</v>
      </c>
      <c r="D7" s="9">
        <v>120000</v>
      </c>
      <c r="E7" s="49">
        <f>D7/D9</f>
        <v>0.18181818181818182</v>
      </c>
      <c r="F7" s="65">
        <f>E7+E8</f>
        <v>0.19696969696969696</v>
      </c>
      <c r="G7" s="9">
        <v>120000</v>
      </c>
      <c r="H7" s="52">
        <f>G7/G9</f>
        <v>0.17332975118514218</v>
      </c>
      <c r="I7" s="62">
        <f>H7+H8</f>
        <v>0.18488506793081833</v>
      </c>
      <c r="K7" s="9">
        <v>122000</v>
      </c>
      <c r="L7" s="52">
        <f>K7/K9</f>
        <v>0.1619110816191108</v>
      </c>
      <c r="M7" s="62">
        <f>L7+L8</f>
        <v>0.17053749170537491</v>
      </c>
      <c r="O7" s="9">
        <v>120000</v>
      </c>
      <c r="P7" s="52">
        <f>O7/O9</f>
        <v>0.22692503342416639</v>
      </c>
      <c r="Q7" s="62">
        <f>P7+P8</f>
        <v>0.23070711731456917</v>
      </c>
      <c r="S7" s="9">
        <v>50000</v>
      </c>
      <c r="T7" s="52">
        <f>S7/S9</f>
        <v>9.8899642576691732E-2</v>
      </c>
      <c r="U7" s="62">
        <f>T7+T8</f>
        <v>0.10529449346570062</v>
      </c>
    </row>
    <row r="8" spans="1:22" x14ac:dyDescent="0.25">
      <c r="A8" s="7" t="s">
        <v>5</v>
      </c>
      <c r="B8" s="7" t="s">
        <v>44</v>
      </c>
      <c r="C8" s="8" t="s">
        <v>0</v>
      </c>
      <c r="D8" s="9">
        <v>10000</v>
      </c>
      <c r="E8" s="49">
        <f>D8/D9</f>
        <v>1.5151515151515152E-2</v>
      </c>
      <c r="F8" s="66"/>
      <c r="G8" s="9">
        <v>8000</v>
      </c>
      <c r="H8" s="52">
        <f>G8/G9</f>
        <v>1.1555316745676145E-2</v>
      </c>
      <c r="I8" s="63"/>
      <c r="K8" s="9">
        <v>6500</v>
      </c>
      <c r="L8" s="52">
        <f>K8/K9</f>
        <v>8.6264100862641011E-3</v>
      </c>
      <c r="M8" s="63"/>
      <c r="O8" s="9">
        <v>2000</v>
      </c>
      <c r="P8" s="52">
        <f>O8/O9</f>
        <v>3.7820838904027731E-3</v>
      </c>
      <c r="Q8" s="63"/>
      <c r="S8" s="9">
        <v>3233</v>
      </c>
      <c r="T8" s="52">
        <f>S8/S9</f>
        <v>6.394850889008887E-3</v>
      </c>
      <c r="U8" s="63"/>
    </row>
    <row r="9" spans="1:22" s="3" customFormat="1" x14ac:dyDescent="0.25">
      <c r="A9" s="10" t="s">
        <v>6</v>
      </c>
      <c r="B9" s="10"/>
      <c r="C9" s="11" t="s">
        <v>1</v>
      </c>
      <c r="D9" s="12">
        <f t="shared" ref="D9:I9" si="0">SUM(D5:D8)</f>
        <v>660000</v>
      </c>
      <c r="E9" s="50">
        <f t="shared" si="0"/>
        <v>1</v>
      </c>
      <c r="F9" s="51">
        <f t="shared" si="0"/>
        <v>1</v>
      </c>
      <c r="G9" s="12">
        <f t="shared" si="0"/>
        <v>692322</v>
      </c>
      <c r="H9" s="53">
        <f t="shared" si="0"/>
        <v>1</v>
      </c>
      <c r="I9" s="54">
        <f t="shared" si="0"/>
        <v>1</v>
      </c>
      <c r="K9" s="12">
        <f>SUM(K5:K8)</f>
        <v>753500</v>
      </c>
      <c r="L9" s="53">
        <f>SUM(L5:L8)</f>
        <v>1</v>
      </c>
      <c r="M9" s="54">
        <f>SUM(M5:M8)</f>
        <v>1</v>
      </c>
      <c r="O9" s="12">
        <f>SUM(O5:O8)</f>
        <v>528809</v>
      </c>
      <c r="P9" s="53">
        <f>SUM(P5:P8)</f>
        <v>1</v>
      </c>
      <c r="Q9" s="54">
        <f>SUM(Q5:Q8)</f>
        <v>1</v>
      </c>
      <c r="S9" s="12">
        <f>SUM(S5:S8)</f>
        <v>505563</v>
      </c>
      <c r="T9" s="53">
        <f>SUM(T5:T8)</f>
        <v>1</v>
      </c>
      <c r="U9" s="54">
        <f>SUM(U5:U8)</f>
        <v>1</v>
      </c>
    </row>
    <row r="10" spans="1:22" x14ac:dyDescent="0.25">
      <c r="A10" s="7" t="s">
        <v>7</v>
      </c>
      <c r="B10" s="7" t="s">
        <v>41</v>
      </c>
      <c r="C10" s="8" t="s">
        <v>2</v>
      </c>
      <c r="D10" s="9">
        <f>D5*0.16</f>
        <v>80000</v>
      </c>
      <c r="E10" s="35"/>
      <c r="F10" s="36"/>
      <c r="G10" s="9">
        <f>G5*0.16</f>
        <v>88000</v>
      </c>
      <c r="H10" s="43"/>
      <c r="I10" s="44"/>
      <c r="K10" s="9">
        <f>K5*0.16</f>
        <v>96000</v>
      </c>
      <c r="L10" s="43"/>
      <c r="M10" s="44"/>
      <c r="O10" s="9">
        <f>O5*0.16</f>
        <v>62209.440000000002</v>
      </c>
      <c r="P10" s="43"/>
      <c r="Q10" s="44"/>
      <c r="S10" s="9">
        <f>S5*0.16</f>
        <v>69172.800000000003</v>
      </c>
      <c r="T10" s="43"/>
      <c r="U10" s="44"/>
    </row>
    <row r="11" spans="1:22" x14ac:dyDescent="0.25">
      <c r="A11" s="7" t="s">
        <v>7</v>
      </c>
      <c r="B11" s="7" t="s">
        <v>42</v>
      </c>
      <c r="C11" s="8" t="s">
        <v>3</v>
      </c>
      <c r="D11" s="9">
        <f>D6*0</f>
        <v>0</v>
      </c>
      <c r="E11" s="35"/>
      <c r="F11" s="36"/>
      <c r="G11" s="9">
        <f>G6*0</f>
        <v>0</v>
      </c>
      <c r="H11" s="43"/>
      <c r="I11" s="44"/>
      <c r="K11" s="9">
        <f>K6*0</f>
        <v>0</v>
      </c>
      <c r="L11" s="43"/>
      <c r="M11" s="44"/>
      <c r="O11" s="9">
        <f>O6*0</f>
        <v>0</v>
      </c>
      <c r="P11" s="43"/>
      <c r="Q11" s="44"/>
      <c r="S11" s="9">
        <f>S6*0</f>
        <v>0</v>
      </c>
      <c r="T11" s="43"/>
      <c r="U11" s="44"/>
    </row>
    <row r="12" spans="1:22" x14ac:dyDescent="0.25">
      <c r="A12" s="23" t="s">
        <v>33</v>
      </c>
      <c r="B12" s="23"/>
      <c r="C12" s="24" t="s">
        <v>4</v>
      </c>
      <c r="D12" s="25">
        <f>D10+D11</f>
        <v>80000</v>
      </c>
      <c r="E12" s="35"/>
      <c r="F12" s="36"/>
      <c r="G12" s="25">
        <f>G10+G11</f>
        <v>88000</v>
      </c>
      <c r="H12" s="43"/>
      <c r="I12" s="44"/>
      <c r="K12" s="25">
        <f>K10+K11</f>
        <v>96000</v>
      </c>
      <c r="L12" s="43"/>
      <c r="M12" s="44"/>
      <c r="O12" s="25">
        <f>O10+O11</f>
        <v>62209.440000000002</v>
      </c>
      <c r="P12" s="43"/>
      <c r="Q12" s="44"/>
      <c r="S12" s="25">
        <f>S10+S11</f>
        <v>69172.800000000003</v>
      </c>
      <c r="T12" s="43"/>
      <c r="U12" s="44"/>
    </row>
    <row r="13" spans="1:22" x14ac:dyDescent="0.25">
      <c r="A13" s="2"/>
      <c r="B13" s="2"/>
      <c r="C13" s="3"/>
      <c r="D13" s="31"/>
      <c r="E13" s="37"/>
      <c r="G13" s="31"/>
      <c r="H13" s="45"/>
      <c r="K13" s="31"/>
      <c r="L13" s="45"/>
      <c r="O13" s="31"/>
      <c r="P13" s="45"/>
      <c r="S13" s="31"/>
      <c r="T13" s="45"/>
    </row>
    <row r="14" spans="1:22" x14ac:dyDescent="0.25">
      <c r="A14" s="26" t="s">
        <v>38</v>
      </c>
      <c r="B14" s="26" t="s">
        <v>46</v>
      </c>
      <c r="C14" s="27" t="s">
        <v>37</v>
      </c>
      <c r="D14" s="30">
        <v>0</v>
      </c>
      <c r="E14" s="37"/>
      <c r="G14" s="30">
        <v>0</v>
      </c>
      <c r="H14" s="45"/>
      <c r="K14" s="30">
        <v>0</v>
      </c>
      <c r="L14" s="45"/>
      <c r="O14" s="30">
        <v>0</v>
      </c>
      <c r="P14" s="45"/>
      <c r="S14" s="30">
        <v>0</v>
      </c>
      <c r="T14" s="45"/>
    </row>
    <row r="16" spans="1:22" x14ac:dyDescent="0.25">
      <c r="C16" t="s">
        <v>9</v>
      </c>
      <c r="D16" s="4">
        <v>400000</v>
      </c>
      <c r="E16" s="38"/>
      <c r="G16" s="4">
        <v>340000</v>
      </c>
      <c r="H16" s="46"/>
      <c r="K16" s="4">
        <v>410000</v>
      </c>
      <c r="L16" s="46"/>
      <c r="O16" s="4">
        <v>200000</v>
      </c>
      <c r="P16" s="46"/>
      <c r="S16" s="4">
        <v>170000</v>
      </c>
      <c r="T16" s="46"/>
    </row>
    <row r="17" spans="1:21" x14ac:dyDescent="0.25">
      <c r="A17" s="1" t="s">
        <v>16</v>
      </c>
      <c r="C17" t="s">
        <v>13</v>
      </c>
      <c r="D17" s="4">
        <v>35000</v>
      </c>
      <c r="E17" s="38"/>
      <c r="G17" s="4">
        <v>10000</v>
      </c>
      <c r="H17" s="46"/>
      <c r="K17" s="4">
        <v>7655</v>
      </c>
      <c r="L17" s="46"/>
      <c r="O17" s="4">
        <v>8029</v>
      </c>
      <c r="P17" s="46"/>
      <c r="S17" s="4">
        <v>8200</v>
      </c>
      <c r="T17" s="46"/>
    </row>
    <row r="18" spans="1:21" x14ac:dyDescent="0.25">
      <c r="A18" s="1" t="s">
        <v>5</v>
      </c>
      <c r="C18" t="s">
        <v>14</v>
      </c>
      <c r="D18" s="4">
        <v>110000</v>
      </c>
      <c r="E18" s="38"/>
      <c r="G18" s="4">
        <v>75000</v>
      </c>
      <c r="H18" s="46"/>
      <c r="K18" s="4">
        <v>65433</v>
      </c>
      <c r="L18" s="46"/>
      <c r="O18" s="4">
        <v>40000</v>
      </c>
      <c r="P18" s="46"/>
      <c r="S18" s="4">
        <v>3000</v>
      </c>
      <c r="T18" s="46"/>
    </row>
    <row r="19" spans="1:21" x14ac:dyDescent="0.25">
      <c r="A19" s="1" t="s">
        <v>5</v>
      </c>
      <c r="C19" t="s">
        <v>0</v>
      </c>
      <c r="D19" s="14">
        <v>0</v>
      </c>
      <c r="E19" s="38"/>
      <c r="G19" s="14">
        <v>0</v>
      </c>
      <c r="H19" s="46"/>
      <c r="K19" s="14">
        <v>0</v>
      </c>
      <c r="L19" s="46"/>
      <c r="O19" s="14">
        <v>0</v>
      </c>
      <c r="P19" s="46"/>
      <c r="S19" s="14">
        <v>0</v>
      </c>
      <c r="T19" s="46"/>
    </row>
    <row r="20" spans="1:21" x14ac:dyDescent="0.25">
      <c r="A20" s="2" t="s">
        <v>5</v>
      </c>
      <c r="B20" s="2"/>
      <c r="C20" s="3" t="s">
        <v>15</v>
      </c>
      <c r="D20" s="5">
        <f>SUM(D16:D19)</f>
        <v>545000</v>
      </c>
      <c r="G20" s="5">
        <f>SUM(G16:G19)</f>
        <v>425000</v>
      </c>
      <c r="K20" s="5">
        <f>SUM(K16:K19)</f>
        <v>483088</v>
      </c>
      <c r="O20" s="5">
        <f>SUM(O16:O19)</f>
        <v>248029</v>
      </c>
      <c r="S20" s="5">
        <f>SUM(S16:S19)</f>
        <v>181200</v>
      </c>
    </row>
    <row r="21" spans="1:21" x14ac:dyDescent="0.25">
      <c r="A21" s="1" t="s">
        <v>7</v>
      </c>
      <c r="B21" s="1" t="s">
        <v>45</v>
      </c>
      <c r="C21" t="s">
        <v>17</v>
      </c>
      <c r="D21" s="4">
        <f>D16*0.16</f>
        <v>64000</v>
      </c>
      <c r="G21" s="4">
        <f>G16*0.16</f>
        <v>54400</v>
      </c>
      <c r="K21" s="4">
        <f>K16*0.16</f>
        <v>65600</v>
      </c>
      <c r="O21" s="4">
        <f>O16*0.16</f>
        <v>32000</v>
      </c>
      <c r="S21" s="4">
        <f>S16*0.16</f>
        <v>27200</v>
      </c>
    </row>
    <row r="22" spans="1:21" x14ac:dyDescent="0.25">
      <c r="A22" s="1" t="s">
        <v>7</v>
      </c>
      <c r="B22" s="1" t="s">
        <v>45</v>
      </c>
      <c r="C22" t="s">
        <v>18</v>
      </c>
      <c r="D22" s="4">
        <f>D17*0</f>
        <v>0</v>
      </c>
      <c r="G22" s="4">
        <f>G17*0</f>
        <v>0</v>
      </c>
      <c r="K22" s="4">
        <f>K17*0</f>
        <v>0</v>
      </c>
      <c r="O22" s="4">
        <f>O17*0</f>
        <v>0</v>
      </c>
      <c r="S22" s="4">
        <f>S17*0</f>
        <v>0</v>
      </c>
    </row>
    <row r="23" spans="1:21" x14ac:dyDescent="0.25">
      <c r="A23" s="1" t="s">
        <v>28</v>
      </c>
      <c r="B23" s="1" t="s">
        <v>47</v>
      </c>
      <c r="C23" t="s">
        <v>27</v>
      </c>
      <c r="D23" s="20">
        <f>Hoja2!E7</f>
        <v>1198.2933333333333</v>
      </c>
      <c r="G23" s="20">
        <v>1000</v>
      </c>
      <c r="K23" s="20">
        <v>1871</v>
      </c>
      <c r="O23" s="20">
        <v>1500</v>
      </c>
      <c r="S23" s="20">
        <v>1654</v>
      </c>
    </row>
    <row r="24" spans="1:21" s="19" customFormat="1" x14ac:dyDescent="0.25">
      <c r="A24" s="18" t="s">
        <v>5</v>
      </c>
      <c r="B24" s="18" t="s">
        <v>47</v>
      </c>
      <c r="C24" s="19" t="s">
        <v>29</v>
      </c>
      <c r="D24" s="21">
        <f>Hoja2!D7</f>
        <v>1066.6666666666667</v>
      </c>
      <c r="E24" s="33"/>
      <c r="F24" s="34"/>
      <c r="G24" s="21">
        <v>1200</v>
      </c>
      <c r="H24" s="41"/>
      <c r="I24" s="42"/>
      <c r="K24" s="21">
        <f>D23</f>
        <v>1198.2933333333333</v>
      </c>
      <c r="L24" s="41"/>
      <c r="M24" s="42"/>
      <c r="O24" s="21">
        <f>G23</f>
        <v>1000</v>
      </c>
      <c r="P24" s="41"/>
      <c r="Q24" s="42"/>
      <c r="S24" s="21">
        <f>K23</f>
        <v>1871</v>
      </c>
      <c r="T24" s="41"/>
      <c r="U24" s="42"/>
    </row>
    <row r="25" spans="1:21" s="3" customFormat="1" x14ac:dyDescent="0.25">
      <c r="A25" s="2" t="s">
        <v>6</v>
      </c>
      <c r="B25" s="2"/>
      <c r="C25" s="3" t="s">
        <v>52</v>
      </c>
      <c r="D25" s="15">
        <f>D21+D22-D23+D24</f>
        <v>63868.373333333329</v>
      </c>
      <c r="E25" s="39"/>
      <c r="F25" s="40"/>
      <c r="G25" s="15">
        <f>G21+G22-G23+G24</f>
        <v>54600</v>
      </c>
      <c r="H25" s="47"/>
      <c r="I25" s="48"/>
      <c r="K25" s="15">
        <f>K21+K22-K23+K24</f>
        <v>64927.293333333335</v>
      </c>
      <c r="L25" s="47"/>
      <c r="M25" s="48"/>
      <c r="O25" s="15">
        <f>O21+O22-O23+O24</f>
        <v>31500</v>
      </c>
      <c r="P25" s="47"/>
      <c r="Q25" s="48"/>
      <c r="S25" s="15">
        <f>S21+S22-S23+S24</f>
        <v>27417</v>
      </c>
      <c r="T25" s="47"/>
      <c r="U25" s="48"/>
    </row>
    <row r="26" spans="1:21" s="19" customFormat="1" x14ac:dyDescent="0.25">
      <c r="A26" s="18" t="s">
        <v>7</v>
      </c>
      <c r="B26" s="18"/>
      <c r="C26" s="19" t="s">
        <v>53</v>
      </c>
      <c r="D26" s="32">
        <f>F5</f>
        <v>0.80303030303030298</v>
      </c>
      <c r="E26" s="33"/>
      <c r="F26" s="34"/>
      <c r="G26" s="32">
        <f>I5</f>
        <v>0.81511493206918173</v>
      </c>
      <c r="H26" s="41"/>
      <c r="I26" s="42"/>
      <c r="K26" s="32">
        <f>M5</f>
        <v>0.82946250829462509</v>
      </c>
      <c r="L26" s="41"/>
      <c r="M26" s="42"/>
      <c r="O26" s="32">
        <f>Q5</f>
        <v>0.76929288268543083</v>
      </c>
      <c r="P26" s="41"/>
      <c r="Q26" s="42"/>
      <c r="S26" s="32">
        <f>U5</f>
        <v>0.89470550653429937</v>
      </c>
      <c r="T26" s="41"/>
      <c r="U26" s="42"/>
    </row>
    <row r="27" spans="1:21" x14ac:dyDescent="0.25">
      <c r="A27" s="2" t="s">
        <v>8</v>
      </c>
      <c r="B27" s="2"/>
      <c r="C27" s="3" t="s">
        <v>30</v>
      </c>
      <c r="D27" s="15">
        <f>D25*D26</f>
        <v>51288.239191919187</v>
      </c>
      <c r="G27" s="15">
        <f>G25*G26</f>
        <v>44505.275290977319</v>
      </c>
      <c r="K27" s="15">
        <f>K25*K26</f>
        <v>53854.755585047555</v>
      </c>
      <c r="O27" s="15">
        <f>O25*O26</f>
        <v>24232.725804591071</v>
      </c>
      <c r="S27" s="15">
        <f>S25*S26</f>
        <v>24530.140872650885</v>
      </c>
    </row>
    <row r="28" spans="1:21" x14ac:dyDescent="0.25">
      <c r="A28" s="1" t="s">
        <v>5</v>
      </c>
      <c r="B28" s="1" t="s">
        <v>48</v>
      </c>
      <c r="C28" s="19" t="s">
        <v>31</v>
      </c>
      <c r="S28" s="20">
        <f>Hoja2!G48</f>
        <v>18.377211294411122</v>
      </c>
    </row>
    <row r="29" spans="1:21" x14ac:dyDescent="0.25">
      <c r="A29" s="1" t="s">
        <v>28</v>
      </c>
      <c r="B29" s="1" t="s">
        <v>49</v>
      </c>
      <c r="C29" s="19" t="s">
        <v>73</v>
      </c>
      <c r="O29" s="20">
        <f>Hoja2!G30</f>
        <v>6.7630032823330568</v>
      </c>
      <c r="S29" s="20">
        <f>Hoja2!K30</f>
        <v>0</v>
      </c>
    </row>
    <row r="30" spans="1:21" x14ac:dyDescent="0.25">
      <c r="A30" s="26" t="s">
        <v>39</v>
      </c>
      <c r="B30" s="26"/>
      <c r="C30" s="27" t="s">
        <v>32</v>
      </c>
      <c r="D30" s="28">
        <f>D27+D28-D29</f>
        <v>51288.239191919187</v>
      </c>
      <c r="G30" s="28">
        <f>G27+G28-G29</f>
        <v>44505.275290977319</v>
      </c>
      <c r="K30" s="28">
        <f>K27+K28-K29</f>
        <v>53854.755585047555</v>
      </c>
      <c r="O30" s="28">
        <f>O27+O28-O29</f>
        <v>24225.962801308739</v>
      </c>
      <c r="S30" s="28">
        <f>S27+S28-S29</f>
        <v>24548.518083945295</v>
      </c>
    </row>
    <row r="32" spans="1:21" x14ac:dyDescent="0.25">
      <c r="A32" s="26" t="s">
        <v>40</v>
      </c>
      <c r="B32" s="26"/>
      <c r="C32" s="27" t="s">
        <v>34</v>
      </c>
      <c r="D32" s="28">
        <f>D12-D14-D30</f>
        <v>28711.760808080813</v>
      </c>
      <c r="G32" s="28">
        <f>G12-G14-G30</f>
        <v>43494.724709022681</v>
      </c>
      <c r="K32" s="28">
        <f>K12-K14-K30</f>
        <v>42145.244414952445</v>
      </c>
      <c r="O32" s="28">
        <f>O12-O14-O30</f>
        <v>37983.477198691267</v>
      </c>
      <c r="S32" s="28">
        <f>S12-S14-S30</f>
        <v>44624.281916054708</v>
      </c>
    </row>
    <row r="34" spans="1:21" s="19" customFormat="1" x14ac:dyDescent="0.25">
      <c r="A34" s="18" t="s">
        <v>28</v>
      </c>
      <c r="B34" s="18" t="s">
        <v>50</v>
      </c>
      <c r="C34" s="19" t="s">
        <v>35</v>
      </c>
      <c r="D34" s="29">
        <v>12000</v>
      </c>
      <c r="E34" s="38"/>
      <c r="F34" s="34"/>
      <c r="G34" s="29">
        <v>0</v>
      </c>
      <c r="H34" s="46"/>
      <c r="I34" s="42"/>
      <c r="K34" s="29">
        <v>0</v>
      </c>
      <c r="L34" s="46"/>
      <c r="M34" s="42"/>
      <c r="O34" s="29">
        <v>0</v>
      </c>
      <c r="P34" s="46"/>
      <c r="Q34" s="42"/>
      <c r="S34" s="29">
        <v>0</v>
      </c>
      <c r="T34" s="46"/>
      <c r="U34" s="42"/>
    </row>
    <row r="36" spans="1:21" x14ac:dyDescent="0.25">
      <c r="A36" s="26" t="s">
        <v>8</v>
      </c>
      <c r="B36" s="26" t="s">
        <v>51</v>
      </c>
      <c r="C36" s="27" t="s">
        <v>36</v>
      </c>
      <c r="D36" s="28">
        <f>D32-D34</f>
        <v>16711.760808080813</v>
      </c>
      <c r="G36" s="28">
        <f>G32-G34</f>
        <v>43494.724709022681</v>
      </c>
      <c r="K36" s="28">
        <f>K32-K34</f>
        <v>42145.244414952445</v>
      </c>
      <c r="O36" s="28">
        <f>O32-O34</f>
        <v>37983.477198691267</v>
      </c>
      <c r="S36" s="28">
        <f>S32-S34</f>
        <v>44624.281916054708</v>
      </c>
    </row>
  </sheetData>
  <mergeCells count="16">
    <mergeCell ref="F5:F6"/>
    <mergeCell ref="F7:F8"/>
    <mergeCell ref="A1:D1"/>
    <mergeCell ref="A2:D2"/>
    <mergeCell ref="I5:I6"/>
    <mergeCell ref="I7:I8"/>
    <mergeCell ref="R5:R6"/>
    <mergeCell ref="U5:U6"/>
    <mergeCell ref="U7:U8"/>
    <mergeCell ref="V5:V6"/>
    <mergeCell ref="J5:J6"/>
    <mergeCell ref="M5:M6"/>
    <mergeCell ref="M7:M8"/>
    <mergeCell ref="N5:N6"/>
    <mergeCell ref="Q5:Q6"/>
    <mergeCell ref="Q7:Q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A9DAD-7A8D-E141-97B4-B0E9D0575653}">
  <dimension ref="A2:G48"/>
  <sheetViews>
    <sheetView tabSelected="1" zoomScaleNormal="100" workbookViewId="0">
      <selection activeCell="G45" sqref="G45"/>
    </sheetView>
  </sheetViews>
  <sheetFormatPr baseColWidth="10" defaultRowHeight="15.75" x14ac:dyDescent="0.25"/>
  <cols>
    <col min="1" max="1" width="6.125" customWidth="1"/>
    <col min="3" max="3" width="19.875" customWidth="1"/>
  </cols>
  <sheetData>
    <row r="2" spans="1:7" x14ac:dyDescent="0.25">
      <c r="D2" s="16">
        <v>45231</v>
      </c>
      <c r="E2" s="16">
        <v>45292</v>
      </c>
    </row>
    <row r="3" spans="1:7" x14ac:dyDescent="0.25">
      <c r="C3" t="s">
        <v>21</v>
      </c>
      <c r="D3" s="4">
        <v>10000</v>
      </c>
      <c r="E3" s="4">
        <v>11234</v>
      </c>
    </row>
    <row r="4" spans="1:7" x14ac:dyDescent="0.25">
      <c r="C4" t="s">
        <v>22</v>
      </c>
      <c r="D4" s="4">
        <f>D3*0.16</f>
        <v>1600</v>
      </c>
      <c r="E4" s="22">
        <f>E3*0.16</f>
        <v>1797.44</v>
      </c>
    </row>
    <row r="5" spans="1:7" x14ac:dyDescent="0.25">
      <c r="C5" s="3" t="s">
        <v>23</v>
      </c>
      <c r="D5" s="5">
        <f>D3+D4</f>
        <v>11600</v>
      </c>
      <c r="E5" s="5">
        <f>E3+E4</f>
        <v>13031.44</v>
      </c>
    </row>
    <row r="6" spans="1:7" x14ac:dyDescent="0.25">
      <c r="C6" t="s">
        <v>24</v>
      </c>
      <c r="D6" s="4">
        <f>D3*0.1</f>
        <v>1000</v>
      </c>
      <c r="E6" s="4">
        <f>E3*0.1</f>
        <v>1123.4000000000001</v>
      </c>
    </row>
    <row r="7" spans="1:7" x14ac:dyDescent="0.25">
      <c r="C7" t="s">
        <v>25</v>
      </c>
      <c r="D7" s="4">
        <f>D4/3*2</f>
        <v>1066.6666666666667</v>
      </c>
      <c r="E7" s="4">
        <f>E4/3*2</f>
        <v>1198.2933333333333</v>
      </c>
    </row>
    <row r="8" spans="1:7" x14ac:dyDescent="0.25">
      <c r="C8" s="3" t="s">
        <v>26</v>
      </c>
      <c r="D8" s="5">
        <f>D5-D6-D7</f>
        <v>9533.3333333333339</v>
      </c>
      <c r="E8" s="5">
        <f>E5-E6-E7</f>
        <v>10709.746666666668</v>
      </c>
    </row>
    <row r="9" spans="1:7" x14ac:dyDescent="0.25">
      <c r="D9" s="4"/>
    </row>
    <row r="11" spans="1:7" x14ac:dyDescent="0.25">
      <c r="C11" t="s">
        <v>54</v>
      </c>
      <c r="E11" s="55">
        <v>50000</v>
      </c>
    </row>
    <row r="12" spans="1:7" x14ac:dyDescent="0.25">
      <c r="C12" t="s">
        <v>22</v>
      </c>
      <c r="E12">
        <f>E11*0.16</f>
        <v>8000</v>
      </c>
    </row>
    <row r="13" spans="1:7" x14ac:dyDescent="0.25">
      <c r="C13" t="s">
        <v>55</v>
      </c>
      <c r="E13" s="55">
        <f>E11+E12</f>
        <v>58000</v>
      </c>
    </row>
    <row r="15" spans="1:7" x14ac:dyDescent="0.25">
      <c r="C15" t="s">
        <v>57</v>
      </c>
      <c r="G15">
        <f>E12</f>
        <v>8000</v>
      </c>
    </row>
    <row r="16" spans="1:7" x14ac:dyDescent="0.25">
      <c r="A16" t="s">
        <v>7</v>
      </c>
      <c r="C16" s="56" t="s">
        <v>58</v>
      </c>
      <c r="G16" s="56">
        <v>0.3</v>
      </c>
    </row>
    <row r="17" spans="1:7" x14ac:dyDescent="0.25">
      <c r="A17" t="s">
        <v>8</v>
      </c>
      <c r="B17" t="s">
        <v>60</v>
      </c>
      <c r="C17" t="s">
        <v>59</v>
      </c>
      <c r="G17">
        <f>G15*G16</f>
        <v>2400</v>
      </c>
    </row>
    <row r="18" spans="1:7" x14ac:dyDescent="0.25">
      <c r="A18" t="s">
        <v>64</v>
      </c>
      <c r="C18" t="s">
        <v>61</v>
      </c>
      <c r="G18">
        <v>12</v>
      </c>
    </row>
    <row r="19" spans="1:7" x14ac:dyDescent="0.25">
      <c r="A19" t="s">
        <v>8</v>
      </c>
      <c r="B19" t="s">
        <v>63</v>
      </c>
      <c r="C19" t="s">
        <v>62</v>
      </c>
      <c r="G19">
        <f>G17/G18</f>
        <v>200</v>
      </c>
    </row>
    <row r="20" spans="1:7" x14ac:dyDescent="0.25">
      <c r="A20" t="s">
        <v>7</v>
      </c>
      <c r="C20" t="s">
        <v>66</v>
      </c>
      <c r="G20" s="6">
        <f>Hoja1!D26</f>
        <v>0.80303030303030298</v>
      </c>
    </row>
    <row r="21" spans="1:7" x14ac:dyDescent="0.25">
      <c r="A21" s="57" t="s">
        <v>8</v>
      </c>
      <c r="B21" s="57" t="s">
        <v>65</v>
      </c>
      <c r="C21" s="57" t="s">
        <v>62</v>
      </c>
      <c r="D21" s="57"/>
      <c r="E21" s="57"/>
      <c r="F21" s="57"/>
      <c r="G21" s="58">
        <f>G19*G20</f>
        <v>160.60606060606059</v>
      </c>
    </row>
    <row r="23" spans="1:7" x14ac:dyDescent="0.25">
      <c r="A23" t="s">
        <v>7</v>
      </c>
      <c r="C23" t="s">
        <v>67</v>
      </c>
      <c r="G23" s="6">
        <f>Hoja1!O26</f>
        <v>0.76929288268543083</v>
      </c>
    </row>
    <row r="24" spans="1:7" x14ac:dyDescent="0.25">
      <c r="A24" s="57" t="s">
        <v>8</v>
      </c>
      <c r="B24" s="57" t="s">
        <v>68</v>
      </c>
      <c r="C24" s="57" t="s">
        <v>62</v>
      </c>
      <c r="D24" s="57"/>
      <c r="E24" s="57"/>
      <c r="F24" s="57"/>
      <c r="G24" s="58">
        <f>G23*G19</f>
        <v>153.85857653708618</v>
      </c>
    </row>
    <row r="26" spans="1:7" x14ac:dyDescent="0.25">
      <c r="A26" t="s">
        <v>6</v>
      </c>
      <c r="B26" t="s">
        <v>69</v>
      </c>
      <c r="C26" t="s">
        <v>70</v>
      </c>
      <c r="G26" s="20">
        <f>G21-G24</f>
        <v>6.7474840689744155</v>
      </c>
    </row>
    <row r="28" spans="1:7" x14ac:dyDescent="0.25">
      <c r="A28" t="s">
        <v>7</v>
      </c>
      <c r="C28" t="s">
        <v>71</v>
      </c>
      <c r="G28">
        <v>1.0023</v>
      </c>
    </row>
    <row r="30" spans="1:7" x14ac:dyDescent="0.25">
      <c r="A30" s="57" t="s">
        <v>8</v>
      </c>
      <c r="B30" s="57"/>
      <c r="C30" s="57" t="s">
        <v>72</v>
      </c>
      <c r="D30" s="57"/>
      <c r="E30" s="57"/>
      <c r="F30" s="57"/>
      <c r="G30" s="59">
        <f>G26*G28</f>
        <v>6.7630032823330568</v>
      </c>
    </row>
    <row r="33" spans="1:7" x14ac:dyDescent="0.25">
      <c r="C33" t="s">
        <v>57</v>
      </c>
      <c r="G33">
        <f>E12</f>
        <v>8000</v>
      </c>
    </row>
    <row r="34" spans="1:7" x14ac:dyDescent="0.25">
      <c r="A34" t="s">
        <v>7</v>
      </c>
      <c r="C34" s="56" t="s">
        <v>58</v>
      </c>
      <c r="G34" s="56">
        <v>0.3</v>
      </c>
    </row>
    <row r="35" spans="1:7" x14ac:dyDescent="0.25">
      <c r="A35" t="s">
        <v>8</v>
      </c>
      <c r="B35" t="s">
        <v>60</v>
      </c>
      <c r="C35" t="s">
        <v>59</v>
      </c>
      <c r="G35">
        <f>G33*G34</f>
        <v>2400</v>
      </c>
    </row>
    <row r="36" spans="1:7" x14ac:dyDescent="0.25">
      <c r="A36" t="s">
        <v>64</v>
      </c>
      <c r="C36" t="s">
        <v>61</v>
      </c>
      <c r="G36">
        <v>12</v>
      </c>
    </row>
    <row r="37" spans="1:7" x14ac:dyDescent="0.25">
      <c r="A37" t="s">
        <v>8</v>
      </c>
      <c r="B37" t="s">
        <v>63</v>
      </c>
      <c r="C37" t="s">
        <v>62</v>
      </c>
      <c r="G37">
        <f>G35/G36</f>
        <v>200</v>
      </c>
    </row>
    <row r="38" spans="1:7" x14ac:dyDescent="0.25">
      <c r="A38" t="s">
        <v>7</v>
      </c>
      <c r="C38" t="s">
        <v>78</v>
      </c>
      <c r="G38" s="6">
        <f>Hoja1!D26</f>
        <v>0.80303030303030298</v>
      </c>
    </row>
    <row r="39" spans="1:7" x14ac:dyDescent="0.25">
      <c r="A39" s="57" t="s">
        <v>8</v>
      </c>
      <c r="B39" s="57" t="s">
        <v>65</v>
      </c>
      <c r="C39" s="57" t="s">
        <v>62</v>
      </c>
      <c r="D39" s="57"/>
      <c r="E39" s="57"/>
      <c r="F39" s="57"/>
      <c r="G39" s="58">
        <f>G37*G38</f>
        <v>160.60606060606059</v>
      </c>
    </row>
    <row r="41" spans="1:7" x14ac:dyDescent="0.25">
      <c r="A41" t="s">
        <v>7</v>
      </c>
      <c r="C41" t="s">
        <v>67</v>
      </c>
      <c r="G41" s="6">
        <f>Hoja1!S26</f>
        <v>0.89470550653429937</v>
      </c>
    </row>
    <row r="42" spans="1:7" x14ac:dyDescent="0.25">
      <c r="A42" s="57" t="s">
        <v>8</v>
      </c>
      <c r="B42" s="57" t="s">
        <v>68</v>
      </c>
      <c r="C42" s="57" t="s">
        <v>62</v>
      </c>
      <c r="D42" s="57"/>
      <c r="E42" s="57"/>
      <c r="F42" s="57"/>
      <c r="G42" s="58">
        <f>G41*G37</f>
        <v>178.94110130685988</v>
      </c>
    </row>
    <row r="44" spans="1:7" x14ac:dyDescent="0.25">
      <c r="A44" t="s">
        <v>6</v>
      </c>
      <c r="B44" t="s">
        <v>74</v>
      </c>
      <c r="C44" t="s">
        <v>75</v>
      </c>
      <c r="G44" s="20">
        <f>G42-G39</f>
        <v>18.335040700799283</v>
      </c>
    </row>
    <row r="46" spans="1:7" x14ac:dyDescent="0.25">
      <c r="A46" t="s">
        <v>7</v>
      </c>
      <c r="C46" t="s">
        <v>76</v>
      </c>
      <c r="G46">
        <v>1.0023</v>
      </c>
    </row>
    <row r="48" spans="1:7" x14ac:dyDescent="0.25">
      <c r="A48" s="57" t="s">
        <v>8</v>
      </c>
      <c r="B48" s="57"/>
      <c r="C48" s="57" t="s">
        <v>77</v>
      </c>
      <c r="D48" s="57"/>
      <c r="E48" s="57"/>
      <c r="F48" s="57"/>
      <c r="G48" s="59">
        <f>G44*G46</f>
        <v>18.377211294411122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Vivar Alvarez</dc:creator>
  <cp:lastModifiedBy>MIGUEL ALARCON DIAZ</cp:lastModifiedBy>
  <dcterms:created xsi:type="dcterms:W3CDTF">2024-06-04T14:21:03Z</dcterms:created>
  <dcterms:modified xsi:type="dcterms:W3CDTF">2024-07-18T03:59:14Z</dcterms:modified>
</cp:coreProperties>
</file>