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RTB\USB-Verde-Plata\DeclaracionAnual-PF-2022\Miguel\CasosPracticos\"/>
    </mc:Choice>
  </mc:AlternateContent>
  <xr:revisionPtr revIDLastSave="0" documentId="13_ncr:1_{AC7AD99A-947D-4326-9741-A571957EF66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SR PROVISIONALES" sheetId="58" r:id="rId1"/>
    <sheet name="XML ENE-DIC-2022 CASO" sheetId="55" r:id="rId2"/>
    <sheet name="XML ENE-DIC-2022 respaldo" sheetId="60" r:id="rId3"/>
    <sheet name="CatalogoIngresos" sheetId="59" r:id="rId4"/>
    <sheet name="TARIFAS 2022" sheetId="56" r:id="rId5"/>
  </sheets>
  <functionGroups builtInGroupCount="19"/>
  <definedNames>
    <definedName name="_xlnm._FilterDatabase" localSheetId="1" hidden="1">'XML ENE-DIC-2022 CASO'!$A$4:$AP$45</definedName>
    <definedName name="_xlnm._FilterDatabase" localSheetId="2" hidden="1">'XML ENE-DIC-2022 respaldo'!$A$4:$AP$45</definedName>
    <definedName name="ABRIL">'TARIFAS 2022'!$G$42:$J$52</definedName>
    <definedName name="AGOSTO">'TARIFAS 2022'!$G$76:$J$86</definedName>
    <definedName name="ANUAL2022">'TARIFAS 2022'!$B$6:$E$16</definedName>
    <definedName name="Catalogo_Ingresos">CatalogoIngresos!$A$2:$A$13</definedName>
    <definedName name="DICIEMBRE">'TARIFAS 2022'!$G$110:$J$120</definedName>
    <definedName name="ENERO">'TARIFAS 2022'!$B$25:$E$35</definedName>
    <definedName name="FEBRERO">'TARIFAS 2022'!$G$25:$J$35</definedName>
    <definedName name="JULIO">'TARIFAS 2022'!$B$76:$E$86</definedName>
    <definedName name="JUNIO">'TARIFAS 2022'!$G$59:$J$69</definedName>
    <definedName name="MARZO">'TARIFAS 2022'!$B$42:$E$52</definedName>
    <definedName name="MAYO">'TARIFAS 2022'!$B$59:$E$69</definedName>
    <definedName name="NOVIEMBRE">'TARIFAS 2022'!$B$110:$E$120</definedName>
    <definedName name="OCTUBRE">'TARIFAS 2022'!$G$93:$J$103</definedName>
    <definedName name="SEPTIEMBRE">'TARIFAS 2022'!$B$93:$E$103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59" l="1"/>
  <c r="AM45" i="60"/>
  <c r="AF45" i="60"/>
  <c r="AB45" i="60"/>
  <c r="R45" i="60"/>
  <c r="K45" i="60"/>
  <c r="G45" i="60"/>
  <c r="AM44" i="60"/>
  <c r="AC44" i="60"/>
  <c r="W44" i="60"/>
  <c r="O44" i="60"/>
  <c r="H44" i="60"/>
  <c r="D44" i="60"/>
  <c r="AN43" i="60"/>
  <c r="AJ43" i="60"/>
  <c r="AC43" i="60"/>
  <c r="W43" i="60"/>
  <c r="O43" i="60"/>
  <c r="H43" i="60"/>
  <c r="D43" i="60"/>
  <c r="AN42" i="60"/>
  <c r="AJ42" i="60"/>
  <c r="AD42" i="60"/>
  <c r="X42" i="60"/>
  <c r="T42" i="60"/>
  <c r="P42" i="60"/>
  <c r="I42" i="60"/>
  <c r="E42" i="60"/>
  <c r="AO41" i="60"/>
  <c r="AK41" i="60"/>
  <c r="AE41" i="60"/>
  <c r="Y41" i="60"/>
  <c r="U41" i="60"/>
  <c r="Q41" i="60"/>
  <c r="J41" i="60"/>
  <c r="F41" i="60"/>
  <c r="AP40" i="60"/>
  <c r="AL40" i="60"/>
  <c r="AF40" i="60"/>
  <c r="AB40" i="60"/>
  <c r="R40" i="60"/>
  <c r="K40" i="60"/>
  <c r="G40" i="60"/>
  <c r="AM39" i="60"/>
  <c r="AF39" i="60"/>
  <c r="AB39" i="60"/>
  <c r="R39" i="60"/>
  <c r="K39" i="60"/>
  <c r="G39" i="60"/>
  <c r="AM38" i="60"/>
  <c r="AC38" i="60"/>
  <c r="W38" i="60"/>
  <c r="O38" i="60"/>
  <c r="H38" i="60"/>
  <c r="D38" i="60"/>
  <c r="AN37" i="60"/>
  <c r="AJ37" i="60"/>
  <c r="AD37" i="60"/>
  <c r="X37" i="60"/>
  <c r="T37" i="60"/>
  <c r="P37" i="60"/>
  <c r="I37" i="60"/>
  <c r="E37" i="60"/>
  <c r="AO36" i="60"/>
  <c r="AK36" i="60"/>
  <c r="AD36" i="60"/>
  <c r="X36" i="60"/>
  <c r="T36" i="60"/>
  <c r="P36" i="60"/>
  <c r="I36" i="60"/>
  <c r="E36" i="60"/>
  <c r="AO35" i="60"/>
  <c r="AK35" i="60"/>
  <c r="AE35" i="60"/>
  <c r="Y35" i="60"/>
  <c r="U35" i="60"/>
  <c r="Q35" i="60"/>
  <c r="J35" i="60"/>
  <c r="F35" i="60"/>
  <c r="AP34" i="60"/>
  <c r="AL34" i="60"/>
  <c r="AF34" i="60"/>
  <c r="AB34" i="60"/>
  <c r="R34" i="60"/>
  <c r="K34" i="60"/>
  <c r="G34" i="60"/>
  <c r="AM33" i="60"/>
  <c r="AF33" i="60"/>
  <c r="AB33" i="60"/>
  <c r="R33" i="60"/>
  <c r="K33" i="60"/>
  <c r="G33" i="60"/>
  <c r="AM32" i="60"/>
  <c r="AC32" i="60"/>
  <c r="W32" i="60"/>
  <c r="O32" i="60"/>
  <c r="H32" i="60"/>
  <c r="D32" i="60"/>
  <c r="AN31" i="60"/>
  <c r="AP45" i="60"/>
  <c r="AL45" i="60"/>
  <c r="AE45" i="60"/>
  <c r="Y45" i="60"/>
  <c r="U45" i="60"/>
  <c r="Q45" i="60"/>
  <c r="J45" i="60"/>
  <c r="F45" i="60"/>
  <c r="AP44" i="60"/>
  <c r="AL44" i="60"/>
  <c r="AF44" i="60"/>
  <c r="AB44" i="60"/>
  <c r="R44" i="60"/>
  <c r="K44" i="60"/>
  <c r="G44" i="60"/>
  <c r="AM43" i="60"/>
  <c r="AF43" i="60"/>
  <c r="AB43" i="60"/>
  <c r="R43" i="60"/>
  <c r="K43" i="60"/>
  <c r="G43" i="60"/>
  <c r="AM42" i="60"/>
  <c r="AC42" i="60"/>
  <c r="W42" i="60"/>
  <c r="O42" i="60"/>
  <c r="H42" i="60"/>
  <c r="D42" i="60"/>
  <c r="AN41" i="60"/>
  <c r="AJ41" i="60"/>
  <c r="AD41" i="60"/>
  <c r="X41" i="60"/>
  <c r="T41" i="60"/>
  <c r="P41" i="60"/>
  <c r="I41" i="60"/>
  <c r="E41" i="60"/>
  <c r="AO40" i="60"/>
  <c r="AK40" i="60"/>
  <c r="AE40" i="60"/>
  <c r="Y40" i="60"/>
  <c r="U40" i="60"/>
  <c r="Q40" i="60"/>
  <c r="J40" i="60"/>
  <c r="F40" i="60"/>
  <c r="AP39" i="60"/>
  <c r="AL39" i="60"/>
  <c r="AE39" i="60"/>
  <c r="Y39" i="60"/>
  <c r="U39" i="60"/>
  <c r="Q39" i="60"/>
  <c r="J39" i="60"/>
  <c r="F39" i="60"/>
  <c r="AP38" i="60"/>
  <c r="AL38" i="60"/>
  <c r="AF38" i="60"/>
  <c r="AB38" i="60"/>
  <c r="R38" i="60"/>
  <c r="K38" i="60"/>
  <c r="G38" i="60"/>
  <c r="AM37" i="60"/>
  <c r="AC37" i="60"/>
  <c r="W37" i="60"/>
  <c r="O37" i="60"/>
  <c r="H37" i="60"/>
  <c r="D37" i="60"/>
  <c r="AN36" i="60"/>
  <c r="AJ36" i="60"/>
  <c r="AC36" i="60"/>
  <c r="W36" i="60"/>
  <c r="O36" i="60"/>
  <c r="H36" i="60"/>
  <c r="D36" i="60"/>
  <c r="AN35" i="60"/>
  <c r="AJ35" i="60"/>
  <c r="AD35" i="60"/>
  <c r="X35" i="60"/>
  <c r="T35" i="60"/>
  <c r="P35" i="60"/>
  <c r="I35" i="60"/>
  <c r="E35" i="60"/>
  <c r="AO34" i="60"/>
  <c r="AK34" i="60"/>
  <c r="AE34" i="60"/>
  <c r="Y34" i="60"/>
  <c r="U34" i="60"/>
  <c r="Q34" i="60"/>
  <c r="J34" i="60"/>
  <c r="F34" i="60"/>
  <c r="AP33" i="60"/>
  <c r="AL33" i="60"/>
  <c r="AE33" i="60"/>
  <c r="Y33" i="60"/>
  <c r="U33" i="60"/>
  <c r="Q33" i="60"/>
  <c r="J33" i="60"/>
  <c r="F33" i="60"/>
  <c r="AP32" i="60"/>
  <c r="AL32" i="60"/>
  <c r="AF32" i="60"/>
  <c r="AB32" i="60"/>
  <c r="R32" i="60"/>
  <c r="K32" i="60"/>
  <c r="G32" i="60"/>
  <c r="AM31" i="60"/>
  <c r="AC31" i="60"/>
  <c r="W31" i="60"/>
  <c r="AJ45" i="60"/>
  <c r="W45" i="60"/>
  <c r="O45" i="60"/>
  <c r="D45" i="60"/>
  <c r="AJ44" i="60"/>
  <c r="X44" i="60"/>
  <c r="P44" i="60"/>
  <c r="E44" i="60"/>
  <c r="AK43" i="60"/>
  <c r="X43" i="60"/>
  <c r="P43" i="60"/>
  <c r="E43" i="60"/>
  <c r="AK42" i="60"/>
  <c r="Y42" i="60"/>
  <c r="Q42" i="60"/>
  <c r="F42" i="60"/>
  <c r="AL41" i="60"/>
  <c r="AB41" i="60"/>
  <c r="R41" i="60"/>
  <c r="G41" i="60"/>
  <c r="AM40" i="60"/>
  <c r="AC40" i="60"/>
  <c r="H40" i="60"/>
  <c r="AN39" i="60"/>
  <c r="AC39" i="60"/>
  <c r="H39" i="60"/>
  <c r="AN38" i="60"/>
  <c r="AD38" i="60"/>
  <c r="T38" i="60"/>
  <c r="I38" i="60"/>
  <c r="AO37" i="60"/>
  <c r="AE37" i="60"/>
  <c r="U37" i="60"/>
  <c r="J37" i="60"/>
  <c r="AP36" i="60"/>
  <c r="AE36" i="60"/>
  <c r="U36" i="60"/>
  <c r="J36" i="60"/>
  <c r="AP35" i="60"/>
  <c r="AF35" i="60"/>
  <c r="K35" i="60"/>
  <c r="W34" i="60"/>
  <c r="O34" i="60"/>
  <c r="D34" i="60"/>
  <c r="AJ33" i="60"/>
  <c r="W33" i="60"/>
  <c r="O33" i="60"/>
  <c r="D33" i="60"/>
  <c r="AJ32" i="60"/>
  <c r="X32" i="60"/>
  <c r="P32" i="60"/>
  <c r="E32" i="60"/>
  <c r="AK31" i="60"/>
  <c r="AD31" i="60"/>
  <c r="R31" i="60"/>
  <c r="K31" i="60"/>
  <c r="G31" i="60"/>
  <c r="AM30" i="60"/>
  <c r="AF30" i="60"/>
  <c r="AB30" i="60"/>
  <c r="R30" i="60"/>
  <c r="K30" i="60"/>
  <c r="G30" i="60"/>
  <c r="AM29" i="60"/>
  <c r="AC29" i="60"/>
  <c r="W29" i="60"/>
  <c r="O29" i="60"/>
  <c r="H29" i="60"/>
  <c r="D29" i="60"/>
  <c r="AN28" i="60"/>
  <c r="AJ28" i="60"/>
  <c r="AD28" i="60"/>
  <c r="X28" i="60"/>
  <c r="T28" i="60"/>
  <c r="P28" i="60"/>
  <c r="I28" i="60"/>
  <c r="E28" i="60"/>
  <c r="AO27" i="60"/>
  <c r="AK27" i="60"/>
  <c r="AD27" i="60"/>
  <c r="X27" i="60"/>
  <c r="T27" i="60"/>
  <c r="P27" i="60"/>
  <c r="I27" i="60"/>
  <c r="E27" i="60"/>
  <c r="AO26" i="60"/>
  <c r="AK26" i="60"/>
  <c r="AE26" i="60"/>
  <c r="Y26" i="60"/>
  <c r="U26" i="60"/>
  <c r="Q26" i="60"/>
  <c r="J26" i="60"/>
  <c r="F26" i="60"/>
  <c r="AP25" i="60"/>
  <c r="AL25" i="60"/>
  <c r="AE25" i="60"/>
  <c r="Y25" i="60"/>
  <c r="U25" i="60"/>
  <c r="Q25" i="60"/>
  <c r="J25" i="60"/>
  <c r="F25" i="60"/>
  <c r="AP24" i="60"/>
  <c r="AL24" i="60"/>
  <c r="AE24" i="60"/>
  <c r="Y24" i="60"/>
  <c r="U24" i="60"/>
  <c r="Q24" i="60"/>
  <c r="J24" i="60"/>
  <c r="F24" i="60"/>
  <c r="AO45" i="60"/>
  <c r="AD45" i="60"/>
  <c r="T45" i="60"/>
  <c r="I45" i="60"/>
  <c r="AO44" i="60"/>
  <c r="AE44" i="60"/>
  <c r="U44" i="60"/>
  <c r="J44" i="60"/>
  <c r="AP43" i="60"/>
  <c r="AE43" i="60"/>
  <c r="U43" i="60"/>
  <c r="J43" i="60"/>
  <c r="AP42" i="60"/>
  <c r="AF42" i="60"/>
  <c r="K42" i="60"/>
  <c r="W41" i="60"/>
  <c r="O41" i="60"/>
  <c r="D41" i="60"/>
  <c r="AJ40" i="60"/>
  <c r="X40" i="60"/>
  <c r="P40" i="60"/>
  <c r="E40" i="60"/>
  <c r="AK39" i="60"/>
  <c r="X39" i="60"/>
  <c r="P39" i="60"/>
  <c r="E39" i="60"/>
  <c r="AK38" i="60"/>
  <c r="Y38" i="60"/>
  <c r="Q38" i="60"/>
  <c r="F38" i="60"/>
  <c r="AL37" i="60"/>
  <c r="AB37" i="60"/>
  <c r="R37" i="60"/>
  <c r="G37" i="60"/>
  <c r="AM36" i="60"/>
  <c r="AB36" i="60"/>
  <c r="R36" i="60"/>
  <c r="G36" i="60"/>
  <c r="AM35" i="60"/>
  <c r="AC35" i="60"/>
  <c r="H35" i="60"/>
  <c r="AN34" i="60"/>
  <c r="AD34" i="60"/>
  <c r="T34" i="60"/>
  <c r="I34" i="60"/>
  <c r="AO33" i="60"/>
  <c r="AD33" i="60"/>
  <c r="T33" i="60"/>
  <c r="I33" i="60"/>
  <c r="AO32" i="60"/>
  <c r="AE32" i="60"/>
  <c r="U32" i="60"/>
  <c r="J32" i="60"/>
  <c r="AP31" i="60"/>
  <c r="AJ31" i="60"/>
  <c r="AB31" i="60"/>
  <c r="U31" i="60"/>
  <c r="Q31" i="60"/>
  <c r="J31" i="60"/>
  <c r="F31" i="60"/>
  <c r="AP30" i="60"/>
  <c r="AL30" i="60"/>
  <c r="AE30" i="60"/>
  <c r="Y30" i="60"/>
  <c r="U30" i="60"/>
  <c r="Q30" i="60"/>
  <c r="J30" i="60"/>
  <c r="F30" i="60"/>
  <c r="AP29" i="60"/>
  <c r="AL29" i="60"/>
  <c r="AF29" i="60"/>
  <c r="AB29" i="60"/>
  <c r="R29" i="60"/>
  <c r="K29" i="60"/>
  <c r="AN45" i="60"/>
  <c r="AC45" i="60"/>
  <c r="H45" i="60"/>
  <c r="AN44" i="60"/>
  <c r="AD44" i="60"/>
  <c r="T44" i="60"/>
  <c r="I44" i="60"/>
  <c r="AO43" i="60"/>
  <c r="AD43" i="60"/>
  <c r="T43" i="60"/>
  <c r="I43" i="60"/>
  <c r="AO42" i="60"/>
  <c r="AE42" i="60"/>
  <c r="U42" i="60"/>
  <c r="J42" i="60"/>
  <c r="AP41" i="60"/>
  <c r="AF41" i="60"/>
  <c r="K41" i="60"/>
  <c r="W40" i="60"/>
  <c r="O40" i="60"/>
  <c r="D40" i="60"/>
  <c r="AJ39" i="60"/>
  <c r="W39" i="60"/>
  <c r="O39" i="60"/>
  <c r="D39" i="60"/>
  <c r="AJ38" i="60"/>
  <c r="X38" i="60"/>
  <c r="P38" i="60"/>
  <c r="E38" i="60"/>
  <c r="AK37" i="60"/>
  <c r="Y37" i="60"/>
  <c r="Q37" i="60"/>
  <c r="F37" i="60"/>
  <c r="AL36" i="60"/>
  <c r="Y36" i="60"/>
  <c r="Q36" i="60"/>
  <c r="F36" i="60"/>
  <c r="AL35" i="60"/>
  <c r="AB35" i="60"/>
  <c r="R35" i="60"/>
  <c r="G35" i="60"/>
  <c r="AM34" i="60"/>
  <c r="AC34" i="60"/>
  <c r="H34" i="60"/>
  <c r="AN33" i="60"/>
  <c r="AC33" i="60"/>
  <c r="H33" i="60"/>
  <c r="AN32" i="60"/>
  <c r="AD32" i="60"/>
  <c r="T32" i="60"/>
  <c r="I32" i="60"/>
  <c r="AO31" i="60"/>
  <c r="AF31" i="60"/>
  <c r="Y31" i="60"/>
  <c r="T31" i="60"/>
  <c r="P31" i="60"/>
  <c r="I31" i="60"/>
  <c r="E31" i="60"/>
  <c r="AO30" i="60"/>
  <c r="AK30" i="60"/>
  <c r="AD30" i="60"/>
  <c r="X30" i="60"/>
  <c r="T30" i="60"/>
  <c r="P30" i="60"/>
  <c r="I30" i="60"/>
  <c r="E30" i="60"/>
  <c r="AO29" i="60"/>
  <c r="AK29" i="60"/>
  <c r="AE29" i="60"/>
  <c r="Y29" i="60"/>
  <c r="U29" i="60"/>
  <c r="Q29" i="60"/>
  <c r="J29" i="60"/>
  <c r="F29" i="60"/>
  <c r="AP28" i="60"/>
  <c r="AL28" i="60"/>
  <c r="AF28" i="60"/>
  <c r="AB28" i="60"/>
  <c r="R28" i="60"/>
  <c r="K28" i="60"/>
  <c r="G28" i="60"/>
  <c r="AM27" i="60"/>
  <c r="AF27" i="60"/>
  <c r="AK45" i="60"/>
  <c r="AK44" i="60"/>
  <c r="AL43" i="60"/>
  <c r="AL42" i="60"/>
  <c r="AM41" i="60"/>
  <c r="AN40" i="60"/>
  <c r="AO39" i="60"/>
  <c r="AO38" i="60"/>
  <c r="AP37" i="60"/>
  <c r="D35" i="60"/>
  <c r="E34" i="60"/>
  <c r="E33" i="60"/>
  <c r="F32" i="60"/>
  <c r="AN30" i="60"/>
  <c r="AN29" i="60"/>
  <c r="T29" i="60"/>
  <c r="E29" i="60"/>
  <c r="AK28" i="60"/>
  <c r="Y28" i="60"/>
  <c r="Q28" i="60"/>
  <c r="F28" i="60"/>
  <c r="AL27" i="60"/>
  <c r="AB27" i="60"/>
  <c r="U27" i="60"/>
  <c r="O27" i="60"/>
  <c r="G27" i="60"/>
  <c r="AP26" i="60"/>
  <c r="AJ26" i="60"/>
  <c r="AC26" i="60"/>
  <c r="P26" i="60"/>
  <c r="H26" i="60"/>
  <c r="AK25" i="60"/>
  <c r="AC25" i="60"/>
  <c r="P25" i="60"/>
  <c r="H25" i="60"/>
  <c r="AK24" i="60"/>
  <c r="AC24" i="60"/>
  <c r="P24" i="60"/>
  <c r="H24" i="60"/>
  <c r="AM23" i="60"/>
  <c r="AC23" i="60"/>
  <c r="W23" i="60"/>
  <c r="O23" i="60"/>
  <c r="H23" i="60"/>
  <c r="D23" i="60"/>
  <c r="AN22" i="60"/>
  <c r="AJ22" i="60"/>
  <c r="AD22" i="60"/>
  <c r="X22" i="60"/>
  <c r="T22" i="60"/>
  <c r="P22" i="60"/>
  <c r="I22" i="60"/>
  <c r="E22" i="60"/>
  <c r="AO21" i="60"/>
  <c r="AK21" i="60"/>
  <c r="AE21" i="60"/>
  <c r="Y21" i="60"/>
  <c r="U21" i="60"/>
  <c r="Q21" i="60"/>
  <c r="J21" i="60"/>
  <c r="F21" i="60"/>
  <c r="AP20" i="60"/>
  <c r="AL20" i="60"/>
  <c r="AE20" i="60"/>
  <c r="Y20" i="60"/>
  <c r="U20" i="60"/>
  <c r="Q20" i="60"/>
  <c r="J20" i="60"/>
  <c r="F20" i="60"/>
  <c r="AP19" i="60"/>
  <c r="AL19" i="60"/>
  <c r="AE19" i="60"/>
  <c r="Y19" i="60"/>
  <c r="U19" i="60"/>
  <c r="Q19" i="60"/>
  <c r="J19" i="60"/>
  <c r="F19" i="60"/>
  <c r="AP18" i="60"/>
  <c r="AL18" i="60"/>
  <c r="AF18" i="60"/>
  <c r="AB18" i="60"/>
  <c r="R18" i="60"/>
  <c r="K18" i="60"/>
  <c r="G18" i="60"/>
  <c r="AM17" i="60"/>
  <c r="AC17" i="60"/>
  <c r="W17" i="60"/>
  <c r="O17" i="60"/>
  <c r="H17" i="60"/>
  <c r="D17" i="60"/>
  <c r="AN16" i="60"/>
  <c r="AJ16" i="60"/>
  <c r="AD16" i="60"/>
  <c r="X16" i="60"/>
  <c r="T16" i="60"/>
  <c r="P16" i="60"/>
  <c r="I16" i="60"/>
  <c r="E16" i="60"/>
  <c r="AO15" i="60"/>
  <c r="AK15" i="60"/>
  <c r="AE15" i="60"/>
  <c r="Y15" i="60"/>
  <c r="U15" i="60"/>
  <c r="Q15" i="60"/>
  <c r="J15" i="60"/>
  <c r="F15" i="60"/>
  <c r="AP14" i="60"/>
  <c r="AL14" i="60"/>
  <c r="AF14" i="60"/>
  <c r="AB14" i="60"/>
  <c r="R14" i="60"/>
  <c r="K14" i="60"/>
  <c r="G14" i="60"/>
  <c r="AM13" i="60"/>
  <c r="AF13" i="60"/>
  <c r="AB13" i="60"/>
  <c r="R13" i="60"/>
  <c r="K13" i="60"/>
  <c r="G13" i="60"/>
  <c r="AM12" i="60"/>
  <c r="AC12" i="60"/>
  <c r="W12" i="60"/>
  <c r="O12" i="60"/>
  <c r="H12" i="60"/>
  <c r="D12" i="60"/>
  <c r="AN11" i="60"/>
  <c r="AJ11" i="60"/>
  <c r="AC11" i="60"/>
  <c r="W11" i="60"/>
  <c r="O11" i="60"/>
  <c r="H11" i="60"/>
  <c r="D11" i="60"/>
  <c r="AN10" i="60"/>
  <c r="AJ10" i="60"/>
  <c r="AC10" i="60"/>
  <c r="W10" i="60"/>
  <c r="O10" i="60"/>
  <c r="H10" i="60"/>
  <c r="D10" i="60"/>
  <c r="AN9" i="60"/>
  <c r="T9" i="60"/>
  <c r="AJ9" i="60"/>
  <c r="X9" i="60"/>
  <c r="AD9" i="60"/>
  <c r="X45" i="60"/>
  <c r="Y44" i="60"/>
  <c r="Y43" i="60"/>
  <c r="AB42" i="60"/>
  <c r="AC41" i="60"/>
  <c r="AD40" i="60"/>
  <c r="AD39" i="60"/>
  <c r="AE38" i="60"/>
  <c r="AF37" i="60"/>
  <c r="AF36" i="60"/>
  <c r="AJ34" i="60"/>
  <c r="AK33" i="60"/>
  <c r="AK32" i="60"/>
  <c r="AL31" i="60"/>
  <c r="O31" i="60"/>
  <c r="AJ30" i="60"/>
  <c r="O30" i="60"/>
  <c r="AJ29" i="60"/>
  <c r="P29" i="60"/>
  <c r="W28" i="60"/>
  <c r="O28" i="60"/>
  <c r="D28" i="60"/>
  <c r="AJ27" i="60"/>
  <c r="Y27" i="60"/>
  <c r="K27" i="60"/>
  <c r="F27" i="60"/>
  <c r="AN26" i="60"/>
  <c r="AB26" i="60"/>
  <c r="T26" i="60"/>
  <c r="O26" i="60"/>
  <c r="G26" i="60"/>
  <c r="AO25" i="60"/>
  <c r="AJ25" i="60"/>
  <c r="AB25" i="60"/>
  <c r="T25" i="60"/>
  <c r="O25" i="60"/>
  <c r="G25" i="60"/>
  <c r="AO24" i="60"/>
  <c r="AJ24" i="60"/>
  <c r="AB24" i="60"/>
  <c r="T24" i="60"/>
  <c r="O24" i="60"/>
  <c r="G24" i="60"/>
  <c r="AP23" i="60"/>
  <c r="AL23" i="60"/>
  <c r="AF23" i="60"/>
  <c r="AB23" i="60"/>
  <c r="R23" i="60"/>
  <c r="K23" i="60"/>
  <c r="G23" i="60"/>
  <c r="AM22" i="60"/>
  <c r="AC22" i="60"/>
  <c r="W22" i="60"/>
  <c r="O22" i="60"/>
  <c r="H22" i="60"/>
  <c r="D22" i="60"/>
  <c r="AN21" i="60"/>
  <c r="AJ21" i="60"/>
  <c r="AD21" i="60"/>
  <c r="X21" i="60"/>
  <c r="T21" i="60"/>
  <c r="P21" i="60"/>
  <c r="I21" i="60"/>
  <c r="E21" i="60"/>
  <c r="AO20" i="60"/>
  <c r="AK20" i="60"/>
  <c r="AD20" i="60"/>
  <c r="X20" i="60"/>
  <c r="T20" i="60"/>
  <c r="P20" i="60"/>
  <c r="I20" i="60"/>
  <c r="E20" i="60"/>
  <c r="AO19" i="60"/>
  <c r="AK19" i="60"/>
  <c r="AD19" i="60"/>
  <c r="X19" i="60"/>
  <c r="T19" i="60"/>
  <c r="P19" i="60"/>
  <c r="I19" i="60"/>
  <c r="E19" i="60"/>
  <c r="AO18" i="60"/>
  <c r="AK18" i="60"/>
  <c r="AE18" i="60"/>
  <c r="Y18" i="60"/>
  <c r="U18" i="60"/>
  <c r="Q18" i="60"/>
  <c r="J18" i="60"/>
  <c r="F18" i="60"/>
  <c r="AP17" i="60"/>
  <c r="AL17" i="60"/>
  <c r="AF17" i="60"/>
  <c r="AB17" i="60"/>
  <c r="R17" i="60"/>
  <c r="K17" i="60"/>
  <c r="G17" i="60"/>
  <c r="AM16" i="60"/>
  <c r="AC16" i="60"/>
  <c r="W16" i="60"/>
  <c r="O16" i="60"/>
  <c r="H16" i="60"/>
  <c r="D16" i="60"/>
  <c r="AN15" i="60"/>
  <c r="AJ15" i="60"/>
  <c r="AD15" i="60"/>
  <c r="X15" i="60"/>
  <c r="T15" i="60"/>
  <c r="P15" i="60"/>
  <c r="I15" i="60"/>
  <c r="E15" i="60"/>
  <c r="AO14" i="60"/>
  <c r="AK14" i="60"/>
  <c r="P45" i="60"/>
  <c r="Q44" i="60"/>
  <c r="Q43" i="60"/>
  <c r="R42" i="60"/>
  <c r="T40" i="60"/>
  <c r="T39" i="60"/>
  <c r="U38" i="60"/>
  <c r="W35" i="60"/>
  <c r="X34" i="60"/>
  <c r="X33" i="60"/>
  <c r="Y32" i="60"/>
  <c r="AE31" i="60"/>
  <c r="H31" i="60"/>
  <c r="AC30" i="60"/>
  <c r="H30" i="60"/>
  <c r="AD29" i="60"/>
  <c r="I29" i="60"/>
  <c r="AO28" i="60"/>
  <c r="AE28" i="60"/>
  <c r="U28" i="60"/>
  <c r="J28" i="60"/>
  <c r="AP27" i="60"/>
  <c r="AE27" i="60"/>
  <c r="W27" i="60"/>
  <c r="R27" i="60"/>
  <c r="J27" i="60"/>
  <c r="D27" i="60"/>
  <c r="AM26" i="60"/>
  <c r="AF26" i="60"/>
  <c r="X26" i="60"/>
  <c r="K26" i="60"/>
  <c r="E26" i="60"/>
  <c r="AN25" i="60"/>
  <c r="AF25" i="60"/>
  <c r="X25" i="60"/>
  <c r="K25" i="60"/>
  <c r="E25" i="60"/>
  <c r="AN24" i="60"/>
  <c r="AF24" i="60"/>
  <c r="X24" i="60"/>
  <c r="K24" i="60"/>
  <c r="E24" i="60"/>
  <c r="AO23" i="60"/>
  <c r="AK23" i="60"/>
  <c r="AE23" i="60"/>
  <c r="Y23" i="60"/>
  <c r="U23" i="60"/>
  <c r="Q23" i="60"/>
  <c r="J23" i="60"/>
  <c r="F23" i="60"/>
  <c r="AP22" i="60"/>
  <c r="AL22" i="60"/>
  <c r="AF22" i="60"/>
  <c r="AB22" i="60"/>
  <c r="R22" i="60"/>
  <c r="K22" i="60"/>
  <c r="G22" i="60"/>
  <c r="AM21" i="60"/>
  <c r="AC21" i="60"/>
  <c r="W21" i="60"/>
  <c r="O21" i="60"/>
  <c r="H21" i="60"/>
  <c r="D21" i="60"/>
  <c r="AN20" i="60"/>
  <c r="AJ20" i="60"/>
  <c r="AC20" i="60"/>
  <c r="W20" i="60"/>
  <c r="O20" i="60"/>
  <c r="H20" i="60"/>
  <c r="D20" i="60"/>
  <c r="AN19" i="60"/>
  <c r="AJ19" i="60"/>
  <c r="AC19" i="60"/>
  <c r="W19" i="60"/>
  <c r="O19" i="60"/>
  <c r="H19" i="60"/>
  <c r="D19" i="60"/>
  <c r="AN18" i="60"/>
  <c r="AJ18" i="60"/>
  <c r="AD18" i="60"/>
  <c r="X18" i="60"/>
  <c r="T18" i="60"/>
  <c r="P18" i="60"/>
  <c r="I18" i="60"/>
  <c r="E18" i="60"/>
  <c r="AO17" i="60"/>
  <c r="AK17" i="60"/>
  <c r="AE17" i="60"/>
  <c r="Y17" i="60"/>
  <c r="U17" i="60"/>
  <c r="Q17" i="60"/>
  <c r="J17" i="60"/>
  <c r="F17" i="60"/>
  <c r="AP16" i="60"/>
  <c r="AL16" i="60"/>
  <c r="AF16" i="60"/>
  <c r="AB16" i="60"/>
  <c r="R16" i="60"/>
  <c r="K16" i="60"/>
  <c r="G16" i="60"/>
  <c r="AM15" i="60"/>
  <c r="AC15" i="60"/>
  <c r="W15" i="60"/>
  <c r="E45" i="60"/>
  <c r="H41" i="60"/>
  <c r="K37" i="60"/>
  <c r="P33" i="60"/>
  <c r="W30" i="60"/>
  <c r="AM28" i="60"/>
  <c r="AN27" i="60"/>
  <c r="H27" i="60"/>
  <c r="W26" i="60"/>
  <c r="AM25" i="60"/>
  <c r="I25" i="60"/>
  <c r="W24" i="60"/>
  <c r="AN23" i="60"/>
  <c r="T23" i="60"/>
  <c r="AO22" i="60"/>
  <c r="U22" i="60"/>
  <c r="AP21" i="60"/>
  <c r="W18" i="60"/>
  <c r="D18" i="60"/>
  <c r="X17" i="60"/>
  <c r="E17" i="60"/>
  <c r="Y16" i="60"/>
  <c r="F16" i="60"/>
  <c r="AB15" i="60"/>
  <c r="K15" i="60"/>
  <c r="Y14" i="60"/>
  <c r="T14" i="60"/>
  <c r="O14" i="60"/>
  <c r="F14" i="60"/>
  <c r="AO13" i="60"/>
  <c r="AJ13" i="60"/>
  <c r="Y13" i="60"/>
  <c r="T13" i="60"/>
  <c r="O13" i="60"/>
  <c r="F13" i="60"/>
  <c r="AO12" i="60"/>
  <c r="AJ12" i="60"/>
  <c r="AB12" i="60"/>
  <c r="U12" i="60"/>
  <c r="P12" i="60"/>
  <c r="G12" i="60"/>
  <c r="AP11" i="60"/>
  <c r="AK11" i="60"/>
  <c r="AB11" i="60"/>
  <c r="U11" i="60"/>
  <c r="P11" i="60"/>
  <c r="G11" i="60"/>
  <c r="AP10" i="60"/>
  <c r="AK10" i="60"/>
  <c r="AB10" i="60"/>
  <c r="U10" i="60"/>
  <c r="P10" i="60"/>
  <c r="G10" i="60"/>
  <c r="AP9" i="60"/>
  <c r="J9" i="60"/>
  <c r="AF8" i="60"/>
  <c r="G8" i="60"/>
  <c r="O7" i="60"/>
  <c r="AJ6" i="60"/>
  <c r="P6" i="60"/>
  <c r="AK5" i="60"/>
  <c r="Q5" i="60"/>
  <c r="AC9" i="60"/>
  <c r="R8" i="60"/>
  <c r="D7" i="60"/>
  <c r="X6" i="60"/>
  <c r="Y5" i="60"/>
  <c r="Q9" i="60"/>
  <c r="K8" i="60"/>
  <c r="AN6" i="60"/>
  <c r="AO5" i="60"/>
  <c r="U5" i="60"/>
  <c r="AK9" i="60"/>
  <c r="F9" i="60"/>
  <c r="AB8" i="60"/>
  <c r="AM7" i="60"/>
  <c r="H7" i="60"/>
  <c r="AD6" i="60"/>
  <c r="I6" i="60"/>
  <c r="AE5" i="60"/>
  <c r="J5" i="60"/>
  <c r="AP8" i="60"/>
  <c r="AC7" i="60"/>
  <c r="E6" i="60"/>
  <c r="F5" i="60"/>
  <c r="AL8" i="60"/>
  <c r="W7" i="60"/>
  <c r="T6" i="60"/>
  <c r="F44" i="60"/>
  <c r="I40" i="60"/>
  <c r="K36" i="60"/>
  <c r="Q32" i="60"/>
  <c r="D30" i="60"/>
  <c r="AC28" i="60"/>
  <c r="AC27" i="60"/>
  <c r="R26" i="60"/>
  <c r="AD25" i="60"/>
  <c r="D25" i="60"/>
  <c r="R24" i="60"/>
  <c r="AJ23" i="60"/>
  <c r="P23" i="60"/>
  <c r="AK22" i="60"/>
  <c r="Q22" i="60"/>
  <c r="AL21" i="60"/>
  <c r="R21" i="60"/>
  <c r="AM20" i="60"/>
  <c r="R20" i="60"/>
  <c r="AM19" i="60"/>
  <c r="R19" i="60"/>
  <c r="AM18" i="60"/>
  <c r="AN17" i="60"/>
  <c r="T17" i="60"/>
  <c r="AO16" i="60"/>
  <c r="U16" i="60"/>
  <c r="AP15" i="60"/>
  <c r="H15" i="60"/>
  <c r="AN14" i="60"/>
  <c r="AE14" i="60"/>
  <c r="X14" i="60"/>
  <c r="J14" i="60"/>
  <c r="E14" i="60"/>
  <c r="AN13" i="60"/>
  <c r="AE13" i="60"/>
  <c r="X13" i="60"/>
  <c r="J13" i="60"/>
  <c r="E13" i="60"/>
  <c r="AN12" i="60"/>
  <c r="AF12" i="60"/>
  <c r="Y12" i="60"/>
  <c r="T12" i="60"/>
  <c r="K12" i="60"/>
  <c r="F12" i="60"/>
  <c r="AO11" i="60"/>
  <c r="AF11" i="60"/>
  <c r="Y11" i="60"/>
  <c r="T11" i="60"/>
  <c r="K11" i="60"/>
  <c r="F11" i="60"/>
  <c r="AO10" i="60"/>
  <c r="AF10" i="60"/>
  <c r="Y10" i="60"/>
  <c r="T10" i="60"/>
  <c r="K10" i="60"/>
  <c r="F10" i="60"/>
  <c r="AO9" i="60"/>
  <c r="I9" i="60"/>
  <c r="AE8" i="60"/>
  <c r="J8" i="60"/>
  <c r="AF7" i="60"/>
  <c r="G7" i="60"/>
  <c r="O6" i="60"/>
  <c r="AJ5" i="60"/>
  <c r="P5" i="60"/>
  <c r="AP7" i="60"/>
  <c r="AC6" i="60"/>
  <c r="X5" i="60"/>
  <c r="AB9" i="60"/>
  <c r="E9" i="60"/>
  <c r="Y8" i="60"/>
  <c r="F8" i="60"/>
  <c r="AB7" i="60"/>
  <c r="AM6" i="60"/>
  <c r="H6" i="60"/>
  <c r="AD5" i="60"/>
  <c r="I5" i="60"/>
  <c r="D6" i="60"/>
  <c r="U9" i="60"/>
  <c r="AO8" i="60"/>
  <c r="U8" i="60"/>
  <c r="R7" i="60"/>
  <c r="E5" i="60"/>
  <c r="P9" i="60"/>
  <c r="AK8" i="60"/>
  <c r="Q8" i="60"/>
  <c r="AL7" i="60"/>
  <c r="K7" i="60"/>
  <c r="W6" i="60"/>
  <c r="AN5" i="60"/>
  <c r="T5" i="60"/>
  <c r="AD24" i="60"/>
  <c r="AB20" i="60"/>
  <c r="G19" i="60"/>
  <c r="H18" i="60"/>
  <c r="I17" i="60"/>
  <c r="AF15" i="60"/>
  <c r="D15" i="60"/>
  <c r="AC14" i="60"/>
  <c r="P14" i="60"/>
  <c r="AP13" i="60"/>
  <c r="U13" i="60"/>
  <c r="H13" i="60"/>
  <c r="AK12" i="60"/>
  <c r="I12" i="60"/>
  <c r="AD11" i="60"/>
  <c r="Q11" i="60"/>
  <c r="AD10" i="60"/>
  <c r="I10" i="60"/>
  <c r="AL9" i="60"/>
  <c r="W8" i="60"/>
  <c r="T7" i="60"/>
  <c r="Q6" i="60"/>
  <c r="K5" i="60"/>
  <c r="O8" i="60"/>
  <c r="I7" i="60"/>
  <c r="F6" i="60"/>
  <c r="R9" i="60"/>
  <c r="G9" i="60"/>
  <c r="AN7" i="60"/>
  <c r="AO6" i="60"/>
  <c r="AL5" i="60"/>
  <c r="AM8" i="60"/>
  <c r="AD7" i="60"/>
  <c r="Y6" i="60"/>
  <c r="AB5" i="60"/>
  <c r="F43" i="60"/>
  <c r="I39" i="60"/>
  <c r="O35" i="60"/>
  <c r="X31" i="60"/>
  <c r="X29" i="60"/>
  <c r="AL26" i="60"/>
  <c r="I26" i="60"/>
  <c r="W25" i="60"/>
  <c r="AM24" i="60"/>
  <c r="I24" i="60"/>
  <c r="AD23" i="60"/>
  <c r="I23" i="60"/>
  <c r="AE22" i="60"/>
  <c r="J22" i="60"/>
  <c r="AF21" i="60"/>
  <c r="K21" i="60"/>
  <c r="AF20" i="60"/>
  <c r="K20" i="60"/>
  <c r="AF19" i="60"/>
  <c r="K19" i="60"/>
  <c r="O18" i="60"/>
  <c r="AJ17" i="60"/>
  <c r="P17" i="60"/>
  <c r="AK16" i="60"/>
  <c r="Q16" i="60"/>
  <c r="AL15" i="60"/>
  <c r="R15" i="60"/>
  <c r="G15" i="60"/>
  <c r="AM14" i="60"/>
  <c r="AD14" i="60"/>
  <c r="W14" i="60"/>
  <c r="Q14" i="60"/>
  <c r="I14" i="60"/>
  <c r="D14" i="60"/>
  <c r="AL13" i="60"/>
  <c r="AD13" i="60"/>
  <c r="W13" i="60"/>
  <c r="Q13" i="60"/>
  <c r="I13" i="60"/>
  <c r="D13" i="60"/>
  <c r="AL12" i="60"/>
  <c r="AE12" i="60"/>
  <c r="X12" i="60"/>
  <c r="R12" i="60"/>
  <c r="J12" i="60"/>
  <c r="E12" i="60"/>
  <c r="AM11" i="60"/>
  <c r="AE11" i="60"/>
  <c r="X11" i="60"/>
  <c r="R11" i="60"/>
  <c r="J11" i="60"/>
  <c r="E11" i="60"/>
  <c r="AM10" i="60"/>
  <c r="AE10" i="60"/>
  <c r="X10" i="60"/>
  <c r="R10" i="60"/>
  <c r="J10" i="60"/>
  <c r="E10" i="60"/>
  <c r="AM9" i="60"/>
  <c r="H9" i="60"/>
  <c r="AD8" i="60"/>
  <c r="I8" i="60"/>
  <c r="AE7" i="60"/>
  <c r="J7" i="60"/>
  <c r="AF6" i="60"/>
  <c r="G6" i="60"/>
  <c r="O5" i="60"/>
  <c r="AF9" i="60"/>
  <c r="D9" i="60"/>
  <c r="X8" i="60"/>
  <c r="E8" i="60"/>
  <c r="Y7" i="60"/>
  <c r="AB6" i="60"/>
  <c r="H5" i="60"/>
  <c r="Y9" i="60"/>
  <c r="AN8" i="60"/>
  <c r="T8" i="60"/>
  <c r="AO7" i="60"/>
  <c r="U7" i="60"/>
  <c r="AP6" i="60"/>
  <c r="R6" i="60"/>
  <c r="AC5" i="60"/>
  <c r="D5" i="60"/>
  <c r="O9" i="60"/>
  <c r="AJ8" i="60"/>
  <c r="P8" i="60"/>
  <c r="AK7" i="60"/>
  <c r="Q7" i="60"/>
  <c r="AL6" i="60"/>
  <c r="K6" i="60"/>
  <c r="W5" i="60"/>
  <c r="F7" i="60"/>
  <c r="AM5" i="60"/>
  <c r="G42" i="60"/>
  <c r="J38" i="60"/>
  <c r="P34" i="60"/>
  <c r="D31" i="60"/>
  <c r="G29" i="60"/>
  <c r="H28" i="60"/>
  <c r="Q27" i="60"/>
  <c r="AD26" i="60"/>
  <c r="D26" i="60"/>
  <c r="R25" i="60"/>
  <c r="D24" i="60"/>
  <c r="X23" i="60"/>
  <c r="E23" i="60"/>
  <c r="Y22" i="60"/>
  <c r="F22" i="60"/>
  <c r="AB21" i="60"/>
  <c r="G21" i="60"/>
  <c r="G20" i="60"/>
  <c r="AB19" i="60"/>
  <c r="AC18" i="60"/>
  <c r="AD17" i="60"/>
  <c r="AE16" i="60"/>
  <c r="J16" i="60"/>
  <c r="O15" i="60"/>
  <c r="AJ14" i="60"/>
  <c r="U14" i="60"/>
  <c r="H14" i="60"/>
  <c r="AK13" i="60"/>
  <c r="AC13" i="60"/>
  <c r="P13" i="60"/>
  <c r="AP12" i="60"/>
  <c r="AD12" i="60"/>
  <c r="Q12" i="60"/>
  <c r="AL11" i="60"/>
  <c r="I11" i="60"/>
  <c r="AL10" i="60"/>
  <c r="Q10" i="60"/>
  <c r="B24" i="60" l="1"/>
  <c r="V25" i="60"/>
  <c r="B26" i="60"/>
  <c r="B31" i="60"/>
  <c r="B5" i="60"/>
  <c r="AG6" i="60"/>
  <c r="V6" i="60"/>
  <c r="B9" i="60"/>
  <c r="V10" i="60"/>
  <c r="V11" i="60"/>
  <c r="V12" i="60"/>
  <c r="B13" i="60"/>
  <c r="B14" i="60"/>
  <c r="V15" i="60"/>
  <c r="AG21" i="60"/>
  <c r="AG5" i="60"/>
  <c r="V9" i="60"/>
  <c r="B15" i="60"/>
  <c r="AD46" i="60"/>
  <c r="B6" i="60"/>
  <c r="AG7" i="60"/>
  <c r="V7" i="60"/>
  <c r="AG12" i="60"/>
  <c r="V19" i="60"/>
  <c r="V20" i="60"/>
  <c r="V21" i="60"/>
  <c r="V24" i="60"/>
  <c r="B25" i="60"/>
  <c r="V26" i="60"/>
  <c r="B30" i="60"/>
  <c r="B7" i="60"/>
  <c r="AG8" i="60"/>
  <c r="V8" i="60"/>
  <c r="AG15" i="60"/>
  <c r="B18" i="60"/>
  <c r="AG37" i="60"/>
  <c r="AG16" i="60"/>
  <c r="V16" i="60"/>
  <c r="B19" i="60"/>
  <c r="B20" i="60"/>
  <c r="B21" i="60"/>
  <c r="AG22" i="60"/>
  <c r="V22" i="60"/>
  <c r="AG26" i="60"/>
  <c r="B27" i="60"/>
  <c r="V27" i="60"/>
  <c r="V42" i="60"/>
  <c r="B16" i="60"/>
  <c r="AG17" i="60"/>
  <c r="V17" i="60"/>
  <c r="B22" i="60"/>
  <c r="AG23" i="60"/>
  <c r="V23" i="60"/>
  <c r="B28" i="60"/>
  <c r="B10" i="60"/>
  <c r="B11" i="60"/>
  <c r="B12" i="60"/>
  <c r="V13" i="60"/>
  <c r="AG14" i="60"/>
  <c r="V14" i="60"/>
  <c r="B17" i="60"/>
  <c r="AG18" i="60"/>
  <c r="V18" i="60"/>
  <c r="B23" i="60"/>
  <c r="B35" i="60"/>
  <c r="AG28" i="60"/>
  <c r="V28" i="60"/>
  <c r="V35" i="60"/>
  <c r="B39" i="60"/>
  <c r="B40" i="60"/>
  <c r="AG41" i="60"/>
  <c r="AG29" i="60"/>
  <c r="V29" i="60"/>
  <c r="V36" i="60"/>
  <c r="V37" i="60"/>
  <c r="B41" i="60"/>
  <c r="AG42" i="60"/>
  <c r="B29" i="60"/>
  <c r="V30" i="60"/>
  <c r="AG31" i="60"/>
  <c r="V31" i="60"/>
  <c r="B33" i="60"/>
  <c r="B34" i="60"/>
  <c r="AG35" i="60"/>
  <c r="V41" i="60"/>
  <c r="B45" i="60"/>
  <c r="AG32" i="60"/>
  <c r="V32" i="60"/>
  <c r="B36" i="60"/>
  <c r="B37" i="60"/>
  <c r="AG38" i="60"/>
  <c r="V38" i="60"/>
  <c r="B42" i="60"/>
  <c r="V43" i="60"/>
  <c r="AG44" i="60"/>
  <c r="V44" i="60"/>
  <c r="B32" i="60"/>
  <c r="V33" i="60"/>
  <c r="AG34" i="60"/>
  <c r="V34" i="60"/>
  <c r="B38" i="60"/>
  <c r="V39" i="60"/>
  <c r="AG40" i="60"/>
  <c r="V40" i="60"/>
  <c r="B43" i="60"/>
  <c r="B44" i="60"/>
  <c r="V45" i="60"/>
  <c r="B11" i="59"/>
  <c r="B10" i="59"/>
  <c r="B9" i="59"/>
  <c r="B8" i="59"/>
  <c r="B7" i="59"/>
  <c r="B6" i="59"/>
  <c r="B5" i="59"/>
  <c r="B4" i="59"/>
  <c r="B2" i="59"/>
  <c r="F5" i="58"/>
  <c r="F6" i="58"/>
  <c r="F7" i="58"/>
  <c r="F8" i="58"/>
  <c r="F9" i="58"/>
  <c r="F10" i="58"/>
  <c r="F11" i="58"/>
  <c r="F12" i="58"/>
  <c r="F13" i="58"/>
  <c r="F14" i="58"/>
  <c r="F15" i="58"/>
  <c r="F4" i="58"/>
  <c r="B20" i="58"/>
  <c r="D4" i="58"/>
  <c r="AE9" i="60"/>
  <c r="H8" i="60"/>
  <c r="P7" i="60"/>
  <c r="U6" i="60"/>
  <c r="R5" i="60"/>
  <c r="J6" i="60"/>
  <c r="AF5" i="60"/>
  <c r="W9" i="60"/>
  <c r="D8" i="60"/>
  <c r="E7" i="60"/>
  <c r="G5" i="60"/>
  <c r="K9" i="60"/>
  <c r="AJ7" i="60"/>
  <c r="AK6" i="60"/>
  <c r="AP5" i="60"/>
  <c r="AC8" i="60"/>
  <c r="X7" i="60"/>
  <c r="AE6" i="60"/>
  <c r="X17" i="55"/>
  <c r="AJ17" i="55"/>
  <c r="Q17" i="55"/>
  <c r="E17" i="55"/>
  <c r="R17" i="55"/>
  <c r="K17" i="55"/>
  <c r="J17" i="55"/>
  <c r="T17" i="55"/>
  <c r="P17" i="55"/>
  <c r="AE17" i="55"/>
  <c r="AP17" i="55"/>
  <c r="AM17" i="55"/>
  <c r="Y17" i="55"/>
  <c r="AB17" i="55"/>
  <c r="AF17" i="55"/>
  <c r="AK17" i="55"/>
  <c r="I17" i="55"/>
  <c r="W17" i="55"/>
  <c r="F17" i="55"/>
  <c r="G17" i="55"/>
  <c r="D17" i="55"/>
  <c r="H17" i="55"/>
  <c r="O17" i="55"/>
  <c r="AD17" i="55"/>
  <c r="AL17" i="55"/>
  <c r="AC17" i="55"/>
  <c r="AN17" i="55"/>
  <c r="U17" i="55"/>
  <c r="AO17" i="55"/>
  <c r="K46" i="60" l="1"/>
  <c r="W46" i="60"/>
  <c r="J46" i="60"/>
  <c r="S7" i="60"/>
  <c r="S5" i="60"/>
  <c r="S8" i="60"/>
  <c r="S9" i="60"/>
  <c r="AG9" i="60"/>
  <c r="B8" i="60"/>
  <c r="V5" i="60"/>
  <c r="S14" i="60"/>
  <c r="S11" i="60"/>
  <c r="S22" i="60"/>
  <c r="S17" i="60"/>
  <c r="S18" i="60"/>
  <c r="S20" i="60"/>
  <c r="S42" i="60"/>
  <c r="S31" i="60"/>
  <c r="S24" i="60"/>
  <c r="S33" i="60"/>
  <c r="S45" i="60"/>
  <c r="S41" i="60"/>
  <c r="S29" i="60"/>
  <c r="S44" i="60"/>
  <c r="S40" i="60"/>
  <c r="S13" i="60"/>
  <c r="S12" i="60"/>
  <c r="S21" i="60"/>
  <c r="S32" i="60"/>
  <c r="S25" i="60"/>
  <c r="S34" i="60"/>
  <c r="S35" i="60"/>
  <c r="S43" i="60"/>
  <c r="S26" i="60"/>
  <c r="S36" i="60"/>
  <c r="S39" i="60"/>
  <c r="S38" i="60"/>
  <c r="S15" i="60"/>
  <c r="S27" i="60"/>
  <c r="S30" i="60"/>
  <c r="S37" i="60"/>
  <c r="S16" i="60"/>
  <c r="S23" i="60"/>
  <c r="S28" i="60"/>
  <c r="S10" i="60"/>
  <c r="S19" i="60"/>
  <c r="S6" i="60"/>
  <c r="AG46" i="60"/>
  <c r="B23" i="58"/>
  <c r="G4" i="58"/>
  <c r="I4" i="58"/>
  <c r="E16" i="58"/>
  <c r="B21" i="58" s="1"/>
  <c r="B22" i="58" s="1"/>
  <c r="B17" i="55"/>
  <c r="AG17" i="55"/>
  <c r="D5" i="58"/>
  <c r="AP32" i="55"/>
  <c r="W39" i="55"/>
  <c r="AL44" i="55"/>
  <c r="AK43" i="55"/>
  <c r="AO43" i="55"/>
  <c r="K40" i="55"/>
  <c r="O39" i="55"/>
  <c r="W28" i="55"/>
  <c r="Y38" i="55"/>
  <c r="E32" i="55"/>
  <c r="AJ33" i="55"/>
  <c r="R45" i="55"/>
  <c r="K41" i="55"/>
  <c r="F44" i="55"/>
  <c r="K44" i="55"/>
  <c r="AK40" i="55"/>
  <c r="K45" i="55"/>
  <c r="AL42" i="55"/>
  <c r="AD26" i="55"/>
  <c r="Y44" i="55"/>
  <c r="AP39" i="55"/>
  <c r="Q33" i="55"/>
  <c r="AC39" i="55"/>
  <c r="E45" i="55"/>
  <c r="F40" i="55"/>
  <c r="AD32" i="55"/>
  <c r="AD27" i="55"/>
  <c r="AD28" i="55"/>
  <c r="AP40" i="55"/>
  <c r="R28" i="55"/>
  <c r="AN39" i="55"/>
  <c r="W44" i="55"/>
  <c r="J43" i="55"/>
  <c r="AL38" i="55"/>
  <c r="E39" i="55"/>
  <c r="AL33" i="55"/>
  <c r="AD39" i="55"/>
  <c r="J28" i="55"/>
  <c r="J41" i="55"/>
  <c r="J33" i="55"/>
  <c r="AO32" i="55"/>
  <c r="O45" i="55"/>
  <c r="AD43" i="55"/>
  <c r="O38" i="55"/>
  <c r="AD42" i="55"/>
  <c r="AD41" i="55"/>
  <c r="AP34" i="55"/>
  <c r="E43" i="55"/>
  <c r="AK33" i="55"/>
  <c r="R27" i="55"/>
  <c r="K39" i="55"/>
  <c r="W45" i="55"/>
  <c r="G45" i="55"/>
  <c r="AO27" i="55"/>
  <c r="K42" i="55"/>
  <c r="E34" i="55"/>
  <c r="AO39" i="55"/>
  <c r="AD40" i="55"/>
  <c r="AK42" i="55"/>
  <c r="AK38" i="55"/>
  <c r="G33" i="55"/>
  <c r="F41" i="55"/>
  <c r="O42" i="55"/>
  <c r="AP41" i="55"/>
  <c r="AK34" i="55"/>
  <c r="AN43" i="55"/>
  <c r="AJ38" i="55"/>
  <c r="J32" i="55"/>
  <c r="G41" i="55"/>
  <c r="F27" i="55"/>
  <c r="AE39" i="55"/>
  <c r="R33" i="55"/>
  <c r="AE42" i="55"/>
  <c r="R38" i="55"/>
  <c r="AO26" i="55"/>
  <c r="AL39" i="55"/>
  <c r="U45" i="55"/>
  <c r="R40" i="55"/>
  <c r="F34" i="55"/>
  <c r="G32" i="55"/>
  <c r="AE45" i="55"/>
  <c r="AO38" i="55"/>
  <c r="F32" i="55"/>
  <c r="I44" i="55"/>
  <c r="O32" i="55"/>
  <c r="I33" i="55"/>
  <c r="G39" i="55"/>
  <c r="R34" i="55"/>
  <c r="R44" i="55"/>
  <c r="F45" i="55"/>
  <c r="O41" i="55"/>
  <c r="AO40" i="55"/>
  <c r="J38" i="55"/>
  <c r="K33" i="55"/>
  <c r="G34" i="55"/>
  <c r="AL41" i="55"/>
  <c r="AB28" i="55"/>
  <c r="E41" i="55"/>
  <c r="AE43" i="55"/>
  <c r="F43" i="55"/>
  <c r="K34" i="55"/>
  <c r="G44" i="55"/>
  <c r="F33" i="55"/>
  <c r="U43" i="55"/>
  <c r="AD44" i="55"/>
  <c r="W40" i="55"/>
  <c r="Q38" i="55"/>
  <c r="Y40" i="55"/>
  <c r="AE34" i="55"/>
  <c r="AP42" i="55"/>
  <c r="AC32" i="55"/>
  <c r="AP43" i="55"/>
  <c r="AO28" i="55"/>
  <c r="AK26" i="55"/>
  <c r="I42" i="55"/>
  <c r="AJ44" i="55"/>
  <c r="AE38" i="55"/>
  <c r="U41" i="55"/>
  <c r="J39" i="55"/>
  <c r="AE44" i="55"/>
  <c r="AP38" i="55"/>
  <c r="Q42" i="55"/>
  <c r="AC34" i="55"/>
  <c r="J34" i="55"/>
  <c r="Q44" i="55"/>
  <c r="AK45" i="55"/>
  <c r="AO33" i="55"/>
  <c r="G42" i="55"/>
  <c r="W42" i="55"/>
  <c r="AE32" i="55"/>
  <c r="AN34" i="55"/>
  <c r="AO44" i="55"/>
  <c r="I40" i="55"/>
  <c r="AL45" i="55"/>
  <c r="U39" i="55"/>
  <c r="W43" i="55"/>
  <c r="AD33" i="55"/>
  <c r="AC41" i="55"/>
  <c r="AL34" i="55"/>
  <c r="AN32" i="55"/>
  <c r="AK44" i="55"/>
  <c r="G40" i="55"/>
  <c r="AL40" i="55"/>
  <c r="R41" i="55"/>
  <c r="W32" i="55"/>
  <c r="AN41" i="55"/>
  <c r="AP33" i="55"/>
  <c r="U32" i="55"/>
  <c r="W33" i="55"/>
  <c r="AE40" i="55"/>
  <c r="AP45" i="55"/>
  <c r="J42" i="55"/>
  <c r="AJ28" i="55"/>
  <c r="AN45" i="55"/>
  <c r="R32" i="55"/>
  <c r="J45" i="55"/>
  <c r="F28" i="55"/>
  <c r="O40" i="55"/>
  <c r="J27" i="55"/>
  <c r="AJ42" i="55"/>
  <c r="W34" i="55"/>
  <c r="U34" i="55"/>
  <c r="F38" i="55"/>
  <c r="AL43" i="55"/>
  <c r="AK41" i="55"/>
  <c r="O43" i="55"/>
  <c r="AK27" i="55"/>
  <c r="AC45" i="55"/>
  <c r="Q28" i="55"/>
  <c r="AL32" i="55"/>
  <c r="J44" i="55"/>
  <c r="Y42" i="55"/>
  <c r="O33" i="55"/>
  <c r="F42" i="55"/>
  <c r="R39" i="55"/>
  <c r="O34" i="55"/>
  <c r="AD38" i="55"/>
  <c r="O44" i="55"/>
  <c r="AO42" i="55"/>
  <c r="AL28" i="55"/>
  <c r="AE33" i="55"/>
  <c r="G43" i="55"/>
  <c r="AD34" i="55"/>
  <c r="W38" i="55"/>
  <c r="J40" i="55"/>
  <c r="R43" i="55"/>
  <c r="R42" i="55"/>
  <c r="AK32" i="55"/>
  <c r="AE41" i="55"/>
  <c r="I38" i="55"/>
  <c r="AK28" i="55"/>
  <c r="AC43" i="55"/>
  <c r="AO34" i="55"/>
  <c r="K43" i="55"/>
  <c r="K38" i="55"/>
  <c r="AK39" i="55"/>
  <c r="AO41" i="55"/>
  <c r="F39" i="55"/>
  <c r="AO45" i="55"/>
  <c r="AP28" i="55"/>
  <c r="Y33" i="55"/>
  <c r="AD45" i="55"/>
  <c r="G38" i="55"/>
  <c r="K32" i="55"/>
  <c r="W41" i="55"/>
  <c r="Q40" i="55"/>
  <c r="AP44" i="55"/>
  <c r="AJ40" i="55"/>
  <c r="G5" i="58" l="1"/>
  <c r="I5" i="58"/>
  <c r="B24" i="58"/>
  <c r="B25" i="58" s="1"/>
  <c r="AG34" i="55"/>
  <c r="AG41" i="55"/>
  <c r="AG40" i="55"/>
  <c r="AG44" i="55"/>
  <c r="AG32" i="55"/>
  <c r="AG38" i="55"/>
  <c r="AG42" i="55"/>
  <c r="I16" i="55"/>
  <c r="T33" i="55"/>
  <c r="U27" i="55"/>
  <c r="D24" i="55"/>
  <c r="P38" i="55"/>
  <c r="AO5" i="55"/>
  <c r="P16" i="55"/>
  <c r="I25" i="55"/>
  <c r="AM27" i="55"/>
  <c r="R31" i="55"/>
  <c r="F20" i="55"/>
  <c r="AM41" i="55"/>
  <c r="Q9" i="55"/>
  <c r="F14" i="55"/>
  <c r="AL25" i="55"/>
  <c r="U26" i="55"/>
  <c r="AK21" i="55"/>
  <c r="AB24" i="55"/>
  <c r="W22" i="55"/>
  <c r="O16" i="55"/>
  <c r="AN27" i="55"/>
  <c r="X43" i="55"/>
  <c r="AD23" i="55"/>
  <c r="O22" i="55"/>
  <c r="AF25" i="55"/>
  <c r="AD15" i="55"/>
  <c r="J37" i="55"/>
  <c r="AO9" i="55"/>
  <c r="AO31" i="55"/>
  <c r="AM45" i="55"/>
  <c r="K25" i="55"/>
  <c r="AC22" i="55"/>
  <c r="D16" i="55"/>
  <c r="R37" i="55"/>
  <c r="F12" i="55"/>
  <c r="AL10" i="55"/>
  <c r="I26" i="55"/>
  <c r="X23" i="55"/>
  <c r="T44" i="55"/>
  <c r="F6" i="55"/>
  <c r="Q13" i="55"/>
  <c r="X40" i="55"/>
  <c r="X28" i="55"/>
  <c r="I15" i="55"/>
  <c r="G26" i="55"/>
  <c r="I32" i="55"/>
  <c r="G13" i="55"/>
  <c r="AD20" i="55"/>
  <c r="AJ45" i="55"/>
  <c r="E25" i="55"/>
  <c r="AC26" i="55"/>
  <c r="AD19" i="55"/>
  <c r="Y26" i="55"/>
  <c r="R26" i="55"/>
  <c r="AO25" i="55"/>
  <c r="AP26" i="55"/>
  <c r="AD9" i="55"/>
  <c r="AO15" i="55"/>
  <c r="H43" i="55"/>
  <c r="H10" i="55"/>
  <c r="R5" i="55"/>
  <c r="AN23" i="55"/>
  <c r="W26" i="55"/>
  <c r="Q23" i="55"/>
  <c r="R22" i="55"/>
  <c r="R12" i="55"/>
  <c r="AK19" i="55"/>
  <c r="I11" i="55"/>
  <c r="AJ24" i="55"/>
  <c r="T24" i="55"/>
  <c r="AD14" i="55"/>
  <c r="R6" i="55"/>
  <c r="AO6" i="55"/>
  <c r="I22" i="55"/>
  <c r="AO37" i="55"/>
  <c r="H44" i="55"/>
  <c r="W27" i="55"/>
  <c r="AE26" i="55"/>
  <c r="J24" i="55"/>
  <c r="J7" i="55"/>
  <c r="I34" i="55"/>
  <c r="W9" i="55"/>
  <c r="AJ15" i="55"/>
  <c r="AK22" i="55"/>
  <c r="AO8" i="55"/>
  <c r="AD10" i="55"/>
  <c r="AO16" i="55"/>
  <c r="Q22" i="55"/>
  <c r="AC42" i="55"/>
  <c r="T25" i="55"/>
  <c r="D34" i="55"/>
  <c r="F37" i="55"/>
  <c r="AM22" i="55"/>
  <c r="AK6" i="55"/>
  <c r="AO20" i="55"/>
  <c r="P27" i="55"/>
  <c r="AC27" i="55"/>
  <c r="AO36" i="55"/>
  <c r="K12" i="55"/>
  <c r="J31" i="55"/>
  <c r="T26" i="55"/>
  <c r="H14" i="55"/>
  <c r="X14" i="55"/>
  <c r="AJ13" i="55"/>
  <c r="AJ43" i="55"/>
  <c r="E16" i="55"/>
  <c r="Q39" i="55"/>
  <c r="AD5" i="55"/>
  <c r="AE16" i="55"/>
  <c r="T15" i="55"/>
  <c r="Y22" i="55"/>
  <c r="AB39" i="55"/>
  <c r="R7" i="55"/>
  <c r="U38" i="55"/>
  <c r="AO10" i="55"/>
  <c r="G25" i="55"/>
  <c r="P25" i="55"/>
  <c r="F11" i="55"/>
  <c r="D11" i="55"/>
  <c r="F9" i="55"/>
  <c r="F21" i="55"/>
  <c r="AC10" i="55"/>
  <c r="J11" i="55"/>
  <c r="AD22" i="55"/>
  <c r="G28" i="55"/>
  <c r="AK10" i="55"/>
  <c r="AM43" i="55"/>
  <c r="AC23" i="55"/>
  <c r="F13" i="55"/>
  <c r="AL15" i="55"/>
  <c r="AE11" i="55"/>
  <c r="AO19" i="55"/>
  <c r="O11" i="55"/>
  <c r="AO14" i="55"/>
  <c r="O27" i="55"/>
  <c r="AD8" i="55"/>
  <c r="AJ25" i="55"/>
  <c r="K27" i="55"/>
  <c r="AN42" i="55"/>
  <c r="AD13" i="55"/>
  <c r="AJ16" i="55"/>
  <c r="E23" i="55"/>
  <c r="AF38" i="55"/>
  <c r="AO7" i="55"/>
  <c r="I39" i="55"/>
  <c r="AB23" i="55"/>
  <c r="Y24" i="55"/>
  <c r="AB42" i="55"/>
  <c r="J10" i="55"/>
  <c r="AC44" i="55"/>
  <c r="D33" i="55"/>
  <c r="W16" i="55"/>
  <c r="AL23" i="55"/>
  <c r="F15" i="55"/>
  <c r="X10" i="55"/>
  <c r="J14" i="55"/>
  <c r="F7" i="55"/>
  <c r="AP9" i="55"/>
  <c r="T16" i="55"/>
  <c r="X41" i="55"/>
  <c r="AN16" i="55"/>
  <c r="AF27" i="55"/>
  <c r="J36" i="55"/>
  <c r="AN15" i="55"/>
  <c r="Q24" i="55"/>
  <c r="P45" i="55"/>
  <c r="T41" i="55"/>
  <c r="U24" i="55"/>
  <c r="Y23" i="55"/>
  <c r="D40" i="55"/>
  <c r="U23" i="55"/>
  <c r="H27" i="55"/>
  <c r="AF28" i="55"/>
  <c r="AO13" i="55"/>
  <c r="G24" i="55"/>
  <c r="AN24" i="55"/>
  <c r="H28" i="55"/>
  <c r="X39" i="55"/>
  <c r="G22" i="55"/>
  <c r="J8" i="55"/>
  <c r="E12" i="55"/>
  <c r="H45" i="55"/>
  <c r="P40" i="55"/>
  <c r="Y15" i="55"/>
  <c r="T43" i="55"/>
  <c r="F19" i="55"/>
  <c r="AC24" i="55"/>
  <c r="X34" i="55"/>
  <c r="AB13" i="55"/>
  <c r="Q16" i="55"/>
  <c r="J5" i="55"/>
  <c r="AF33" i="55"/>
  <c r="AJ22" i="55"/>
  <c r="AK9" i="55"/>
  <c r="AB44" i="55"/>
  <c r="P12" i="55"/>
  <c r="AM39" i="55"/>
  <c r="E24" i="55"/>
  <c r="AC38" i="55"/>
  <c r="AO11" i="55"/>
  <c r="AJ9" i="55"/>
  <c r="I24" i="55"/>
  <c r="AC25" i="55"/>
  <c r="AC33" i="55"/>
  <c r="AK31" i="55"/>
  <c r="J9" i="55"/>
  <c r="AB26" i="55"/>
  <c r="Y45" i="55"/>
  <c r="P42" i="55"/>
  <c r="F5" i="55"/>
  <c r="U28" i="55"/>
  <c r="T45" i="55"/>
  <c r="D15" i="55"/>
  <c r="AK14" i="55"/>
  <c r="AD7" i="55"/>
  <c r="T11" i="55"/>
  <c r="R21" i="55"/>
  <c r="AD36" i="55"/>
  <c r="E22" i="55"/>
  <c r="AD6" i="55"/>
  <c r="AP13" i="55"/>
  <c r="Y25" i="55"/>
  <c r="H39" i="55"/>
  <c r="U25" i="55"/>
  <c r="AN28" i="55"/>
  <c r="H41" i="55"/>
  <c r="AM16" i="55"/>
  <c r="AC14" i="55"/>
  <c r="E27" i="55"/>
  <c r="H33" i="55"/>
  <c r="R36" i="55"/>
  <c r="O24" i="55"/>
  <c r="J12" i="55"/>
  <c r="Y11" i="55"/>
  <c r="AO21" i="55"/>
  <c r="J19" i="55"/>
  <c r="O23" i="55"/>
  <c r="R14" i="55"/>
  <c r="R10" i="55"/>
  <c r="Q26" i="55"/>
  <c r="AK36" i="55"/>
  <c r="H22" i="55"/>
  <c r="AJ23" i="55"/>
  <c r="I41" i="55"/>
  <c r="AK8" i="55"/>
  <c r="AF41" i="55"/>
  <c r="J6" i="55"/>
  <c r="J20" i="55"/>
  <c r="AK7" i="55"/>
  <c r="F8" i="55"/>
  <c r="AN25" i="55"/>
  <c r="AJ32" i="55"/>
  <c r="Q25" i="55"/>
  <c r="F25" i="55"/>
  <c r="J15" i="55"/>
  <c r="AD21" i="55"/>
  <c r="W13" i="55"/>
  <c r="AM26" i="55"/>
  <c r="H23" i="55"/>
  <c r="AE27" i="55"/>
  <c r="P33" i="55"/>
  <c r="D28" i="55"/>
  <c r="E26" i="55"/>
  <c r="R8" i="55"/>
  <c r="H16" i="55"/>
  <c r="I23" i="55"/>
  <c r="R19" i="55"/>
  <c r="O15" i="55"/>
  <c r="P34" i="55"/>
  <c r="AK11" i="55"/>
  <c r="AE24" i="55"/>
  <c r="AM40" i="55"/>
  <c r="F31" i="55"/>
  <c r="AM11" i="55"/>
  <c r="R15" i="55"/>
  <c r="AD31" i="55"/>
  <c r="Y34" i="55"/>
  <c r="AB25" i="55"/>
  <c r="AP22" i="55"/>
  <c r="AL24" i="55"/>
  <c r="AB22" i="55"/>
  <c r="Y32" i="55"/>
  <c r="AD37" i="55"/>
  <c r="AD16" i="55"/>
  <c r="AC40" i="55"/>
  <c r="AM34" i="55"/>
  <c r="AK20" i="55"/>
  <c r="AE15" i="55"/>
  <c r="R11" i="55"/>
  <c r="AK13" i="55"/>
  <c r="E42" i="55"/>
  <c r="AM24" i="55"/>
  <c r="F10" i="55"/>
  <c r="R20" i="55"/>
  <c r="AL14" i="55"/>
  <c r="U16" i="55"/>
  <c r="AD11" i="55"/>
  <c r="AN22" i="55"/>
  <c r="T27" i="55"/>
  <c r="AK37" i="55"/>
  <c r="J16" i="55"/>
  <c r="AM23" i="55"/>
  <c r="AO12" i="55"/>
  <c r="G23" i="55"/>
  <c r="D38" i="55"/>
  <c r="AN12" i="55"/>
  <c r="AK12" i="55"/>
  <c r="F26" i="55"/>
  <c r="O28" i="55"/>
  <c r="J21" i="55"/>
  <c r="AN26" i="55"/>
  <c r="AC16" i="55"/>
  <c r="U22" i="55"/>
  <c r="AK5" i="55"/>
  <c r="AF12" i="55"/>
  <c r="AB9" i="55"/>
  <c r="J13" i="55"/>
  <c r="X32" i="55"/>
  <c r="Y16" i="55"/>
  <c r="AD12" i="55"/>
  <c r="AC28" i="55"/>
  <c r="U12" i="55"/>
  <c r="D45" i="55"/>
  <c r="R13" i="55"/>
  <c r="R9" i="55"/>
  <c r="H5" i="58"/>
  <c r="S17" i="55" l="1"/>
  <c r="AG12" i="55"/>
  <c r="AF8" i="55"/>
  <c r="AJ5" i="55"/>
  <c r="AE7" i="55"/>
  <c r="K8" i="55"/>
  <c r="H6" i="55"/>
  <c r="Q5" i="55"/>
  <c r="AP5" i="55"/>
  <c r="O7" i="55"/>
  <c r="Y7" i="55"/>
  <c r="E8" i="55"/>
  <c r="AL6" i="55"/>
  <c r="AB5" i="55"/>
  <c r="G9" i="55"/>
  <c r="D7" i="55"/>
  <c r="AC6" i="55"/>
  <c r="X6" i="55"/>
  <c r="I7" i="55"/>
  <c r="T7" i="55"/>
  <c r="W5" i="55"/>
  <c r="U8" i="55"/>
  <c r="P8" i="55"/>
  <c r="AN8" i="55"/>
  <c r="AM7" i="55"/>
  <c r="AG8" i="55" l="1"/>
  <c r="W20" i="55"/>
  <c r="G5" i="55"/>
  <c r="AF37" i="55"/>
  <c r="I21" i="55"/>
  <c r="X31" i="55"/>
  <c r="Y21" i="55"/>
  <c r="Q20" i="55"/>
  <c r="D21" i="55"/>
  <c r="AN37" i="55"/>
  <c r="AC31" i="55"/>
  <c r="AL31" i="55"/>
  <c r="AB20" i="55"/>
  <c r="AE21" i="55"/>
  <c r="K37" i="55"/>
  <c r="U37" i="55"/>
  <c r="T21" i="55"/>
  <c r="O21" i="55"/>
  <c r="P37" i="55"/>
  <c r="AM21" i="55"/>
  <c r="E37" i="55"/>
  <c r="H31" i="55"/>
  <c r="AJ20" i="55"/>
  <c r="AP20" i="55"/>
  <c r="AG37" i="55" l="1"/>
  <c r="P41" i="55"/>
  <c r="AM32" i="55"/>
  <c r="AN18" i="55"/>
  <c r="P10" i="55"/>
  <c r="AN19" i="55"/>
  <c r="G15" i="55"/>
  <c r="Q18" i="55"/>
  <c r="Q27" i="55"/>
  <c r="T32" i="55"/>
  <c r="AF24" i="55"/>
  <c r="AF39" i="55"/>
  <c r="P14" i="55"/>
  <c r="AJ34" i="55"/>
  <c r="X44" i="55"/>
  <c r="AK16" i="55"/>
  <c r="AF43" i="55"/>
  <c r="AK25" i="55"/>
  <c r="H30" i="55"/>
  <c r="AN44" i="55"/>
  <c r="E18" i="55"/>
  <c r="AB15" i="55"/>
  <c r="AE36" i="55"/>
  <c r="AM44" i="55"/>
  <c r="AB33" i="55"/>
  <c r="Q34" i="55"/>
  <c r="Q41" i="55"/>
  <c r="W11" i="55"/>
  <c r="D22" i="55"/>
  <c r="Y29" i="55"/>
  <c r="I27" i="55"/>
  <c r="T13" i="55"/>
  <c r="AL27" i="55"/>
  <c r="E19" i="55"/>
  <c r="AJ18" i="55"/>
  <c r="E14" i="55"/>
  <c r="AB45" i="55"/>
  <c r="H12" i="55"/>
  <c r="P19" i="55"/>
  <c r="AB38" i="55"/>
  <c r="AJ41" i="55"/>
  <c r="AL12" i="55"/>
  <c r="Q30" i="55"/>
  <c r="U30" i="55"/>
  <c r="P30" i="55"/>
  <c r="AC29" i="55"/>
  <c r="P26" i="55"/>
  <c r="U18" i="55"/>
  <c r="K19" i="55"/>
  <c r="I29" i="55"/>
  <c r="AJ26" i="55"/>
  <c r="AE28" i="55"/>
  <c r="AM18" i="55"/>
  <c r="X8" i="55"/>
  <c r="AL8" i="55"/>
  <c r="F16" i="55"/>
  <c r="E44" i="55"/>
  <c r="Q43" i="55"/>
  <c r="X36" i="55"/>
  <c r="H42" i="55"/>
  <c r="X33" i="55"/>
  <c r="AM19" i="55"/>
  <c r="I30" i="55"/>
  <c r="D26" i="55"/>
  <c r="AN30" i="55"/>
  <c r="X25" i="55"/>
  <c r="AM36" i="55"/>
  <c r="Y36" i="55"/>
  <c r="X42" i="55"/>
  <c r="E29" i="55"/>
  <c r="AC30" i="55"/>
  <c r="AN38" i="55"/>
  <c r="AB27" i="55"/>
  <c r="AP25" i="55"/>
  <c r="AB40" i="55"/>
  <c r="T36" i="55"/>
  <c r="T9" i="55"/>
  <c r="AL36" i="55"/>
  <c r="H38" i="55"/>
  <c r="X30" i="55"/>
  <c r="D43" i="55"/>
  <c r="Q45" i="55"/>
  <c r="H34" i="55"/>
  <c r="G20" i="55"/>
  <c r="D41" i="55"/>
  <c r="AL26" i="55"/>
  <c r="O36" i="55"/>
  <c r="AJ30" i="55"/>
  <c r="U42" i="55"/>
  <c r="AP27" i="55"/>
  <c r="AN20" i="55"/>
  <c r="E10" i="55"/>
  <c r="Y30" i="55"/>
  <c r="AN14" i="55"/>
  <c r="AF30" i="55"/>
  <c r="D32" i="55"/>
  <c r="D39" i="55"/>
  <c r="K28" i="55"/>
  <c r="Q15" i="55"/>
  <c r="AF29" i="55"/>
  <c r="I36" i="55"/>
  <c r="AF45" i="55"/>
  <c r="R23" i="55"/>
  <c r="K24" i="55"/>
  <c r="K20" i="55"/>
  <c r="T34" i="55"/>
  <c r="I13" i="55"/>
  <c r="Y18" i="55"/>
  <c r="X29" i="55"/>
  <c r="U40" i="55"/>
  <c r="T18" i="55"/>
  <c r="AF19" i="55"/>
  <c r="AC18" i="55"/>
  <c r="AN29" i="55"/>
  <c r="Q29" i="55"/>
  <c r="D36" i="55"/>
  <c r="AF23" i="55"/>
  <c r="U19" i="55"/>
  <c r="T28" i="55"/>
  <c r="I9" i="55"/>
  <c r="AE13" i="55"/>
  <c r="AJ29" i="55"/>
  <c r="T39" i="55"/>
  <c r="E30" i="55"/>
  <c r="K26" i="55"/>
  <c r="AN10" i="55"/>
  <c r="I18" i="55"/>
  <c r="U29" i="55"/>
  <c r="E36" i="55"/>
  <c r="U20" i="55"/>
  <c r="H32" i="55"/>
  <c r="D18" i="55"/>
  <c r="H29" i="55"/>
  <c r="Y19" i="55"/>
  <c r="X12" i="55"/>
  <c r="P43" i="55"/>
  <c r="J25" i="55"/>
  <c r="AJ11" i="55"/>
  <c r="AF32" i="55"/>
  <c r="X24" i="55"/>
  <c r="AJ39" i="55"/>
  <c r="H8" i="55"/>
  <c r="I19" i="55"/>
  <c r="AE9" i="55"/>
  <c r="D23" i="55"/>
  <c r="AB18" i="55"/>
  <c r="P29" i="55"/>
  <c r="AG26" i="55" l="1"/>
  <c r="AG28" i="55"/>
  <c r="U13" i="55"/>
  <c r="G16" i="55"/>
  <c r="E13" i="55"/>
  <c r="E9" i="55"/>
  <c r="AB16" i="55"/>
  <c r="K13" i="55"/>
  <c r="AK23" i="55"/>
  <c r="F23" i="55"/>
  <c r="G10" i="55"/>
  <c r="T8" i="55"/>
  <c r="Y8" i="55"/>
  <c r="AE12" i="55"/>
  <c r="D25" i="55"/>
  <c r="K9" i="55"/>
  <c r="T12" i="55"/>
  <c r="AC11" i="55"/>
  <c r="AK24" i="55"/>
  <c r="AL7" i="55"/>
  <c r="Y12" i="55"/>
  <c r="AJ14" i="55"/>
  <c r="G14" i="55"/>
  <c r="U9" i="55"/>
  <c r="AE8" i="55"/>
  <c r="Q14" i="55"/>
  <c r="AN9" i="55"/>
  <c r="H11" i="55"/>
  <c r="F24" i="55"/>
  <c r="AP6" i="55"/>
  <c r="AL11" i="55"/>
  <c r="H15" i="55"/>
  <c r="P9" i="55"/>
  <c r="W6" i="55"/>
  <c r="X11" i="55"/>
  <c r="X15" i="55"/>
  <c r="W14" i="55"/>
  <c r="I8" i="55"/>
  <c r="I12" i="55"/>
  <c r="D8" i="55"/>
  <c r="Q6" i="55"/>
  <c r="AC7" i="55"/>
  <c r="AJ10" i="55"/>
  <c r="AP14" i="55"/>
  <c r="W10" i="55"/>
  <c r="AM15" i="55"/>
  <c r="Q10" i="55"/>
  <c r="AF9" i="55"/>
  <c r="D12" i="55"/>
  <c r="AL16" i="55"/>
  <c r="AB6" i="55"/>
  <c r="T23" i="55"/>
  <c r="AB10" i="55"/>
  <c r="O8" i="55"/>
  <c r="AJ6" i="55"/>
  <c r="AP10" i="55"/>
  <c r="AM8" i="55"/>
  <c r="T22" i="55"/>
  <c r="AN13" i="55"/>
  <c r="H7" i="55"/>
  <c r="O12" i="55"/>
  <c r="F22" i="55"/>
  <c r="AM12" i="55"/>
  <c r="AC15" i="55"/>
  <c r="AL22" i="55"/>
  <c r="X7" i="55"/>
  <c r="P13" i="55"/>
  <c r="AB14" i="55"/>
  <c r="AF13" i="55"/>
  <c r="AG9" i="55" l="1"/>
  <c r="E5" i="55"/>
  <c r="T37" i="55"/>
  <c r="AF5" i="55"/>
  <c r="AP31" i="55"/>
  <c r="O37" i="55"/>
  <c r="I37" i="55"/>
  <c r="AC21" i="55"/>
  <c r="P5" i="55"/>
  <c r="AN5" i="55"/>
  <c r="H21" i="55"/>
  <c r="Y37" i="55"/>
  <c r="U5" i="55"/>
  <c r="AE37" i="55"/>
  <c r="AJ31" i="55"/>
  <c r="G6" i="55"/>
  <c r="Q31" i="55"/>
  <c r="X21" i="55"/>
  <c r="W31" i="55"/>
  <c r="D37" i="55"/>
  <c r="AL21" i="55"/>
  <c r="K5" i="55"/>
  <c r="AM37" i="55"/>
  <c r="AB31" i="55"/>
  <c r="B13" i="59" l="1"/>
  <c r="V17" i="55"/>
  <c r="AG5" i="55"/>
  <c r="E20" i="55"/>
  <c r="AF20" i="55"/>
  <c r="AB30" i="55"/>
  <c r="AE19" i="55"/>
  <c r="P20" i="55"/>
  <c r="AN40" i="55"/>
  <c r="X26" i="55"/>
  <c r="AB29" i="55"/>
  <c r="Y27" i="55"/>
  <c r="AB41" i="55"/>
  <c r="R25" i="55"/>
  <c r="Q32" i="55"/>
  <c r="X38" i="55"/>
  <c r="K22" i="55"/>
  <c r="AF34" i="55"/>
  <c r="AE25" i="55"/>
  <c r="G27" i="55"/>
  <c r="H18" i="55"/>
  <c r="O19" i="55"/>
  <c r="H40" i="55"/>
  <c r="K23" i="55"/>
  <c r="R24" i="55"/>
  <c r="AM30" i="55"/>
  <c r="AM29" i="55"/>
  <c r="D29" i="55"/>
  <c r="AF18" i="55"/>
  <c r="T29" i="55"/>
  <c r="AB43" i="55"/>
  <c r="AP24" i="55"/>
  <c r="G31" i="55"/>
  <c r="AC36" i="55"/>
  <c r="D30" i="55"/>
  <c r="H36" i="55"/>
  <c r="X18" i="55"/>
  <c r="AN33" i="55"/>
  <c r="I28" i="55"/>
  <c r="AF22" i="55"/>
  <c r="AM42" i="55"/>
  <c r="P18" i="55"/>
  <c r="P39" i="55"/>
  <c r="J26" i="55"/>
  <c r="T19" i="55"/>
  <c r="U44" i="55"/>
  <c r="D19" i="55"/>
  <c r="AP23" i="55"/>
  <c r="T30" i="55"/>
  <c r="AG22" i="55" l="1"/>
  <c r="AG23" i="55"/>
  <c r="AC12" i="55"/>
  <c r="AC8" i="55"/>
  <c r="X45" i="55"/>
  <c r="K10" i="55"/>
  <c r="AM13" i="55"/>
  <c r="AF10" i="55"/>
  <c r="O9" i="55"/>
  <c r="AF14" i="55"/>
  <c r="AP11" i="55"/>
  <c r="D13" i="55"/>
  <c r="G11" i="55"/>
  <c r="AF40" i="55"/>
  <c r="D44" i="55"/>
  <c r="O13" i="55"/>
  <c r="AM9" i="55"/>
  <c r="U10" i="55"/>
  <c r="K14" i="55"/>
  <c r="U14" i="55"/>
  <c r="Q11" i="55"/>
  <c r="T42" i="55"/>
  <c r="AB11" i="55"/>
  <c r="D9" i="55"/>
  <c r="AK15" i="55"/>
  <c r="Y9" i="55"/>
  <c r="Y13" i="55"/>
  <c r="W15" i="55"/>
  <c r="AG14" i="55" l="1"/>
  <c r="H13" i="55"/>
  <c r="Y31" i="55"/>
  <c r="AC13" i="55"/>
  <c r="X5" i="55"/>
  <c r="AP16" i="55"/>
  <c r="W12" i="55"/>
  <c r="O31" i="55"/>
  <c r="AN11" i="55"/>
  <c r="K21" i="55"/>
  <c r="AM14" i="55"/>
  <c r="I10" i="55"/>
  <c r="U15" i="55"/>
  <c r="AF21" i="55"/>
  <c r="K16" i="55"/>
  <c r="AE6" i="55"/>
  <c r="H24" i="55"/>
  <c r="E7" i="55"/>
  <c r="AB37" i="55"/>
  <c r="T6" i="55"/>
  <c r="Q37" i="55"/>
  <c r="AO24" i="55"/>
  <c r="I6" i="55"/>
  <c r="AD25" i="55"/>
  <c r="AP37" i="55"/>
  <c r="P23" i="55"/>
  <c r="Q8" i="55"/>
  <c r="Y28" i="55"/>
  <c r="AP8" i="55"/>
  <c r="AM31" i="55"/>
  <c r="U21" i="55"/>
  <c r="AL5" i="55"/>
  <c r="E33" i="55"/>
  <c r="P7" i="55"/>
  <c r="W19" i="55"/>
  <c r="X22" i="55"/>
  <c r="X27" i="55"/>
  <c r="AE10" i="55"/>
  <c r="H20" i="55"/>
  <c r="P11" i="55"/>
  <c r="G37" i="55"/>
  <c r="O14" i="55"/>
  <c r="AN7" i="55"/>
  <c r="AC20" i="55"/>
  <c r="X9" i="55"/>
  <c r="D31" i="55"/>
  <c r="AB34" i="55"/>
  <c r="AJ19" i="55"/>
  <c r="AG21" i="55" l="1"/>
  <c r="AG16" i="55"/>
  <c r="AP21" i="55"/>
  <c r="H19" i="55"/>
  <c r="X37" i="55"/>
  <c r="Y10" i="55"/>
  <c r="P28" i="55"/>
  <c r="J23" i="55"/>
  <c r="AC19" i="55"/>
  <c r="J29" i="55"/>
  <c r="AF16" i="55"/>
  <c r="AK29" i="55"/>
  <c r="AM38" i="55"/>
  <c r="AE14" i="55"/>
  <c r="K11" i="55"/>
  <c r="AO18" i="55"/>
  <c r="Y43" i="55"/>
  <c r="AL37" i="55"/>
  <c r="AF31" i="55"/>
  <c r="K31" i="55"/>
  <c r="F36" i="55"/>
  <c r="I45" i="55"/>
  <c r="Q12" i="55"/>
  <c r="AE5" i="55"/>
  <c r="D42" i="55"/>
  <c r="T40" i="55"/>
  <c r="AM20" i="55"/>
  <c r="W25" i="55"/>
  <c r="F18" i="55"/>
  <c r="AP12" i="55"/>
  <c r="X13" i="55"/>
  <c r="AB32" i="55"/>
  <c r="AD24" i="55"/>
  <c r="Y20" i="55"/>
  <c r="P15" i="55"/>
  <c r="G21" i="55"/>
  <c r="AJ7" i="55"/>
  <c r="W7" i="55"/>
  <c r="J30" i="55"/>
  <c r="T5" i="55"/>
  <c r="W36" i="55"/>
  <c r="O20" i="55"/>
  <c r="U31" i="55"/>
  <c r="R29" i="55"/>
  <c r="O26" i="55"/>
  <c r="AJ8" i="55"/>
  <c r="AB21" i="55"/>
  <c r="E6" i="55"/>
  <c r="AO23" i="55"/>
  <c r="AP15" i="55"/>
  <c r="R30" i="55"/>
  <c r="I5" i="55"/>
  <c r="D20" i="55"/>
  <c r="P22" i="55"/>
  <c r="D10" i="55"/>
  <c r="AJ36" i="55"/>
  <c r="I14" i="55"/>
  <c r="Q21" i="55"/>
  <c r="P36" i="55"/>
  <c r="AF11" i="55"/>
  <c r="AD18" i="55"/>
  <c r="P6" i="55"/>
  <c r="AN6" i="55"/>
  <c r="AN36" i="55"/>
  <c r="AK30" i="55"/>
  <c r="AG31" i="55" l="1"/>
  <c r="O30" i="55"/>
  <c r="AJ12" i="55"/>
  <c r="AP29" i="55"/>
  <c r="K15" i="55"/>
  <c r="T38" i="55"/>
  <c r="AP30" i="55"/>
  <c r="AE29" i="55"/>
  <c r="E40" i="55"/>
  <c r="K18" i="55"/>
  <c r="AE23" i="55"/>
  <c r="J22" i="55"/>
  <c r="AL18" i="55"/>
  <c r="X16" i="55"/>
  <c r="D14" i="55"/>
  <c r="D27" i="55"/>
  <c r="G30" i="55"/>
  <c r="O29" i="55"/>
  <c r="Y41" i="55"/>
  <c r="G29" i="55"/>
  <c r="W29" i="55"/>
  <c r="W30" i="55"/>
  <c r="O25" i="55"/>
  <c r="P32" i="55"/>
  <c r="AF44" i="55"/>
  <c r="AG15" i="55" l="1"/>
  <c r="AG18" i="55"/>
  <c r="AB8" i="55"/>
  <c r="J18" i="55"/>
  <c r="Y6" i="55"/>
  <c r="G19" i="55"/>
  <c r="E11" i="55"/>
  <c r="AD29" i="55"/>
  <c r="AF7" i="55"/>
  <c r="K36" i="55"/>
  <c r="F30" i="55"/>
  <c r="AC5" i="55"/>
  <c r="AL9" i="55"/>
  <c r="AE31" i="55"/>
  <c r="AL20" i="55"/>
  <c r="AJ37" i="55"/>
  <c r="K7" i="55"/>
  <c r="AN21" i="55"/>
  <c r="AP19" i="55"/>
  <c r="P44" i="55"/>
  <c r="AG7" i="55" l="1"/>
  <c r="AP7" i="55"/>
  <c r="AM6" i="55"/>
  <c r="T14" i="55"/>
  <c r="W21" i="55"/>
  <c r="T10" i="55"/>
  <c r="AM5" i="55"/>
  <c r="AL30" i="55"/>
  <c r="AM33" i="55"/>
  <c r="P24" i="55"/>
  <c r="AP18" i="55"/>
  <c r="W37" i="55"/>
  <c r="AB7" i="55"/>
  <c r="Q19" i="55"/>
  <c r="I43" i="55"/>
  <c r="AC9" i="55"/>
  <c r="F29" i="55"/>
  <c r="R18" i="55"/>
  <c r="AF15" i="55"/>
  <c r="D5" i="55"/>
  <c r="AO29" i="55"/>
  <c r="H5" i="55"/>
  <c r="W8" i="55"/>
  <c r="I20" i="55"/>
  <c r="U6" i="55"/>
  <c r="D6" i="55"/>
  <c r="E15" i="55"/>
  <c r="H26" i="55"/>
  <c r="K30" i="55"/>
  <c r="AE18" i="55"/>
  <c r="X20" i="55"/>
  <c r="H9" i="55"/>
  <c r="AJ27" i="55"/>
  <c r="I31" i="55"/>
  <c r="W23" i="55"/>
  <c r="E31" i="55"/>
  <c r="AK18" i="55"/>
  <c r="Q36" i="55"/>
  <c r="AL29" i="55"/>
  <c r="H25" i="55"/>
  <c r="H37" i="55"/>
  <c r="G8" i="55"/>
  <c r="O10" i="55"/>
  <c r="AB19" i="55"/>
  <c r="T20" i="55"/>
  <c r="AC37" i="55"/>
  <c r="AN31" i="55"/>
  <c r="AE30" i="55"/>
  <c r="AP36" i="55"/>
  <c r="AB12" i="55"/>
  <c r="P21" i="55"/>
  <c r="AM10" i="55"/>
  <c r="U11" i="55"/>
  <c r="U36" i="55"/>
  <c r="G36" i="55"/>
  <c r="AF42" i="55"/>
  <c r="AF36" i="55"/>
  <c r="AF6" i="55"/>
  <c r="E28" i="55"/>
  <c r="AE20" i="55"/>
  <c r="G18" i="55"/>
  <c r="E21" i="55"/>
  <c r="R16" i="55"/>
  <c r="Q7" i="55"/>
  <c r="W24" i="55"/>
  <c r="AM25" i="55"/>
  <c r="Y5" i="55"/>
  <c r="AL19" i="55"/>
  <c r="G12" i="55"/>
  <c r="T31" i="55"/>
  <c r="O18" i="55"/>
  <c r="Y39" i="55"/>
  <c r="K29" i="55"/>
  <c r="AO22" i="55"/>
  <c r="U33" i="55"/>
  <c r="AF26" i="55"/>
  <c r="O6" i="55"/>
  <c r="O5" i="55"/>
  <c r="AD30" i="55"/>
  <c r="Y14" i="55"/>
  <c r="AJ21" i="55"/>
  <c r="X19" i="55"/>
  <c r="AO30" i="55"/>
  <c r="U7" i="55"/>
  <c r="AK35" i="55"/>
  <c r="AM28" i="55"/>
  <c r="AB36" i="55"/>
  <c r="E38" i="55"/>
  <c r="AL13" i="55"/>
  <c r="K6" i="55"/>
  <c r="W18" i="55"/>
  <c r="P31" i="55"/>
  <c r="AE22" i="55"/>
  <c r="G7" i="55"/>
  <c r="AG29" i="55" l="1"/>
  <c r="AG6" i="55"/>
  <c r="K35" i="55"/>
  <c r="E35" i="55"/>
  <c r="O35" i="55"/>
  <c r="U35" i="55"/>
  <c r="AE35" i="55"/>
  <c r="AP35" i="55"/>
  <c r="W35" i="55"/>
  <c r="Q35" i="55"/>
  <c r="AN35" i="55"/>
  <c r="R35" i="55"/>
  <c r="AC35" i="55"/>
  <c r="I35" i="55"/>
  <c r="X35" i="55"/>
  <c r="Y35" i="55"/>
  <c r="J35" i="55"/>
  <c r="AF35" i="55"/>
  <c r="D35" i="55"/>
  <c r="AL35" i="55"/>
  <c r="AJ35" i="55"/>
  <c r="T35" i="55"/>
  <c r="B12" i="59" l="1"/>
  <c r="B14" i="59" s="1"/>
  <c r="K46" i="55"/>
  <c r="AG35" i="55"/>
  <c r="AG46" i="55" s="1"/>
  <c r="AD35" i="55"/>
  <c r="AO35" i="55"/>
  <c r="F35" i="55"/>
  <c r="AM35" i="55"/>
  <c r="P35" i="55"/>
  <c r="AB35" i="55"/>
  <c r="G35" i="55"/>
  <c r="AD46" i="55" l="1"/>
  <c r="B35" i="55"/>
  <c r="B5" i="55"/>
  <c r="B6" i="55"/>
  <c r="B14" i="55"/>
  <c r="B27" i="55"/>
  <c r="B20" i="55"/>
  <c r="B10" i="55"/>
  <c r="B42" i="55"/>
  <c r="B31" i="55"/>
  <c r="B44" i="55"/>
  <c r="B9" i="55"/>
  <c r="B13" i="55"/>
  <c r="B29" i="55"/>
  <c r="B30" i="55"/>
  <c r="B19" i="55"/>
  <c r="B37" i="55"/>
  <c r="B8" i="55"/>
  <c r="B12" i="55"/>
  <c r="B25" i="55"/>
  <c r="B26" i="55"/>
  <c r="B39" i="55"/>
  <c r="B41" i="55"/>
  <c r="B43" i="55"/>
  <c r="B22" i="55"/>
  <c r="B23" i="55"/>
  <c r="B32" i="55"/>
  <c r="B18" i="55"/>
  <c r="B36" i="55"/>
  <c r="B21" i="55"/>
  <c r="B7" i="55"/>
  <c r="B11" i="55"/>
  <c r="B15" i="55"/>
  <c r="B28" i="55"/>
  <c r="B33" i="55"/>
  <c r="B38" i="55"/>
  <c r="B16" i="55"/>
  <c r="B24" i="55"/>
  <c r="B34" i="55"/>
  <c r="B40" i="55"/>
  <c r="B45" i="55"/>
  <c r="W46" i="55"/>
  <c r="J46" i="55"/>
  <c r="S11" i="55"/>
  <c r="V16" i="55"/>
  <c r="V18" i="55"/>
  <c r="S36" i="55"/>
  <c r="S7" i="55"/>
  <c r="S6" i="55"/>
  <c r="S33" i="55"/>
  <c r="S31" i="55"/>
  <c r="V29" i="55"/>
  <c r="V30" i="55"/>
  <c r="S21" i="55"/>
  <c r="S15" i="55"/>
  <c r="S10" i="55"/>
  <c r="S14" i="55"/>
  <c r="V24" i="55"/>
  <c r="V25" i="55"/>
  <c r="S44" i="55"/>
  <c r="S5" i="55"/>
  <c r="S9" i="55"/>
  <c r="S13" i="55"/>
  <c r="V23" i="55"/>
  <c r="S40" i="55"/>
  <c r="S42" i="55"/>
  <c r="S20" i="55"/>
  <c r="S29" i="55"/>
  <c r="S18" i="55"/>
  <c r="S30" i="55"/>
  <c r="S19" i="55"/>
  <c r="S37" i="55"/>
  <c r="S8" i="55"/>
  <c r="S12" i="55"/>
  <c r="V36" i="55"/>
  <c r="V19" i="55"/>
  <c r="V20" i="55"/>
  <c r="V31" i="55"/>
  <c r="V21" i="55"/>
  <c r="V37" i="55"/>
  <c r="V5" i="55"/>
  <c r="V6" i="55"/>
  <c r="V7" i="55"/>
  <c r="V8" i="55"/>
  <c r="V9" i="55"/>
  <c r="V10" i="55"/>
  <c r="V11" i="55"/>
  <c r="V12" i="55"/>
  <c r="V13" i="55"/>
  <c r="V14" i="55"/>
  <c r="V15" i="55"/>
  <c r="V22" i="55"/>
  <c r="V26" i="55"/>
  <c r="S28" i="55"/>
  <c r="S38" i="55"/>
  <c r="S16" i="55"/>
  <c r="S22" i="55"/>
  <c r="S23" i="55"/>
  <c r="S24" i="55"/>
  <c r="S25" i="55"/>
  <c r="S26" i="55"/>
  <c r="S27" i="55"/>
  <c r="S32" i="55"/>
  <c r="S34" i="55"/>
  <c r="S39" i="55"/>
  <c r="S41" i="55"/>
  <c r="S43" i="55"/>
  <c r="S45" i="55"/>
  <c r="V27" i="55"/>
  <c r="V28" i="55"/>
  <c r="V32" i="55"/>
  <c r="V33" i="55"/>
  <c r="V34" i="55"/>
  <c r="V38" i="55"/>
  <c r="V39" i="55"/>
  <c r="V40" i="55"/>
  <c r="V41" i="55"/>
  <c r="V42" i="55"/>
  <c r="V43" i="55"/>
  <c r="V44" i="55"/>
  <c r="V45" i="55"/>
  <c r="S35" i="55"/>
  <c r="V35" i="55"/>
  <c r="H35" i="55"/>
  <c r="J5" i="58" l="1"/>
  <c r="D6" i="58"/>
  <c r="G6" i="58" l="1"/>
  <c r="I6" i="58"/>
  <c r="D7" i="58"/>
  <c r="H6" i="58"/>
  <c r="H4" i="58"/>
  <c r="J6" i="58" l="1"/>
  <c r="G7" i="58"/>
  <c r="I7" i="58"/>
  <c r="J4" i="58"/>
  <c r="D8" i="58"/>
  <c r="H7" i="58"/>
  <c r="J7" i="58" l="1"/>
  <c r="I8" i="58"/>
  <c r="G8" i="58"/>
  <c r="D9" i="58"/>
  <c r="H8" i="58"/>
  <c r="G9" i="58" l="1"/>
  <c r="I9" i="58"/>
  <c r="J8" i="58"/>
  <c r="D10" i="58"/>
  <c r="H9" i="58"/>
  <c r="J9" i="58" l="1"/>
  <c r="G10" i="58"/>
  <c r="I10" i="58"/>
  <c r="D11" i="58"/>
  <c r="H10" i="58"/>
  <c r="G11" i="58" l="1"/>
  <c r="I11" i="58"/>
  <c r="J10" i="58"/>
  <c r="D12" i="58"/>
  <c r="H11" i="58"/>
  <c r="J11" i="58" l="1"/>
  <c r="I12" i="58"/>
  <c r="G12" i="58"/>
  <c r="D13" i="58"/>
  <c r="H12" i="58"/>
  <c r="J12" i="58" l="1"/>
  <c r="G13" i="58"/>
  <c r="I13" i="58"/>
  <c r="D14" i="58"/>
  <c r="H13" i="58"/>
  <c r="J13" i="58" l="1"/>
  <c r="G14" i="58"/>
  <c r="I14" i="58"/>
  <c r="D15" i="58"/>
  <c r="H14" i="58"/>
  <c r="G15" i="58" l="1"/>
  <c r="I15" i="58"/>
  <c r="B26" i="58" s="1"/>
  <c r="B28" i="58" s="1"/>
  <c r="J14" i="58"/>
  <c r="H15" i="58"/>
  <c r="J15" i="58" l="1"/>
</calcChain>
</file>

<file path=xl/sharedStrings.xml><?xml version="1.0" encoding="utf-8"?>
<sst xmlns="http://schemas.openxmlformats.org/spreadsheetml/2006/main" count="774" uniqueCount="198">
  <si>
    <t>LugarExpedicion</t>
  </si>
  <si>
    <t>EMISOR</t>
  </si>
  <si>
    <t>RECEPTOR</t>
  </si>
  <si>
    <t>UUID</t>
  </si>
  <si>
    <t>CONCEPTOS</t>
  </si>
  <si>
    <t>COMPROBANTE</t>
  </si>
  <si>
    <t>Ruta de Acceso a XML</t>
  </si>
  <si>
    <t>IMPUESTOS</t>
  </si>
  <si>
    <t>Fecha</t>
  </si>
  <si>
    <t>TipoDeComprobante</t>
  </si>
  <si>
    <t>Serie</t>
  </si>
  <si>
    <t>Total</t>
  </si>
  <si>
    <t>SubTotal</t>
  </si>
  <si>
    <t>MetodoPago</t>
  </si>
  <si>
    <t>Nombre</t>
  </si>
  <si>
    <t>Rfc</t>
  </si>
  <si>
    <t>RegimenFiscal</t>
  </si>
  <si>
    <t>Importe</t>
  </si>
  <si>
    <t>ValorUnitario</t>
  </si>
  <si>
    <t>Descripcion</t>
  </si>
  <si>
    <t>Unidad</t>
  </si>
  <si>
    <t>ClaveProdServ</t>
  </si>
  <si>
    <t>ClaveUnidad</t>
  </si>
  <si>
    <t>Cantidad</t>
  </si>
  <si>
    <t>TasaOCuota</t>
  </si>
  <si>
    <t>Impuesto</t>
  </si>
  <si>
    <t>UsoCFDI</t>
  </si>
  <si>
    <t>TipoRelacion</t>
  </si>
  <si>
    <t>TIPORELACION</t>
  </si>
  <si>
    <t>CFDIRELACIONADO</t>
  </si>
  <si>
    <t>COINC EGR Vs ING</t>
  </si>
  <si>
    <t>COINC ING Vs EGR</t>
  </si>
  <si>
    <t>CFDIPAGO</t>
  </si>
  <si>
    <t>ImpSaldoAnt</t>
  </si>
  <si>
    <t>ImpPagado</t>
  </si>
  <si>
    <t>ImpSaldoInsoluto</t>
  </si>
  <si>
    <t>IdDocumento</t>
  </si>
  <si>
    <t>Monto</t>
  </si>
  <si>
    <t>FechaPago</t>
  </si>
  <si>
    <t>CFDIPDOCTORELACIONADO</t>
  </si>
  <si>
    <t>NumParcialidad</t>
  </si>
  <si>
    <t>Folio</t>
  </si>
  <si>
    <t>D:\RTB\USB-Verde-Plata\DeclaracionAnual-PF-2022\CaFiCon\CasoPractico-PP-ActProf-2022\XML-2022\3DB21F49-5A5D-4F36-89BE-A05AF61595A2.xml</t>
  </si>
  <si>
    <t>D:\RTB\USB-Verde-Plata\DeclaracionAnual-PF-2022\CaFiCon\CasoPractico-PP-ActProf-2022\XML-2022\5D27FA6F-2C80-4497-8A93-AA88E858621E.xml</t>
  </si>
  <si>
    <t>D:\RTB\USB-Verde-Plata\DeclaracionAnual-PF-2022\CaFiCon\CasoPractico-PP-ActProf-2022\XML-2022\7B13F21E-A16E-49F9-B207-8E6D1E9504A9.xml</t>
  </si>
  <si>
    <t>D:\RTB\USB-Verde-Plata\DeclaracionAnual-PF-2022\CaFiCon\CasoPractico-PP-ActProf-2022\XML-2022\9ABB9958-68A2-4AD6-9EE6-C8119A65B9D0.xml</t>
  </si>
  <si>
    <t>D:\RTB\USB-Verde-Plata\DeclaracionAnual-PF-2022\CaFiCon\CasoPractico-PP-ActProf-2022\XML-2022\9B5C294F-8A9C-4CBB-B26D-230D5F503B81.xml</t>
  </si>
  <si>
    <t>D:\RTB\USB-Verde-Plata\DeclaracionAnual-PF-2022\CaFiCon\CasoPractico-PP-ActProf-2022\XML-2022\94F0AFDC-1677-4843-AFD8-A76C9D365643.xml</t>
  </si>
  <si>
    <t>D:\RTB\USB-Verde-Plata\DeclaracionAnual-PF-2022\CaFiCon\CasoPractico-PP-ActProf-2022\XML-2022\113ECC33-CC66-4798-9D5E-8DE4748F0C1B.xml</t>
  </si>
  <si>
    <t>D:\RTB\USB-Verde-Plata\DeclaracionAnual-PF-2022\CaFiCon\CasoPractico-PP-ActProf-2022\XML-2022\B7BDAA88-CB56-4BB1-9C71-238727A882C6.xml</t>
  </si>
  <si>
    <t>D:\RTB\USB-Verde-Plata\DeclaracionAnual-PF-2022\CaFiCon\CasoPractico-PP-ActProf-2022\XML-2022\E17B9F09-4FB4-4487-9E62-638F69AD17C3.xml</t>
  </si>
  <si>
    <t>D:\RTB\USB-Verde-Plata\DeclaracionAnual-PF-2022\CaFiCon\CasoPractico-PP-ActProf-2022\XML-2022\F16044C5-B867-4374-A6CE-1FC96BA49DBC.xml</t>
  </si>
  <si>
    <t>D:\RTB\USB-Verde-Plata\DeclaracionAnual-PF-2022\CaFiCon\CasoPractico-PP-ActProf-2022\XML-2022\HAHL5702271P2-L194-E4DA75FC-64BC-49A4-864A-FE4D7F56CE1E.xml</t>
  </si>
  <si>
    <t>D:\RTB\USB-Verde-Plata\DeclaracionAnual-PF-2022\CaFiCon\CasoPractico-PP-ActProf-2022\XML-2022\HAHL5702271P2-L195-0E6D58E0-A7DD-4A2A-BC4F-60C585E145D8.xml</t>
  </si>
  <si>
    <t>D:\RTB\USB-Verde-Plata\DeclaracionAnual-PF-2022\CaFiCon\CasoPractico-PP-ActProf-2022\XML-2022\HAHL5702271P2-L196-038B0952-A4AC-425E-91C0-9D1101860B75.xml</t>
  </si>
  <si>
    <t>D:\RTB\USB-Verde-Plata\DeclaracionAnual-PF-2022\CaFiCon\CasoPractico-PP-ActProf-2022\XML-2022\HAHL5702271P2-L197-34DF2AD6-7D60-4A16-AB37-2059A078C0CA.xml</t>
  </si>
  <si>
    <t>D:\RTB\USB-Verde-Plata\DeclaracionAnual-PF-2022\CaFiCon\CasoPractico-PP-ActProf-2022\XML-2022\HAHL5702271P2-L198-B2FB4B02-4FA5-4B3F-B95F-29A16FF47634.xml</t>
  </si>
  <si>
    <t>D:\RTB\USB-Verde-Plata\DeclaracionAnual-PF-2022\CaFiCon\CasoPractico-PP-ActProf-2022\XML-2022\HAHL5702271P2-L199-D62FF82E-E1BA-47E3-A5F9-8229DFF5EBB3.xml</t>
  </si>
  <si>
    <t>D:\RTB\USB-Verde-Plata\DeclaracionAnual-PF-2022\CaFiCon\CasoPractico-PP-ActProf-2022\XML-2022\HAHL5702271P2-L200-147CB602-5B5E-415C-8162-ED054A0EAEDC.xml</t>
  </si>
  <si>
    <t>D:\RTB\USB-Verde-Plata\DeclaracionAnual-PF-2022\CaFiCon\CasoPractico-PP-ActProf-2022\XML-2022\HAHL5702271P2-L201-EC264974-B610-48AC-B3BC-48C93B7A1251.xml</t>
  </si>
  <si>
    <t>D:\RTB\USB-Verde-Plata\DeclaracionAnual-PF-2022\CaFiCon\CasoPractico-PP-ActProf-2022\XML-2022\HAHL5702271P2-L202-05AC2E9D-1FFE-4944-9E8A-B123CDD9A708.xml</t>
  </si>
  <si>
    <t>D:\RTB\USB-Verde-Plata\DeclaracionAnual-PF-2022\CaFiCon\CasoPractico-PP-ActProf-2022\XML-2022\HAHL5702271P2-L203-93981F4D-D413-4304-8F78-5479DCA74B13.xml</t>
  </si>
  <si>
    <t>D:\RTB\USB-Verde-Plata\DeclaracionAnual-PF-2022\CaFiCon\CasoPractico-PP-ActProf-2022\XML-2022\HAHL5702271P2-L204-11E6AB0D-DE96-46E0-BB2E-C1B2B6702C31.xml</t>
  </si>
  <si>
    <t>D:\RTB\USB-Verde-Plata\DeclaracionAnual-PF-2022\CaFiCon\CasoPractico-PP-ActProf-2022\XML-2022\HAHL5702271P2-L205-B49E6F80-0727-4AD0-B987-0B45F2D64A16.xml</t>
  </si>
  <si>
    <t>D:\RTB\USB-Verde-Plata\DeclaracionAnual-PF-2022\CaFiCon\CasoPractico-PP-ActProf-2022\XML-2022\HAHL5702271P2-L206-7B13F21E-A16E-49F9-B207-8E6D1E9504A9.xml</t>
  </si>
  <si>
    <t>D:\RTB\USB-Verde-Plata\DeclaracionAnual-PF-2022\CaFiCon\CasoPractico-PP-ActProf-2022\XML-2022\HAHL5702271P2-L210-8A400DE6-A22F-4D3A-8CA2-6D379C1063BC.xml</t>
  </si>
  <si>
    <t>D:\RTB\USB-Verde-Plata\DeclaracionAnual-PF-2022\CaFiCon\CasoPractico-PP-ActProf-2022\XML-2022\HAHL5702271P2-L211-A72C16F2-0BC1-45C3-AFD5-4D2CB61C3132.xml</t>
  </si>
  <si>
    <t>D:\RTB\USB-Verde-Plata\DeclaracionAnual-PF-2022\CaFiCon\CasoPractico-PP-ActProf-2022\XML-2022\HAHL5702271P2-L212-CANC. .xml</t>
  </si>
  <si>
    <t>D:\RTB\USB-Verde-Plata\DeclaracionAnual-PF-2022\CaFiCon\CasoPractico-PP-ActProf-2022\XML-2022\HAHL5702271P2-L213-D8561010-9331-4BD7-A550-F599FC56998C.xml</t>
  </si>
  <si>
    <t>D:\RTB\USB-Verde-Plata\DeclaracionAnual-PF-2022\CaFiCon\CasoPractico-PP-ActProf-2022\XML-2022\HAHL5702271P2-L214-D6964E13-2CD1-4C9B-8F37-B91CA2AA5C6B.xml</t>
  </si>
  <si>
    <t>D:\RTB\USB-Verde-Plata\DeclaracionAnual-PF-2022\CaFiCon\CasoPractico-PP-ActProf-2022\XML-2022\HAHL5702271P2-L215-7CBDB2E0-B16D-4BB9-B024-1E7E38B614DB.xml</t>
  </si>
  <si>
    <t>D:\RTB\USB-Verde-Plata\DeclaracionAnual-PF-2022\CaFiCon\CasoPractico-PP-ActProf-2022\XML-2022\HAHL5702271P2-L216-902C13FE-3094-4E4E-8606-6EF45FE613B6.xml</t>
  </si>
  <si>
    <t>D:\RTB\USB-Verde-Plata\DeclaracionAnual-PF-2022\CaFiCon\CasoPractico-PP-ActProf-2022\XML-2022\HAHL5702271P2-L220-C0CCA26A-96BD-4E3A-9D2D-99F1BCD8FAF5.xml</t>
  </si>
  <si>
    <t>D:\RTB\USB-Verde-Plata\DeclaracionAnual-PF-2022\CaFiCon\CasoPractico-PP-ActProf-2022\XML-2022\HAHL5702271P2-L221-536FB97D-792D-4034-8936-DF6932870AF8.xml</t>
  </si>
  <si>
    <t>D:\RTB\USB-Verde-Plata\DeclaracionAnual-PF-2022\CaFiCon\CasoPractico-PP-ActProf-2022\XML-2022\HAHL5702271P2-L222-441BD760-F179-4D7C-9588-3B2B7CCAEBC4.xml</t>
  </si>
  <si>
    <t>D:\RTB\USB-Verde-Plata\DeclaracionAnual-PF-2022\CaFiCon\CasoPractico-PP-ActProf-2022\XML-2022\HAHL5702271P2-L226-7DA4F487-F25D-4918-9295-5EA85C5BA953.xml</t>
  </si>
  <si>
    <t>D:\RTB\USB-Verde-Plata\DeclaracionAnual-PF-2022\CaFiCon\CasoPractico-PP-ActProf-2022\XML-2022\HAHL5702271P2-L227-362232FC-64F8-42EE-AA9B-C001378FD485.xml</t>
  </si>
  <si>
    <t>D:\RTB\USB-Verde-Plata\DeclaracionAnual-PF-2022\CaFiCon\CasoPractico-PP-ActProf-2022\XML-2022\HAHL5702271P2-L228-35F33721-893D-41D9-80BC-42DCD4BEC745.xml</t>
  </si>
  <si>
    <t>D:\RTB\USB-Verde-Plata\DeclaracionAnual-PF-2022\CaFiCon\CasoPractico-PP-ActProf-2022\XML-2022\HAHL5702271P2-L229-02C68F1A-EF44-4A89-AD3A-355C5D687613.xml</t>
  </si>
  <si>
    <t>D:\RTB\USB-Verde-Plata\DeclaracionAnual-PF-2022\CaFiCon\CasoPractico-PP-ActProf-2022\XML-2022\HAHL5702271P2-L230-C06D0AE2-1206-4221-9FAB-38EAD78CC3D0.xml</t>
  </si>
  <si>
    <t>D:\RTB\USB-Verde-Plata\DeclaracionAnual-PF-2022\CaFiCon\CasoPractico-PP-ActProf-2022\XML-2022\HAHL5702271P2-L231-9278B3E0-E210-4200-B13F-AE92F29DEC6C.xml</t>
  </si>
  <si>
    <t>D:\RTB\USB-Verde-Plata\DeclaracionAnual-PF-2022\CaFiCon\CasoPractico-PP-ActProf-2022\XML-2022\HAHL5702271P2-L232-5E4BF1C6-E0FE-473E-B51D-3AC6D0FCCB53.xml</t>
  </si>
  <si>
    <t>D:\RTB\USB-Verde-Plata\DeclaracionAnual-PF-2022\CaFiCon\CasoPractico-PP-ActProf-2022\XML-2022\HAHL5702271P2-L233-34B95E20-75F9-4DE9-B47D-BD0875FEE073.xml</t>
  </si>
  <si>
    <t>Mes</t>
  </si>
  <si>
    <t>Pago</t>
  </si>
  <si>
    <t xml:space="preserve">HONORARIOS DE OCTUBRE  DEL 2022. </t>
  </si>
  <si>
    <t xml:space="preserve">HONORARIOS DE AGOSTO  DEL 2022. </t>
  </si>
  <si>
    <t xml:space="preserve">HONORARIOS DE MAYO  DEL 2022. </t>
  </si>
  <si>
    <t xml:space="preserve">HONORARIOS DE ENERO  DEL 2022. </t>
  </si>
  <si>
    <t xml:space="preserve">HONORARIOS DE FEBRERO  DEL 2022. </t>
  </si>
  <si>
    <t xml:space="preserve">A CUENTA DE HONORARIOS DE MARZO  DEL 2022. </t>
  </si>
  <si>
    <t xml:space="preserve">A CUENTA DE HONORARIOS DE ABRIL  DEL 2022. </t>
  </si>
  <si>
    <t xml:space="preserve">COMPLEMENTO DE HONORARIOS DE MARZO  DEL 2022. </t>
  </si>
  <si>
    <t xml:space="preserve">COMPLEMENTO DE HONORARIOS DE ABRIL  DEL 2022. </t>
  </si>
  <si>
    <t xml:space="preserve">HONORARIOS DE JUNIO  DEL 2022. </t>
  </si>
  <si>
    <t xml:space="preserve">HONORARIOS DE JULIO  DEL 2022. </t>
  </si>
  <si>
    <t xml:space="preserve">HONORARIOS DE SEPTIEMBRE  DEL 2022. </t>
  </si>
  <si>
    <t xml:space="preserve">HONORARIOS DE DICIEMBRE  DEL 2022. </t>
  </si>
  <si>
    <t xml:space="preserve">HONORARIOS DE JULIO 2022,  </t>
  </si>
  <si>
    <t xml:space="preserve">HONORARIOS DE ABRIL 2022,  </t>
  </si>
  <si>
    <t xml:space="preserve">HONORARIOS DE SEPTIEMBRE 2022,  </t>
  </si>
  <si>
    <t xml:space="preserve">HONORARIOS DE ENERO 2022,  </t>
  </si>
  <si>
    <t xml:space="preserve">HONORARIOS DE FEBRERO 2022,  </t>
  </si>
  <si>
    <t xml:space="preserve">HONORARIOS DE MARZO 2022,  </t>
  </si>
  <si>
    <t xml:space="preserve">HONORARIOS DE MAYO 2022,  </t>
  </si>
  <si>
    <t xml:space="preserve">HONORARIOS DE JUNIO 2022,  </t>
  </si>
  <si>
    <t xml:space="preserve">HONORARIOS DE AGOSTO 2022,  </t>
  </si>
  <si>
    <t xml:space="preserve">HONORARIOS DE OCTUBRE 2022,  </t>
  </si>
  <si>
    <t xml:space="preserve">HONORARIOS DE NOVIEMBRE 2022,  </t>
  </si>
  <si>
    <t xml:space="preserve">A CUENTA DE HONORARIOS DE DICIEMBRE 2022,  </t>
  </si>
  <si>
    <t>LIDIA HERNANDEZ HUERTA</t>
  </si>
  <si>
    <t>HEHL800510ABC</t>
  </si>
  <si>
    <t>IMPUESTOS RETENIDOS</t>
  </si>
  <si>
    <t>001</t>
  </si>
  <si>
    <t>Límite inferior</t>
  </si>
  <si>
    <t>Límite superior</t>
  </si>
  <si>
    <t>Cuota fija</t>
  </si>
  <si>
    <t>Por ciento para aplicarse sobre el excedente del límite inferior</t>
  </si>
  <si>
    <t>$</t>
  </si>
  <si>
    <t>%</t>
  </si>
  <si>
    <t>En adelante</t>
  </si>
  <si>
    <t>Tarifa para el cáculo de los pagos provisionales del ejercicio 2022</t>
  </si>
  <si>
    <t>Tarifa: pago provisional de enero 2022</t>
  </si>
  <si>
    <t>Tarifa: pago provisional de febrero 2022</t>
  </si>
  <si>
    <t>Tarifa: pago provisional de marzo 2022</t>
  </si>
  <si>
    <t>Tarifa: pago provisional de abril 2022</t>
  </si>
  <si>
    <t>Tarifa: pago provisional de mayo 2022</t>
  </si>
  <si>
    <t>Tarifa: pago provisional de junio 2022</t>
  </si>
  <si>
    <t>Tarifa: pago provisional de julio 2022</t>
  </si>
  <si>
    <t>Tarifa: pago provisional de agosto 2022</t>
  </si>
  <si>
    <t>Tarifa: pago provisional de septiembre 2022</t>
  </si>
  <si>
    <t>Tarifa: pago provisional de octubre de 2022</t>
  </si>
  <si>
    <t>Tarifa: pago provisional de noviembre 2022</t>
  </si>
  <si>
    <t>Tarifa: pago provisional de diciembre 2022</t>
  </si>
  <si>
    <t>Etiquetas de fila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</si>
  <si>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</si>
  <si>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</si>
  <si>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</si>
  <si>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</si>
  <si>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</si>
  <si>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</si>
  <si>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</si>
  <si>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</si>
  <si>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</si>
  <si>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</si>
  <si>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</si>
  <si>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</si>
  <si>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 general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</si>
  <si>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</si>
  <si>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</si>
  <si>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</si>
  <si>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</si>
  <si>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</si>
  <si>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</si>
  <si>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</si>
  <si>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</si>
  <si>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</si>
  <si>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</si>
  <si>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</si>
  <si>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</si>
  <si>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Num Mes</t>
  </si>
  <si>
    <t>Suma de SubTotal</t>
  </si>
  <si>
    <t>Ing Acum</t>
  </si>
  <si>
    <t>Catalogo Ingresos</t>
  </si>
  <si>
    <t>Ingresos propios  de la actividad nacionales</t>
  </si>
  <si>
    <t>Ingresos propios  de la actividad extranjeros</t>
  </si>
  <si>
    <t>Ingresos exclusivos por autotransporte de carga federal</t>
  </si>
  <si>
    <t>Ganancia en la enajenación de acciones o por reembolso de capital</t>
  </si>
  <si>
    <t>Ganancia en la enajenación de terrenos y activo fijo</t>
  </si>
  <si>
    <t>Anticipo de clientes</t>
  </si>
  <si>
    <t>Intereses cobrados sin ajuste alguno y ganancia cambiaria relacionados con actividades propias</t>
  </si>
  <si>
    <t>Servicios de transporte terrestre de pasajeros y de entrega de bienes</t>
  </si>
  <si>
    <t>Servicios de hospedaje</t>
  </si>
  <si>
    <t>Enajenación de bienes y prestación de servicios</t>
  </si>
  <si>
    <t>Servicios profesionales (honorarios)</t>
  </si>
  <si>
    <t>Servicios profesionales (derechos de autor)</t>
  </si>
  <si>
    <t>ISR PP</t>
  </si>
  <si>
    <t>ISR RET</t>
  </si>
  <si>
    <t>ISR X PAG</t>
  </si>
  <si>
    <t>Ded Aut</t>
  </si>
  <si>
    <t>Ded Acum</t>
  </si>
  <si>
    <t>Base Grav</t>
  </si>
  <si>
    <t>INGRESOS ANUALES</t>
  </si>
  <si>
    <t>(-) DEDUCC AUT</t>
  </si>
  <si>
    <t>(=) UTILIDAD FISCAL</t>
  </si>
  <si>
    <t>(=) ISR ANUAL</t>
  </si>
  <si>
    <t>(-) RETENCION ISR</t>
  </si>
  <si>
    <t>(-) PAGOS PROVS EFECT</t>
  </si>
  <si>
    <t>(=) ISR X PAGAR</t>
  </si>
  <si>
    <t>(-) DEDUCC PERSONALES</t>
  </si>
  <si>
    <t>(=) BASE GRAVABLE</t>
  </si>
  <si>
    <t xml:space="preserve">HONORARIOS POR DERECHOS DE AUTOR DE NOVIEMBRE  DEL 2022. </t>
  </si>
  <si>
    <t>(Varios elementos)</t>
  </si>
  <si>
    <t>D:\RTB\USB-Verde-Plata\LigiaHasbun\EjercicioFiscal-2023\PagosProvisionales-2023\02-23\CFDI-Ligia\Obtenidas-PaginaSAT\73EAD20B-3BFC-4FD0-96EF-734805E42F23.xml</t>
  </si>
  <si>
    <t>D:\RTB\USB-Verde-Plata\LigiaHasbun\EjercicioFiscal-2023\PagosProvisionales-2023\02-23\CFDI-Ligia\Obtenidas-PaginaSAT\735EFB13-DC8E-42DE-8E75-82AB60A6D38C.xml</t>
  </si>
  <si>
    <t>D:\RTB\USB-Verde-Plata\LigiaHasbun\EjercicioFiscal-2023\PagosProvisionales-2023\02-23\CFDI-Ligia\Obtenidas-PaginaSAT\423856A2-BB4E-4219-883A-829A9AB2F6C5.xml</t>
  </si>
  <si>
    <t>D:\RTB\USB-Verde-Plata\LigiaHasbun\EjercicioFiscal-2023\PagosProvisionales-2023\02-23\CFDI-Ligia\Obtenidas-PaginaSAT\A7C49884-E6A2-4FD0-A609-A637A8D9B7A0.xml</t>
  </si>
  <si>
    <t>D:\RTB\USB-Verde-Plata\LigiaHasbun\EjercicioFiscal-2023\PagosProvisionales-2023\02-23\CFDI-Ligia\Obtenidas-PaginaSAT\EDF447B2-FB73-4494-AE2C-DFDB73D2C39D.xml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</si>
</sst>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1C3D1"/>
      </left>
      <right style="medium">
        <color rgb="FFC1C3D1"/>
      </right>
      <top style="medium">
        <color rgb="FFC1C3D1"/>
      </top>
      <bottom style="medium">
        <color rgb="FFC1C3D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>
      <alignment horizontal="center"/>
    </xf>
    <xf numFmtId="43" fontId="0" fillId="0" borderId="0" xfId="1" applyFont="1" applyFill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/>
    <xf numFmtId="43" fontId="0" fillId="0" borderId="0" xfId="1" applyFont="1"/>
    <xf numFmtId="43" fontId="1" fillId="0" borderId="0" xfId="0" applyNumberFormat="1" applyFont="1"/>
    <xf numFmtId="0" fontId="1" fillId="0" borderId="0" xfId="0" applyFont="1"/>
    <xf numFmtId="43" fontId="0" fillId="0" borderId="0" xfId="0" applyNumberFormat="1"/>
    <xf numFmtId="43" fontId="1" fillId="0" borderId="0" xfId="1" applyFont="1"/>
    <xf numFmtId="43" fontId="0" fillId="0" borderId="0" xfId="1" quotePrefix="1" applyFont="1" applyFill="1"/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right" vertical="center" wrapText="1"/>
    </xf>
    <xf numFmtId="4" fontId="4" fillId="4" borderId="18" xfId="0" applyNumberFormat="1" applyFont="1" applyFill="1" applyBorder="1" applyAlignment="1">
      <alignment horizontal="right" vertical="center" wrapText="1"/>
    </xf>
    <xf numFmtId="164" fontId="4" fillId="4" borderId="18" xfId="0" applyNumberFormat="1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0" fontId="4" fillId="4" borderId="20" xfId="0" applyFont="1" applyFill="1" applyBorder="1" applyAlignment="1">
      <alignment horizontal="right" vertical="center" wrapText="1"/>
    </xf>
    <xf numFmtId="164" fontId="4" fillId="4" borderId="20" xfId="0" applyNumberFormat="1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left" indent="1"/>
    </xf>
    <xf numFmtId="4" fontId="4" fillId="4" borderId="0" xfId="0" applyNumberFormat="1" applyFont="1" applyFill="1"/>
    <xf numFmtId="0" fontId="4" fillId="4" borderId="15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justify"/>
    </xf>
    <xf numFmtId="0" fontId="4" fillId="4" borderId="21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vertical="top" wrapText="1"/>
    </xf>
    <xf numFmtId="43" fontId="7" fillId="4" borderId="18" xfId="1" applyFont="1" applyFill="1" applyBorder="1" applyAlignment="1">
      <alignment horizontal="right" vertical="center" wrapText="1"/>
    </xf>
    <xf numFmtId="43" fontId="7" fillId="4" borderId="20" xfId="1" applyFont="1" applyFill="1" applyBorder="1" applyAlignment="1">
      <alignment horizontal="right" vertical="center" wrapText="1"/>
    </xf>
    <xf numFmtId="0" fontId="4" fillId="4" borderId="0" xfId="0" applyFont="1" applyFill="1" applyAlignment="1">
      <alignment wrapText="1"/>
    </xf>
    <xf numFmtId="0" fontId="4" fillId="4" borderId="27" xfId="0" applyFont="1" applyFill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19050</xdr:rowOff>
        </xdr:from>
        <xdr:to>
          <xdr:col>8</xdr:col>
          <xdr:colOff>0</xdr:colOff>
          <xdr:row>1</xdr:row>
          <xdr:rowOff>142875</xdr:rowOff>
        </xdr:to>
        <xdr:sp macro="" textlink="">
          <xdr:nvSpPr>
            <xdr:cNvPr id="145409" name="Button 1" hidden="1">
              <a:extLst>
                <a:ext uri="{63B3BB69-23CF-44E3-9099-C40C66FF867C}">
                  <a14:compatExt spid="_x0000_s145409"/>
                </a:ext>
                <a:ext uri="{FF2B5EF4-FFF2-40B4-BE49-F238E27FC236}">
                  <a16:creationId xmlns:a16="http://schemas.microsoft.com/office/drawing/2014/main" id="{00000000-0008-0000-0100-000001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419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Descarga la ruta de los archivos XML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19050</xdr:rowOff>
        </xdr:from>
        <xdr:to>
          <xdr:col>8</xdr:col>
          <xdr:colOff>0</xdr:colOff>
          <xdr:row>1</xdr:row>
          <xdr:rowOff>142875</xdr:rowOff>
        </xdr:to>
        <xdr:sp macro="" textlink="">
          <xdr:nvSpPr>
            <xdr:cNvPr id="147457" name="Button 1" hidden="1">
              <a:extLst>
                <a:ext uri="{63B3BB69-23CF-44E3-9099-C40C66FF867C}">
                  <a14:compatExt spid="_x0000_s147457"/>
                </a:ext>
                <a:ext uri="{FF2B5EF4-FFF2-40B4-BE49-F238E27FC236}">
                  <a16:creationId xmlns:a16="http://schemas.microsoft.com/office/drawing/2014/main" id="{00000000-0008-0000-0200-0000014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419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Descarga la ruta de los archivos XML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38100</xdr:rowOff>
    </xdr:from>
    <xdr:to>
      <xdr:col>10</xdr:col>
      <xdr:colOff>200025</xdr:colOff>
      <xdr:row>14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28600"/>
          <a:ext cx="5514975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UBEN TORRES BENITEZ" refreshedDate="45012.397354745372" createdVersion="8" refreshedVersion="8" minRefreshableVersion="3" recordCount="41" xr:uid="{FFB973FE-3EDB-46FF-8DC2-ADE1697F6210}">
  <cacheSource type="worksheet">
    <worksheetSource ref="A4:AP45" sheet="XML ENE-DIC-2022 CASO"/>
  </cacheSource>
  <cacheFields count="42"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Num Mes" numFmtId="0">
      <sharedItems count="12">
        <s v="01"/>
        <s v="02"/>
        <s v="03"/>
        <s v="04"/>
        <s v="05"/>
        <s v="06"/>
        <s v="07"/>
        <s v="08"/>
        <s v="09"/>
        <s v="10"/>
        <s v="11"/>
        <s v="12"/>
      </sharedItems>
    </cacheField>
    <cacheField name="Ruta de Acceso a XML" numFmtId="0">
      <sharedItems/>
    </cacheField>
    <cacheField name="Fecha" numFmtId="0">
      <sharedItems/>
    </cacheField>
    <cacheField name="MetodoPago" numFmtId="0">
      <sharedItems count="3">
        <s v="PPD"/>
        <s v="PUE"/>
        <e v="#VALUE!"/>
      </sharedItems>
    </cacheField>
    <cacheField name="Serie" numFmtId="0">
      <sharedItems/>
    </cacheField>
    <cacheField name="Folio" numFmtId="0">
      <sharedItems/>
    </cacheField>
    <cacheField name="LugarExpedicion" numFmtId="0">
      <sharedItems/>
    </cacheField>
    <cacheField name="TipoDeComprobante" numFmtId="0">
      <sharedItems/>
    </cacheField>
    <cacheField name="Total" numFmtId="43">
      <sharedItems containsSemiMixedTypes="0" containsString="0" containsNumber="1" minValue="0" maxValue="374516.87"/>
    </cacheField>
    <cacheField name="SubTotal" numFmtId="43">
      <sharedItems containsSemiMixedTypes="0" containsString="0" containsNumber="1" minValue="0" maxValue="392850"/>
    </cacheField>
    <cacheField name="RegimenFiscal" numFmtId="0">
      <sharedItems containsSemiMixedTypes="0" containsString="0" containsNumber="1" containsInteger="1" minValue="612" maxValue="612"/>
    </cacheField>
    <cacheField name="Rfc" numFmtId="0">
      <sharedItems/>
    </cacheField>
    <cacheField name="Nombre" numFmtId="0">
      <sharedItems/>
    </cacheField>
    <cacheField name="Nombre2" numFmtId="0">
      <sharedItems/>
    </cacheField>
    <cacheField name="Rfc2" numFmtId="0">
      <sharedItems/>
    </cacheField>
    <cacheField name="UsoCFDI" numFmtId="0">
      <sharedItems/>
    </cacheField>
    <cacheField name="UUID" numFmtId="0">
      <sharedItems/>
    </cacheField>
    <cacheField name="COINC EGR Vs ING" numFmtId="0">
      <sharedItems containsMixedTypes="1" containsNumber="1" containsInteger="1" minValue="5" maxValue="5"/>
    </cacheField>
    <cacheField name="TipoRelacion" numFmtId="0">
      <sharedItems containsMixedTypes="1" containsNumber="1" containsInteger="1" minValue="0" maxValue="0"/>
    </cacheField>
    <cacheField name="UUID2" numFmtId="0">
      <sharedItems containsMixedTypes="1" containsNumber="1" containsInteger="1" minValue="0" maxValue="0"/>
    </cacheField>
    <cacheField name="COINC ING Vs EGR" numFmtId="0">
      <sharedItems/>
    </cacheField>
    <cacheField name="Importe" numFmtId="43">
      <sharedItems containsSemiMixedTypes="0" containsString="0" containsNumber="1" minValue="0" maxValue="392850"/>
    </cacheField>
    <cacheField name="Cantidad" numFmtId="43">
      <sharedItems/>
    </cacheField>
    <cacheField name="ValorUnitario" numFmtId="43">
      <sharedItems containsSemiMixedTypes="0" containsString="0" containsNumber="1" minValue="0" maxValue="392850"/>
    </cacheField>
    <cacheField name="ClaveProdServ" numFmtId="0">
      <sharedItems containsNonDate="0" containsString="0" containsBlank="1"/>
    </cacheField>
    <cacheField name="Descripcion" numFmtId="0">
      <sharedItems/>
    </cacheField>
    <cacheField name="Unidad" numFmtId="0">
      <sharedItems/>
    </cacheField>
    <cacheField name="ClaveUnidad" numFmtId="0">
      <sharedItems/>
    </cacheField>
    <cacheField name="Importe2" numFmtId="43">
      <sharedItems containsSemiMixedTypes="0" containsString="0" containsNumber="1" minValue="0" maxValue="62856"/>
    </cacheField>
    <cacheField name="TasaOCuota" numFmtId="43">
      <sharedItems containsMixedTypes="1" containsNumber="1" containsInteger="1" minValue="0" maxValue="0"/>
    </cacheField>
    <cacheField name="Impuesto" numFmtId="43">
      <sharedItems containsMixedTypes="1" containsNumber="1" containsInteger="1" minValue="0" maxValue="0"/>
    </cacheField>
    <cacheField name="Importe3" numFmtId="43">
      <sharedItems containsString="0" containsBlank="1" containsNumber="1" minValue="1888.432" maxValue="39285"/>
    </cacheField>
    <cacheField name="TasaOCuota2" numFmtId="43">
      <sharedItems containsString="0" containsBlank="1" containsNumber="1" minValue="0.1" maxValue="0.1"/>
    </cacheField>
    <cacheField name="Impuesto2" numFmtId="43">
      <sharedItems containsBlank="1"/>
    </cacheField>
    <cacheField name="Monto" numFmtId="43">
      <sharedItems containsSemiMixedTypes="0" containsString="0" containsNumber="1" minValue="0" maxValue="265297.63"/>
    </cacheField>
    <cacheField name="FechaPago" numFmtId="0">
      <sharedItems containsMixedTypes="1" containsNumber="1" containsInteger="1" minValue="0" maxValue="0"/>
    </cacheField>
    <cacheField name="NumParcialidad" numFmtId="0">
      <sharedItems containsMixedTypes="1" containsNumber="1" containsInteger="1" minValue="0" maxValue="0"/>
    </cacheField>
    <cacheField name="ImpSaldoAnt" numFmtId="43">
      <sharedItems containsSemiMixedTypes="0" containsString="0" containsNumber="1" minValue="0" maxValue="265297.63"/>
    </cacheField>
    <cacheField name="ImpPagado" numFmtId="43">
      <sharedItems containsSemiMixedTypes="0" containsString="0" containsNumber="1" minValue="0" maxValue="265297.63"/>
    </cacheField>
    <cacheField name="ImpSaldoInsoluto" numFmtId="43">
      <sharedItems containsSemiMixedTypes="0" containsString="0" containsNumber="1" containsInteger="1" minValue="0" maxValue="0"/>
    </cacheField>
    <cacheField name="IdDocumento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">
  <r>
    <x v="0"/>
    <x v="0"/>
    <s v="D:\RTB\USB-Verde-Plata\DeclaracionAnual-PF-2022\CaFiCon\CasoPractico-PP-ActProf-2022\XML-2022\HAHL5702271P2-L194-E4DA75FC-64BC-49A4-864A-FE4D7F56CE1E.xml"/>
    <s v="2022-01-03T14:10:56"/>
    <x v="0"/>
    <s v="L"/>
    <s v="194"/>
    <s v="01000"/>
    <s v="I"/>
    <n v="247294.58"/>
    <n v="259400"/>
    <n v="612"/>
    <s v="HEHL800510ABC"/>
    <s v="LIDIA HERNANDEZ HUERTA"/>
    <s v="BANCO MERCANTIL DEL NORTE S.A. INSTITUCION DE BANCA MULTIPLE G.F.B"/>
    <s v="BMN930209927"/>
    <s v="G03"/>
    <s v="e4da75fc-64bc-49a4-864a-fe4d7f56ce1e"/>
    <s v=""/>
    <n v="0"/>
    <n v="0"/>
    <s v=""/>
    <n v="259400"/>
    <s v="1.000000"/>
    <n v="259400"/>
    <m/>
    <s v="HONORARIOS DE ENERO  DEL 2022. "/>
    <s v="NO APLICA"/>
    <s v="E48"/>
    <n v="41504"/>
    <s v="0.160000"/>
    <s v="002"/>
    <n v="25940"/>
    <n v="0.1"/>
    <s v="001"/>
    <n v="0"/>
    <n v="0"/>
    <n v="0"/>
    <n v="0"/>
    <n v="0"/>
    <n v="0"/>
    <n v="0"/>
  </r>
  <r>
    <x v="0"/>
    <x v="0"/>
    <s v="D:\RTB\USB-Verde-Plata\DeclaracionAnual-PF-2022\CaFiCon\CasoPractico-PP-ActProf-2022\XML-2022\HAHL5702271P2-L195-0E6D58E0-A7DD-4A2A-BC4F-60C585E145D8.xml"/>
    <s v="2022-01-07T12:39:32"/>
    <x v="1"/>
    <s v="L"/>
    <s v="195"/>
    <s v="01000"/>
    <s v="I"/>
    <n v="374516.87"/>
    <n v="392850"/>
    <n v="612"/>
    <s v="HEHL800510ABC"/>
    <s v="LIDIA HERNANDEZ HUERTA"/>
    <s v="COMERCIAL IMPORTADORA, S. DE R.L. DE C.V."/>
    <s v="CIM441020BN3"/>
    <s v="G03"/>
    <s v="0e6d58e0-a7dd-4a2a-bc4f-60c585e145d8"/>
    <s v=""/>
    <n v="0"/>
    <n v="0"/>
    <s v=""/>
    <n v="392850"/>
    <s v="1.000000"/>
    <n v="392850"/>
    <m/>
    <s v="HONORARIOS DE ENERO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0"/>
    <x v="0"/>
    <s v="D:\RTB\USB-Verde-Plata\DeclaracionAnual-PF-2022\CaFiCon\CasoPractico-PP-ActProf-2022\XML-2022\HAHL5702271P2-L196-038B0952-A4AC-425E-91C0-9D1101860B75.xml"/>
    <s v="2022-01-19T12:17:20"/>
    <x v="0"/>
    <s v="L"/>
    <s v="196"/>
    <s v="01000"/>
    <s v="I"/>
    <n v="247294.58"/>
    <n v="259400"/>
    <n v="612"/>
    <s v="HEHL800510ABC"/>
    <s v="LIDIA HERNANDEZ HUERTA"/>
    <s v="BANCO MERCANTIL DEL NORTE S.A. INSTITUCION DE BANCA MULTIPLE G.F.B"/>
    <s v="BMN930209927"/>
    <s v="G03"/>
    <s v="038b0952-a4ac-425e-91c0-9d1101860b75"/>
    <s v=""/>
    <n v="0"/>
    <n v="0"/>
    <s v=""/>
    <n v="259400"/>
    <s v="1.000000"/>
    <n v="259400"/>
    <m/>
    <s v="HONORARIOS DE FEBRERO  DEL 2022. "/>
    <s v="NO APLICA"/>
    <s v="E48"/>
    <n v="41504"/>
    <s v="0.160000"/>
    <s v="002"/>
    <n v="25940"/>
    <n v="0.1"/>
    <s v="001"/>
    <n v="0"/>
    <n v="0"/>
    <n v="0"/>
    <n v="0"/>
    <n v="0"/>
    <n v="0"/>
    <n v="0"/>
  </r>
  <r>
    <x v="1"/>
    <x v="1"/>
    <s v="D:\RTB\USB-Verde-Plata\DeclaracionAnual-PF-2022\CaFiCon\CasoPractico-PP-ActProf-2022\XML-2022\HAHL5702271P2-L197-34DF2AD6-7D60-4A16-AB37-2059A078C0CA.xml"/>
    <s v="2022-02-10T15:40:10"/>
    <x v="1"/>
    <s v="L"/>
    <s v="197"/>
    <s v="01000"/>
    <s v="I"/>
    <n v="374516.87"/>
    <n v="392850"/>
    <n v="612"/>
    <s v="HEHL800510ABC"/>
    <s v="LIDIA HERNANDEZ HUERTA"/>
    <s v="COMERCIAL IMPORTADORA, S. DE R.L. DE C.V."/>
    <s v="CIM441020BN3"/>
    <s v="G03"/>
    <s v="34df2ad6-7d60-4a16-ab37-2059a078c0ca"/>
    <s v=""/>
    <n v="0"/>
    <n v="0"/>
    <s v=""/>
    <n v="392850"/>
    <s v="1.000000"/>
    <n v="392850"/>
    <m/>
    <s v="HONORARIOS DE FEBRERO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1"/>
    <x v="1"/>
    <s v="D:\RTB\USB-Verde-Plata\DeclaracionAnual-PF-2022\CaFiCon\CasoPractico-PP-ActProf-2022\XML-2022\HAHL5702271P2-L198-B2FB4B02-4FA5-4B3F-B95F-29A16FF47634.xml"/>
    <s v="2022-02-16T12:28:05"/>
    <x v="0"/>
    <s v="L"/>
    <s v="198"/>
    <s v="01000"/>
    <s v="I"/>
    <n v="247294.58"/>
    <n v="259400"/>
    <n v="612"/>
    <s v="HEHL800510ABC"/>
    <s v="LIDIA HERNANDEZ HUERTA"/>
    <s v="BANCO MERCANTIL DEL NORTE S.A. INSTITUCION DE BANCA MULTIPLE G.F.B"/>
    <s v="BMN930209927"/>
    <s v="G03"/>
    <s v="b2fb4b02-4fa5-4b3f-b95f-29a16ff47634"/>
    <s v=""/>
    <n v="0"/>
    <n v="0"/>
    <s v=""/>
    <n v="259400"/>
    <s v="1.000000"/>
    <n v="259400"/>
    <m/>
    <s v="A CUENTA DE HONORARIOS DE MARZO  DEL 2022. "/>
    <s v="NO APLICA"/>
    <s v="E48"/>
    <n v="41504"/>
    <s v="0.160000"/>
    <s v="002"/>
    <n v="25940"/>
    <n v="0.1"/>
    <s v="001"/>
    <n v="0"/>
    <n v="0"/>
    <n v="0"/>
    <n v="0"/>
    <n v="0"/>
    <n v="0"/>
    <n v="0"/>
  </r>
  <r>
    <x v="1"/>
    <x v="1"/>
    <s v="D:\RTB\USB-Verde-Plata\DeclaracionAnual-PF-2022\CaFiCon\CasoPractico-PP-ActProf-2022\XML-2022\HAHL5702271P2-L199-D62FF82E-E1BA-47E3-A5F9-8229DFF5EBB3.xml"/>
    <s v="2022-02-21T16:33:23"/>
    <x v="2"/>
    <s v="L"/>
    <s v="199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d62ff82e-e1ba-47e3-a5f9-8229dff5ebb3"/>
    <n v="5"/>
    <s v="04"/>
    <s v="e4da75fc-64bc-49a4-864a-fe4d7f56ce1e"/>
    <s v=""/>
    <n v="0"/>
    <s v="1"/>
    <n v="0"/>
    <m/>
    <s v="Pago"/>
    <e v="#VALUE!"/>
    <s v="ACT"/>
    <n v="0"/>
    <n v="0"/>
    <n v="0"/>
    <m/>
    <m/>
    <m/>
    <n v="247294.58"/>
    <s v="2022-02-14T12:00:00"/>
    <s v="1"/>
    <n v="247294.58"/>
    <n v="247294.58"/>
    <n v="0"/>
    <s v="e4da75fc-64bc-49a4-864a-fe4d7f56ce1e"/>
  </r>
  <r>
    <x v="1"/>
    <x v="1"/>
    <s v="D:\RTB\USB-Verde-Plata\DeclaracionAnual-PF-2022\CaFiCon\CasoPractico-PP-ActProf-2022\XML-2022\HAHL5702271P2-L200-147CB602-5B5E-415C-8162-ED054A0EAEDC.xml"/>
    <s v="2022-02-27T19:10:24"/>
    <x v="2"/>
    <s v="L"/>
    <s v="200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147cb602-5b5e-415c-8162-ed054a0eaedc"/>
    <s v=""/>
    <s v="04"/>
    <s v="038b0952-a4ac-425e-91c0-9d1101860b75"/>
    <s v=""/>
    <n v="0"/>
    <s v="1"/>
    <n v="0"/>
    <m/>
    <s v="Pago"/>
    <e v="#VALUE!"/>
    <s v="ACT"/>
    <n v="0"/>
    <n v="0"/>
    <n v="0"/>
    <m/>
    <m/>
    <m/>
    <n v="247294.58"/>
    <s v="2022-02-25T12:00:00"/>
    <s v="1"/>
    <n v="247294.58"/>
    <n v="247294.58"/>
    <n v="0"/>
    <s v="038b0952-a4ac-425e-91c0-9d1101860b75"/>
  </r>
  <r>
    <x v="2"/>
    <x v="2"/>
    <s v="D:\RTB\USB-Verde-Plata\DeclaracionAnual-PF-2022\CaFiCon\CasoPractico-PP-ActProf-2022\XML-2022\HAHL5702271P2-L201-EC264974-B610-48AC-B3BC-48C93B7A1251.xml"/>
    <s v="2022-03-09T18:41:52"/>
    <x v="1"/>
    <s v="L"/>
    <s v="201"/>
    <s v="01000"/>
    <s v="I"/>
    <n v="374516.87"/>
    <n v="392850"/>
    <n v="612"/>
    <s v="HEHL800510ABC"/>
    <s v="LIDIA HERNANDEZ HUERTA"/>
    <s v="COMERCIAL IMPORTADORA, S. DE R.L. DE C.V."/>
    <s v="CIM441020BN3"/>
    <s v="G03"/>
    <s v="ec264974-b610-48ac-b3bc-48c93b7a1251"/>
    <s v=""/>
    <n v="0"/>
    <n v="0"/>
    <s v=""/>
    <n v="392850"/>
    <s v="1.000000"/>
    <n v="392850"/>
    <m/>
    <s v="HONORARIOS DE MARZO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2"/>
    <x v="2"/>
    <s v="D:\RTB\USB-Verde-Plata\DeclaracionAnual-PF-2022\CaFiCon\CasoPractico-PP-ActProf-2022\XML-2022\HAHL5702271P2-L202-05AC2E9D-1FFE-4944-9E8A-B123CDD9A708.xml"/>
    <s v="2022-03-16T10:59:08"/>
    <x v="2"/>
    <s v="L"/>
    <s v="202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05ac2e9d-1ffe-4944-9e8a-b123cdd9a708"/>
    <s v=""/>
    <s v="04"/>
    <s v="b2fb4b02-4fa5-4b3f-b95f-29a16ff47634"/>
    <s v=""/>
    <n v="0"/>
    <s v="1"/>
    <n v="0"/>
    <m/>
    <s v="Pago"/>
    <e v="#VALUE!"/>
    <s v="ACT"/>
    <n v="0"/>
    <n v="0"/>
    <n v="0"/>
    <m/>
    <m/>
    <m/>
    <n v="247294.58"/>
    <s v="2022-03-11T12:00:00"/>
    <s v="1"/>
    <n v="247294.58"/>
    <n v="247294.58"/>
    <n v="0"/>
    <s v="b2fb4b02-4fa5-4b3f-b95f-29a16ff47634"/>
  </r>
  <r>
    <x v="2"/>
    <x v="2"/>
    <s v="D:\RTB\USB-Verde-Plata\DeclaracionAnual-PF-2022\CaFiCon\CasoPractico-PP-ActProf-2022\XML-2022\HAHL5702271P2-L203-93981F4D-D413-4304-8F78-5479DCA74B13.xml"/>
    <s v="2022-03-16T11:06:49"/>
    <x v="0"/>
    <s v="L"/>
    <s v="203"/>
    <s v="01000"/>
    <s v="I"/>
    <n v="247294.58"/>
    <n v="259400"/>
    <n v="612"/>
    <s v="HEHL800510ABC"/>
    <s v="LIDIA HERNANDEZ HUERTA"/>
    <s v="BANCO MERCANTIL DEL NORTE S.A. INSTITUCION DE BANCA MULTIPLE G.F.B"/>
    <s v="BMN930209927"/>
    <s v="G03"/>
    <s v="93981f4d-d413-4304-8f78-5479dca74b13"/>
    <s v=""/>
    <n v="0"/>
    <n v="0"/>
    <s v=""/>
    <n v="259400"/>
    <s v="1.000000"/>
    <n v="259400"/>
    <m/>
    <s v="A CUENTA DE HONORARIOS DE ABRIL  DEL 2022. "/>
    <s v="NO APLICA"/>
    <s v="E48"/>
    <n v="41504"/>
    <s v="0.160000"/>
    <s v="002"/>
    <n v="25940"/>
    <n v="0.1"/>
    <s v="001"/>
    <n v="0"/>
    <n v="0"/>
    <n v="0"/>
    <n v="0"/>
    <n v="0"/>
    <n v="0"/>
    <n v="0"/>
  </r>
  <r>
    <x v="2"/>
    <x v="2"/>
    <s v="D:\RTB\USB-Verde-Plata\DeclaracionAnual-PF-2022\CaFiCon\CasoPractico-PP-ActProf-2022\XML-2022\HAHL5702271P2-L204-11E6AB0D-DE96-46E0-BB2E-C1B2B6702C31.xml"/>
    <s v="2022-03-23T13:57:20"/>
    <x v="0"/>
    <s v="L"/>
    <s v="204"/>
    <s v="01000"/>
    <s v="I"/>
    <n v="18003.05"/>
    <n v="18884.32"/>
    <n v="612"/>
    <s v="HEHL800510ABC"/>
    <s v="LIDIA HERNANDEZ HUERTA"/>
    <s v="BANCO MERCANTIL DEL NORTE S.A. INSTITUCION DE BANCA MULTIPLE G.F.B"/>
    <s v="BMN930209927"/>
    <s v="G03"/>
    <s v="11e6ab0d-de96-46e0-bb2e-c1b2b6702c31"/>
    <s v=""/>
    <n v="0"/>
    <n v="0"/>
    <s v=""/>
    <n v="18884.32"/>
    <s v="1.000000"/>
    <n v="18884.32"/>
    <m/>
    <s v="COMPLEMENTO DE HONORARIOS DE MARZO  DEL 2022. "/>
    <s v="NO APLICA"/>
    <s v="E48"/>
    <n v="3021.49"/>
    <s v="0.160000"/>
    <s v="002"/>
    <n v="1888.432"/>
    <n v="0.1"/>
    <s v="001"/>
    <n v="0"/>
    <n v="0"/>
    <n v="0"/>
    <n v="0"/>
    <n v="0"/>
    <n v="0"/>
    <n v="0"/>
  </r>
  <r>
    <x v="2"/>
    <x v="2"/>
    <s v="D:\RTB\USB-Verde-Plata\DeclaracionAnual-PF-2022\CaFiCon\CasoPractico-PP-ActProf-2022\XML-2022\HAHL5702271P2-L205-B49E6F80-0727-4AD0-B987-0B45F2D64A16.xml"/>
    <s v="2022-03-23T16:02:38"/>
    <x v="0"/>
    <s v="L"/>
    <s v="205"/>
    <s v="01000"/>
    <s v="I"/>
    <n v="18003.05"/>
    <n v="18884.32"/>
    <n v="612"/>
    <s v="HEHL800510ABC"/>
    <s v="LIDIA HERNANDEZ HUERTA"/>
    <s v="BANCO MERCANTIL DEL NORTE S.A. INSTITUCION DE BANCA MULTIPLE G.F.B"/>
    <s v="BMN930209927"/>
    <s v="G03"/>
    <s v="b49e6f80-0727-4ad0-b987-0b45f2d64a16"/>
    <s v=""/>
    <n v="0"/>
    <n v="0"/>
    <s v=""/>
    <n v="18884.32"/>
    <s v="1.000000"/>
    <n v="18884.32"/>
    <m/>
    <s v="COMPLEMENTO DE HONORARIOS DE ABRIL  DEL 2022. "/>
    <s v="NO APLICA"/>
    <s v="E48"/>
    <n v="3021.49"/>
    <s v="0.160000"/>
    <s v="002"/>
    <n v="1888.432"/>
    <n v="0.1"/>
    <s v="001"/>
    <n v="0"/>
    <n v="0"/>
    <n v="0"/>
    <n v="0"/>
    <n v="0"/>
    <n v="0"/>
    <n v="0"/>
  </r>
  <r>
    <x v="3"/>
    <x v="3"/>
    <s v="D:\RTB\USB-Verde-Plata\DeclaracionAnual-PF-2022\CaFiCon\CasoPractico-PP-ActProf-2022\XML-2022\HAHL5702271P2-L206-7B13F21E-A16E-49F9-B207-8E6D1E9504A9.xml"/>
    <s v="2022-04-08T12:52:44"/>
    <x v="1"/>
    <s v="L"/>
    <s v="206"/>
    <s v="01000"/>
    <s v="I"/>
    <n v="374516.87"/>
    <n v="392850"/>
    <n v="612"/>
    <s v="HEHL800510ABC"/>
    <s v="LIDIA HERNANDEZ HUERTA"/>
    <s v="COMERCIAL IMPORTADORA, S. DE R.L. DE C.V."/>
    <s v="CIM441020BN3"/>
    <s v="G03"/>
    <s v="7b13f21e-a16e-49f9-b207-8e6d1e9504a9"/>
    <s v=""/>
    <n v="0"/>
    <n v="0"/>
    <s v=""/>
    <n v="392850"/>
    <s v="1.000000"/>
    <n v="392850"/>
    <m/>
    <s v="HONORARIOS DE ABRIL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3"/>
    <x v="3"/>
    <s v="D:\RTB\USB-Verde-Plata\DeclaracionAnual-PF-2022\CaFiCon\CasoPractico-PP-ActProf-2022\XML-2022\7B13F21E-A16E-49F9-B207-8E6D1E9504A9.xml"/>
    <s v="2022-04-08T12:52:44"/>
    <x v="1"/>
    <s v="L"/>
    <s v="206"/>
    <s v="01000"/>
    <s v="I"/>
    <n v="374516.87"/>
    <n v="392850"/>
    <n v="612"/>
    <s v="HEHL800510ABC"/>
    <s v="LIDIA HERNANDEZ HUERTA"/>
    <s v="COMERCIAL IMPORTADORA, S. DE R.L. DE C.V."/>
    <s v="CIM441020BN3"/>
    <s v="G03"/>
    <s v="7b13f21e-a16e-49f9-b207-8e6d1e9504a9"/>
    <s v=""/>
    <n v="0"/>
    <n v="0"/>
    <s v=""/>
    <n v="392850"/>
    <s v="1.000000"/>
    <n v="392850"/>
    <m/>
    <s v="HONORARIOS DE ABRIL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3"/>
    <x v="3"/>
    <s v="D:\RTB\USB-Verde-Plata\DeclaracionAnual-PF-2022\CaFiCon\CasoPractico-PP-ActProf-2022\XML-2022\94F0AFDC-1677-4843-AFD8-A76C9D365643.xml"/>
    <s v="2022-04-20T14:11:30"/>
    <x v="2"/>
    <s v="L"/>
    <s v="208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94f0afdc-1677-4843-afd8-a76c9d365643"/>
    <s v=""/>
    <s v="04"/>
    <s v="b49e6f80-0727-4ad0-b987-0b45f2d64a16"/>
    <s v=""/>
    <n v="0"/>
    <s v="1"/>
    <n v="0"/>
    <m/>
    <s v="Pago"/>
    <e v="#VALUE!"/>
    <s v="ACT"/>
    <n v="0"/>
    <n v="0"/>
    <n v="0"/>
    <m/>
    <m/>
    <m/>
    <n v="265297.63"/>
    <s v="2022-04-12T12:00:00"/>
    <s v="1"/>
    <n v="18003.05"/>
    <n v="18003.05"/>
    <n v="0"/>
    <s v="b49e6f80-0727-4ad0-b987-0b45f2d64a16"/>
  </r>
  <r>
    <x v="3"/>
    <x v="3"/>
    <s v="D:\RTB\USB-Verde-Plata\DeclaracionAnual-PF-2022\CaFiCon\CasoPractico-PP-ActProf-2022\XML-2022\113ECC33-CC66-4798-9D5E-8DE4748F0C1B.xml"/>
    <s v="2022-04-20T14:01:19"/>
    <x v="2"/>
    <s v="L"/>
    <s v="207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113ecc33-cc66-4798-9d5e-8de4748f0c1b"/>
    <s v=""/>
    <s v="04"/>
    <s v="11e6ab0d-de96-46e0-bb2e-c1b2b6702c31"/>
    <s v=""/>
    <n v="0"/>
    <s v="1"/>
    <n v="0"/>
    <m/>
    <s v="Pago"/>
    <e v="#VALUE!"/>
    <s v="ACT"/>
    <n v="0"/>
    <n v="0"/>
    <n v="0"/>
    <m/>
    <m/>
    <m/>
    <n v="18003.05"/>
    <s v="2022-04-12T12:00:00"/>
    <s v="1"/>
    <n v="18003.05"/>
    <n v="18003.05"/>
    <n v="0"/>
    <s v="11e6ab0d-de96-46e0-bb2e-c1b2b6702c31"/>
  </r>
  <r>
    <x v="3"/>
    <x v="3"/>
    <s v="D:\RTB\USB-Verde-Plata\DeclaracionAnual-PF-2022\CaFiCon\CasoPractico-PP-ActProf-2022\XML-2022\E17B9F09-4FB4-4487-9E62-638F69AD17C3.xml"/>
    <s v="2022-04-20T14:29:38"/>
    <x v="0"/>
    <s v="L"/>
    <s v="209"/>
    <s v="01000"/>
    <s v="I"/>
    <n v="265297.63"/>
    <n v="278284.32"/>
    <n v="612"/>
    <s v="HEHL800510ABC"/>
    <s v="LIDIA HERNANDEZ HUERTA"/>
    <s v="BANCO MERCANTIL DEL NORTE S.A. INSTITUCION DE BANCA MULTIPLE G.F.B"/>
    <s v="BMN930209927"/>
    <s v="G03"/>
    <s v="e17b9f09-4fb4-4487-9e62-638f69ad17c3"/>
    <s v=""/>
    <n v="0"/>
    <n v="0"/>
    <s v=""/>
    <n v="278284.32"/>
    <s v="1.000000"/>
    <n v="278284.32"/>
    <m/>
    <s v="HONORARIOS DE MAYO  DEL 2022. "/>
    <s v="NO APLICA"/>
    <s v="E48"/>
    <n v="44525.49"/>
    <s v="0.160000"/>
    <s v="002"/>
    <n v="27828.432000000001"/>
    <n v="0.1"/>
    <s v="001"/>
    <n v="0"/>
    <n v="0"/>
    <n v="0"/>
    <n v="0"/>
    <n v="0"/>
    <n v="0"/>
    <n v="0"/>
  </r>
  <r>
    <x v="4"/>
    <x v="4"/>
    <s v="D:\RTB\USB-Verde-Plata\DeclaracionAnual-PF-2022\CaFiCon\CasoPractico-PP-ActProf-2022\XML-2022\HAHL5702271P2-L210-8A400DE6-A22F-4D3A-8CA2-6D379C1063BC.xml"/>
    <s v="2022-05-09T18:23:14"/>
    <x v="1"/>
    <s v="L"/>
    <s v="210"/>
    <s v="01000"/>
    <s v="I"/>
    <n v="374516.87"/>
    <n v="392850"/>
    <n v="612"/>
    <s v="HEHL800510ABC"/>
    <s v="LIDIA HERNANDEZ HUERTA"/>
    <s v="COMERCIAL IMPORTADORA S. DE R.L. DE C.V."/>
    <s v="CIM441020BN3"/>
    <s v="G03"/>
    <s v="8a400de6-a22f-4d3a-8ca2-6d379c1063bc"/>
    <s v=""/>
    <n v="0"/>
    <n v="0"/>
    <s v=""/>
    <n v="392850"/>
    <s v="1.000000"/>
    <n v="392850"/>
    <m/>
    <s v="HONORARIOS DE MAYO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4"/>
    <x v="4"/>
    <s v="D:\RTB\USB-Verde-Plata\DeclaracionAnual-PF-2022\CaFiCon\CasoPractico-PP-ActProf-2022\XML-2022\HAHL5702271P2-L211-A72C16F2-0BC1-45C3-AFD5-4D2CB61C3132.xml"/>
    <s v="2022-05-17T11:06:39"/>
    <x v="0"/>
    <s v="L"/>
    <s v="211"/>
    <s v="01000"/>
    <s v="I"/>
    <n v="265297.63"/>
    <n v="278284.32"/>
    <n v="612"/>
    <s v="HEHL800510ABC"/>
    <s v="LIDIA HERNANDEZ HUERTA"/>
    <s v="BANCO MERCANTIL DEL NORTE S.A. INSTITUCION DE BANCA MULTIPLE G.F.B"/>
    <s v="BMN930209927"/>
    <s v="G03"/>
    <s v="a72c16f2-0bc1-45c3-afd5-4d2cb61c3132"/>
    <s v=""/>
    <n v="0"/>
    <n v="0"/>
    <s v=""/>
    <n v="278284.32"/>
    <s v="1.000000"/>
    <n v="278284.32"/>
    <m/>
    <s v="HONORARIOS DE JUNIO  DEL 2022. "/>
    <s v="NO APLICA"/>
    <s v="E48"/>
    <n v="44525.49"/>
    <s v="0.160000"/>
    <s v="002"/>
    <n v="27828.432000000001"/>
    <n v="0.1"/>
    <s v="001"/>
    <n v="0"/>
    <n v="0"/>
    <n v="0"/>
    <n v="0"/>
    <n v="0"/>
    <n v="0"/>
    <n v="0"/>
  </r>
  <r>
    <x v="4"/>
    <x v="4"/>
    <s v="D:\RTB\USB-Verde-Plata\DeclaracionAnual-PF-2022\CaFiCon\CasoPractico-PP-ActProf-2022\XML-2022\HAHL5702271P2-L212-CANC. .xml"/>
    <s v="2022-05-18T11:36:40"/>
    <x v="2"/>
    <s v="L"/>
    <s v="212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c8e468bf-515c-48f9-a91b-b60baaa872f7"/>
    <s v=""/>
    <s v="04"/>
    <s v="e17b9f09-4fb4-4487-9e62-638f69ad17c3"/>
    <s v=""/>
    <n v="0"/>
    <s v="1"/>
    <n v="0"/>
    <m/>
    <s v="Pago"/>
    <e v="#VALUE!"/>
    <s v="ACT"/>
    <n v="0"/>
    <n v="0"/>
    <n v="0"/>
    <m/>
    <m/>
    <m/>
    <n v="265297.63"/>
    <s v="2022-05-09T12:00:00"/>
    <s v="1"/>
    <n v="265297.63"/>
    <n v="265297.63"/>
    <n v="0"/>
    <s v="e17b9f09-4fb4-4487-9e62-638f69ad17c3"/>
  </r>
  <r>
    <x v="4"/>
    <x v="4"/>
    <s v="D:\RTB\USB-Verde-Plata\DeclaracionAnual-PF-2022\CaFiCon\CasoPractico-PP-ActProf-2022\XML-2022\HAHL5702271P2-L213-D8561010-9331-4BD7-A550-F599FC56998C.xml"/>
    <s v="2022-05-23T11:23:05"/>
    <x v="2"/>
    <s v="L"/>
    <s v="213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d8561010-9331-4bd7-a550-f599fc56998c"/>
    <s v=""/>
    <s v="04"/>
    <s v="e17b9f09-4fb4-4487-9e62-638f69ad17c3"/>
    <s v=""/>
    <n v="0"/>
    <s v="1"/>
    <n v="0"/>
    <m/>
    <s v="Pago"/>
    <e v="#VALUE!"/>
    <s v="ACT"/>
    <n v="0"/>
    <n v="0"/>
    <n v="0"/>
    <m/>
    <m/>
    <m/>
    <n v="265297.63"/>
    <s v="2022-05-06T12:00:00"/>
    <s v="1"/>
    <n v="265297.63"/>
    <n v="265297.63"/>
    <n v="0"/>
    <s v="e17b9f09-4fb4-4487-9e62-638f69ad17c3"/>
  </r>
  <r>
    <x v="5"/>
    <x v="5"/>
    <s v="D:\RTB\USB-Verde-Plata\DeclaracionAnual-PF-2022\CaFiCon\CasoPractico-PP-ActProf-2022\XML-2022\HAHL5702271P2-L214-D6964E13-2CD1-4C9B-8F37-B91CA2AA5C6B.xml"/>
    <s v="2022-06-08T11:41:02"/>
    <x v="1"/>
    <s v="L"/>
    <s v="214"/>
    <s v="01000"/>
    <s v="I"/>
    <n v="374516.87"/>
    <n v="392850"/>
    <n v="612"/>
    <s v="HEHL800510ABC"/>
    <s v="LIDIA HERNANDEZ HUERTA"/>
    <s v="COMERCIAL IMPORTADORA, S. DE R.L. DE C.V."/>
    <s v="CIM441020BN3"/>
    <s v="G03"/>
    <s v="d6964e13-2cd1-4c9b-8f37-b91ca2aa5c6b"/>
    <s v=""/>
    <n v="0"/>
    <n v="0"/>
    <s v=""/>
    <n v="392850"/>
    <s v="1.000000"/>
    <n v="392850"/>
    <m/>
    <s v="HONORARIOS DE JUNIO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5"/>
    <x v="5"/>
    <s v="D:\RTB\USB-Verde-Plata\DeclaracionAnual-PF-2022\CaFiCon\CasoPractico-PP-ActProf-2022\XML-2022\HAHL5702271P2-L215-7CBDB2E0-B16D-4BB9-B024-1E7E38B614DB.xml"/>
    <s v="2022-06-15T12:28:09"/>
    <x v="2"/>
    <s v="L"/>
    <s v="215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7cbdb2e0-b16d-4bb9-b024-1e7e38b614db"/>
    <s v=""/>
    <s v="04"/>
    <s v="a72c16f2-0bc1-45c3-afd5-4d2cb61c3132"/>
    <s v=""/>
    <n v="0"/>
    <s v="1"/>
    <n v="0"/>
    <m/>
    <s v="Pago"/>
    <e v="#VALUE!"/>
    <s v="ACT"/>
    <n v="0"/>
    <n v="0"/>
    <n v="0"/>
    <m/>
    <m/>
    <m/>
    <n v="265297.63"/>
    <s v="2022-06-10T12:00:00"/>
    <s v="1"/>
    <n v="265297.63"/>
    <n v="265297.63"/>
    <n v="0"/>
    <s v="a72c16f2-0bc1-45c3-afd5-4d2cb61c3132"/>
  </r>
  <r>
    <x v="5"/>
    <x v="5"/>
    <s v="D:\RTB\USB-Verde-Plata\DeclaracionAnual-PF-2022\CaFiCon\CasoPractico-PP-ActProf-2022\XML-2022\HAHL5702271P2-L216-902C13FE-3094-4E4E-8606-6EF45FE613B6.xml"/>
    <s v="2022-06-15T12:35:10"/>
    <x v="0"/>
    <s v="L"/>
    <s v="216"/>
    <s v="01000"/>
    <s v="I"/>
    <n v="265297.63"/>
    <n v="278284.32"/>
    <n v="612"/>
    <s v="HEHL800510ABC"/>
    <s v="LIDIA HERNANDEZ HUERTA"/>
    <s v="BANCO MERCANTIL DEL NORTE S.A. INSTITUCION DE BANCA MULTIPLE G.F.B"/>
    <s v="BMN930209927"/>
    <s v="G03"/>
    <s v="902c13fe-3094-4e4e-8606-6ef45fe613b6"/>
    <s v=""/>
    <n v="0"/>
    <n v="0"/>
    <s v=""/>
    <n v="278284.32"/>
    <s v="1.000000"/>
    <n v="278284.32"/>
    <m/>
    <s v="HONORARIOS DE JULIO  DEL 2022. "/>
    <s v="NO APLICA"/>
    <s v="E48"/>
    <n v="44525.49"/>
    <s v="0.160000"/>
    <s v="002"/>
    <n v="27828.432000000001"/>
    <n v="0.1"/>
    <s v="001"/>
    <n v="0"/>
    <n v="0"/>
    <n v="0"/>
    <n v="0"/>
    <n v="0"/>
    <n v="0"/>
    <n v="0"/>
  </r>
  <r>
    <x v="6"/>
    <x v="6"/>
    <s v="D:\RTB\USB-Verde-Plata\DeclaracionAnual-PF-2022\CaFiCon\CasoPractico-PP-ActProf-2022\XML-2022\5D27FA6F-2C80-4497-8A93-AA88E858621E.xml"/>
    <s v="2022-07-06T12:35:24"/>
    <x v="1"/>
    <s v="L"/>
    <s v="217"/>
    <s v="01000"/>
    <s v="I"/>
    <n v="374516.87"/>
    <n v="392850"/>
    <n v="612"/>
    <s v="HEHL800510ABC"/>
    <s v="LIDIA HERNANDEZ HUERTA"/>
    <s v="COMERCIAL IMPORTADORA, S. DE R.L. DE C.V."/>
    <s v="CIM441020BN3"/>
    <s v="G03"/>
    <s v="5d27fa6f-2c80-4497-8a93-aa88e858621e"/>
    <s v=""/>
    <n v="0"/>
    <n v="0"/>
    <s v=""/>
    <n v="392850"/>
    <s v="1.000000"/>
    <n v="392850"/>
    <m/>
    <s v="HONORARIOS DE JULIO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6"/>
    <x v="6"/>
    <s v="D:\RTB\USB-Verde-Plata\DeclaracionAnual-PF-2022\CaFiCon\CasoPractico-PP-ActProf-2022\XML-2022\9ABB9958-68A2-4AD6-9EE6-C8119A65B9D0.xml"/>
    <s v="2022-07-12T16:13:01"/>
    <x v="2"/>
    <s v="L"/>
    <s v="218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9abb9958-68a2-4ad6-9ee6-c8119a65b9d0"/>
    <s v=""/>
    <s v="04"/>
    <s v="902c13fe-3094-4e4e-8606-6ef45fe613b6"/>
    <s v=""/>
    <n v="0"/>
    <s v="1"/>
    <n v="0"/>
    <m/>
    <s v="Pago"/>
    <e v="#VALUE!"/>
    <s v="ACT"/>
    <n v="0"/>
    <n v="0"/>
    <n v="0"/>
    <m/>
    <m/>
    <m/>
    <n v="265297.63"/>
    <s v="2022-07-08T12:00:00"/>
    <s v="1"/>
    <n v="265297.63"/>
    <n v="265297.63"/>
    <n v="0"/>
    <s v="902c13fe-3094-4e4e-8606-6ef45fe613b6"/>
  </r>
  <r>
    <x v="6"/>
    <x v="6"/>
    <s v="D:\RTB\USB-Verde-Plata\DeclaracionAnual-PF-2022\CaFiCon\CasoPractico-PP-ActProf-2022\XML-2022\B7BDAA88-CB56-4BB1-9C71-238727A882C6.xml"/>
    <s v="2022-07-14T16:28:43"/>
    <x v="0"/>
    <s v="L"/>
    <s v="219"/>
    <s v="01000"/>
    <s v="I"/>
    <n v="265297.63"/>
    <n v="278284.32"/>
    <n v="612"/>
    <s v="HEHL800510ABC"/>
    <s v="LIDIA HERNANDEZ HUERTA"/>
    <s v="BANCO MERCANTIL DEL NORTE S.A. INSTITUCION DE BANCA MULTIPLE G.F.B"/>
    <s v="BMN930209927"/>
    <s v="G03"/>
    <s v="b7bdaa88-cb56-4bb1-9c71-238727a882c6"/>
    <s v=""/>
    <n v="0"/>
    <n v="0"/>
    <s v=""/>
    <n v="278284.32"/>
    <s v="1.000000"/>
    <n v="278284.32"/>
    <m/>
    <s v="HONORARIOS DE AGOSTO  DEL 2022. "/>
    <s v="NO APLICA"/>
    <s v="E48"/>
    <n v="44525.49"/>
    <s v="0.160000"/>
    <s v="002"/>
    <n v="27828.432000000001"/>
    <n v="0.1"/>
    <s v="001"/>
    <n v="0"/>
    <n v="0"/>
    <n v="0"/>
    <n v="0"/>
    <n v="0"/>
    <n v="0"/>
    <n v="0"/>
  </r>
  <r>
    <x v="7"/>
    <x v="7"/>
    <s v="D:\RTB\USB-Verde-Plata\DeclaracionAnual-PF-2022\CaFiCon\CasoPractico-PP-ActProf-2022\XML-2022\HAHL5702271P2-L220-C0CCA26A-96BD-4E3A-9D2D-99F1BCD8FAF5.xml"/>
    <s v="2022-08-08T14:12:43"/>
    <x v="1"/>
    <s v="L"/>
    <s v="220"/>
    <s v="01000"/>
    <s v="I"/>
    <n v="374516.87"/>
    <n v="392850"/>
    <n v="612"/>
    <s v="HEHL800510ABC"/>
    <s v="LIDIA HERNANDEZ HUERTA"/>
    <s v="COMERCIAL IMPORTADORA, S. DE R.L. DE C.V."/>
    <s v="CIM441020BN3"/>
    <s v="G03"/>
    <s v="c0cca26a-96bd-4e3a-9d2d-99f1bcd8faf5"/>
    <s v=""/>
    <n v="0"/>
    <n v="0"/>
    <s v=""/>
    <n v="392850"/>
    <s v="1.000000"/>
    <n v="392850"/>
    <m/>
    <s v="HONORARIOS DE AGOSTO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7"/>
    <x v="7"/>
    <s v="D:\RTB\USB-Verde-Plata\DeclaracionAnual-PF-2022\CaFiCon\CasoPractico-PP-ActProf-2022\XML-2022\HAHL5702271P2-L221-536FB97D-792D-4034-8936-DF6932870AF8.xml"/>
    <s v="2022-08-09T11:36:16"/>
    <x v="2"/>
    <s v="L"/>
    <s v="221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536fb97d-792d-4034-8936-df6932870af8"/>
    <s v=""/>
    <s v="04"/>
    <s v="b7bdaa88-cb56-4bb1-9c71-238727a882c6"/>
    <s v=""/>
    <n v="0"/>
    <s v="1"/>
    <n v="0"/>
    <m/>
    <s v="Pago"/>
    <e v="#VALUE!"/>
    <s v="ACT"/>
    <n v="0"/>
    <n v="0"/>
    <n v="0"/>
    <m/>
    <m/>
    <m/>
    <n v="265297.63"/>
    <s v="2022-08-03T12:00:00"/>
    <s v="1"/>
    <n v="265297.63"/>
    <n v="265297.63"/>
    <n v="0"/>
    <s v="b7bdaa88-cb56-4bb1-9c71-238727a882c6"/>
  </r>
  <r>
    <x v="7"/>
    <x v="7"/>
    <s v="D:\RTB\USB-Verde-Plata\DeclaracionAnual-PF-2022\CaFiCon\CasoPractico-PP-ActProf-2022\XML-2022\HAHL5702271P2-L222-441BD760-F179-4D7C-9588-3B2B7CCAEBC4.xml"/>
    <s v="2022-08-16T13:41:31"/>
    <x v="0"/>
    <s v="L"/>
    <s v="222"/>
    <s v="01000"/>
    <s v="I"/>
    <n v="265297.63"/>
    <n v="278284.32"/>
    <n v="612"/>
    <s v="HEHL800510ABC"/>
    <s v="LIDIA HERNANDEZ HUERTA"/>
    <s v="BANCO MERCANTIL DEL NORTE S.A. INSTITUCION DE BANCA MULTIPLE G.F.B"/>
    <s v="BMN930209927"/>
    <s v="G03"/>
    <s v="441bd760-f179-4d7c-9588-3b2b7ccaebc4"/>
    <s v=""/>
    <n v="0"/>
    <n v="0"/>
    <s v=""/>
    <n v="278284.32"/>
    <s v="1.000000"/>
    <n v="278284.32"/>
    <m/>
    <s v="HONORARIOS DE SEPTIEMBRE  DEL 2022. "/>
    <s v="NO APLICA"/>
    <s v="E48"/>
    <n v="44525.49"/>
    <s v="0.160000"/>
    <s v="002"/>
    <n v="27828.432000000001"/>
    <n v="0.1"/>
    <s v="001"/>
    <n v="0"/>
    <n v="0"/>
    <n v="0"/>
    <n v="0"/>
    <n v="0"/>
    <n v="0"/>
    <n v="0"/>
  </r>
  <r>
    <x v="8"/>
    <x v="8"/>
    <s v="D:\RTB\USB-Verde-Plata\DeclaracionAnual-PF-2022\CaFiCon\CasoPractico-PP-ActProf-2022\XML-2022\3DB21F49-5A5D-4F36-89BE-A05AF61595A2.xml"/>
    <s v="2022-09-13T15:18:18"/>
    <x v="0"/>
    <s v="L"/>
    <s v="225"/>
    <s v="01000"/>
    <s v="I"/>
    <n v="265297.63"/>
    <n v="278284.32"/>
    <n v="612"/>
    <s v="HEHL800510ABC"/>
    <s v="LIDIA HERNANDEZ HUERTA"/>
    <s v="BANCO MERCANTIL DEL NORTE S.A. INSTITUCION DE BANCA MULTIPLE G.F.B"/>
    <s v="BMN930209927"/>
    <s v="G03"/>
    <s v="3db21f49-5a5d-4f36-89be-a05af61595a2"/>
    <s v=""/>
    <n v="0"/>
    <n v="0"/>
    <s v=""/>
    <n v="278284.32"/>
    <s v="1.000000"/>
    <n v="278284.32"/>
    <m/>
    <s v="HONORARIOS DE OCTUBRE  DEL 2022. "/>
    <s v="NO APLICA"/>
    <s v="E48"/>
    <n v="44525.49"/>
    <s v="0.160000"/>
    <s v="002"/>
    <n v="27828.432000000001"/>
    <n v="0.1"/>
    <s v="001"/>
    <n v="0"/>
    <n v="0"/>
    <n v="0"/>
    <n v="0"/>
    <n v="0"/>
    <n v="0"/>
    <n v="0"/>
  </r>
  <r>
    <x v="8"/>
    <x v="8"/>
    <s v="D:\RTB\USB-Verde-Plata\DeclaracionAnual-PF-2022\CaFiCon\CasoPractico-PP-ActProf-2022\XML-2022\9B5C294F-8A9C-4CBB-B26D-230D5F503B81.xml"/>
    <s v="2022-09-13T15:09:12"/>
    <x v="2"/>
    <s v="L"/>
    <s v="224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9b5c294f-8a9c-4cbb-b26d-230d5f503b81"/>
    <s v=""/>
    <s v="04"/>
    <s v="441bd760-f179-4d7c-9588-3b2b7ccaebc4"/>
    <s v=""/>
    <n v="0"/>
    <s v="1"/>
    <n v="0"/>
    <m/>
    <s v="Pago"/>
    <e v="#VALUE!"/>
    <s v="ACT"/>
    <n v="0"/>
    <n v="0"/>
    <n v="0"/>
    <m/>
    <m/>
    <m/>
    <n v="265297.63"/>
    <s v="2022-09-07T12:00:00"/>
    <s v="1"/>
    <n v="265297.63"/>
    <n v="265297.63"/>
    <n v="0"/>
    <s v="441bd760-f179-4d7c-9588-3b2b7ccaebc4"/>
  </r>
  <r>
    <x v="8"/>
    <x v="8"/>
    <s v="D:\RTB\USB-Verde-Plata\DeclaracionAnual-PF-2022\CaFiCon\CasoPractico-PP-ActProf-2022\XML-2022\F16044C5-B867-4374-A6CE-1FC96BA49DBC.xml"/>
    <s v="2022-09-13T14:59:05"/>
    <x v="1"/>
    <s v="L"/>
    <s v="223"/>
    <s v="01000"/>
    <s v="I"/>
    <n v="374516.87"/>
    <n v="392850"/>
    <n v="612"/>
    <s v="HEHL800510ABC"/>
    <s v="LIDIA HERNANDEZ HUERTA"/>
    <s v="COMERCIAL IMPORTADORA, S. DE R.L. DE C.V."/>
    <s v="CIM441020BN3"/>
    <s v="G03"/>
    <s v="f16044c5-b867-4374-a6ce-1fc96ba49dbc"/>
    <s v=""/>
    <n v="0"/>
    <n v="0"/>
    <s v=""/>
    <n v="392850"/>
    <s v="1.000000"/>
    <n v="392850"/>
    <m/>
    <s v="HONORARIOS DE SEPTIEMBRE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9"/>
    <x v="9"/>
    <s v="D:\RTB\USB-Verde-Plata\DeclaracionAnual-PF-2022\CaFiCon\CasoPractico-PP-ActProf-2022\XML-2022\HAHL5702271P2-L226-7DA4F487-F25D-4918-9295-5EA85C5BA953.xml"/>
    <s v="2022-10-06T11:43:41"/>
    <x v="1"/>
    <s v="L"/>
    <s v="226"/>
    <s v="01000"/>
    <s v="I"/>
    <n v="374516.87"/>
    <n v="392850"/>
    <n v="612"/>
    <s v="HEHL800510ABC"/>
    <s v="LIDIA HERNANDEZ HUERTA"/>
    <s v="COMERCIAL IMPORTADORA, S. DE R.L. DE C.V."/>
    <s v="CIM441020BN3"/>
    <s v="G03"/>
    <s v="7da4f487-f25d-4918-9295-5ea85c5ba953"/>
    <s v=""/>
    <n v="0"/>
    <n v="0"/>
    <s v=""/>
    <n v="392850"/>
    <s v="1.000000"/>
    <n v="392850"/>
    <m/>
    <s v="HONORARIOS DE OCTUBRE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9"/>
    <x v="9"/>
    <s v="D:\RTB\USB-Verde-Plata\DeclaracionAnual-PF-2022\CaFiCon\CasoPractico-PP-ActProf-2022\XML-2022\HAHL5702271P2-L227-362232FC-64F8-42EE-AA9B-C001378FD485.xml"/>
    <s v="2022-10-13T15:40:51"/>
    <x v="2"/>
    <s v="L"/>
    <s v="227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362232fc-64f8-42ee-aa9b-c001378fd485"/>
    <s v=""/>
    <s v="04"/>
    <s v="3db21f49-5a5d-4f36-89be-a05af61595a2"/>
    <s v=""/>
    <n v="0"/>
    <s v="1"/>
    <n v="0"/>
    <m/>
    <s v="Pago"/>
    <e v="#VALUE!"/>
    <s v="ACT"/>
    <n v="0"/>
    <n v="0"/>
    <n v="0"/>
    <m/>
    <m/>
    <m/>
    <n v="265297.63"/>
    <s v="2022-10-05T12:00:00"/>
    <s v="1"/>
    <n v="265297.63"/>
    <n v="265297.63"/>
    <n v="0"/>
    <s v="3db21f49-5a5d-4f36-89be-a05af61595a2"/>
  </r>
  <r>
    <x v="9"/>
    <x v="9"/>
    <s v="D:\RTB\USB-Verde-Plata\DeclaracionAnual-PF-2022\CaFiCon\CasoPractico-PP-ActProf-2022\XML-2022\HAHL5702271P2-L228-35F33721-893D-41D9-80BC-42DCD4BEC745.xml"/>
    <s v="2022-10-13T15:44:45"/>
    <x v="0"/>
    <s v="L"/>
    <s v="228"/>
    <s v="01000"/>
    <s v="I"/>
    <n v="265297.63"/>
    <n v="278284.32"/>
    <n v="612"/>
    <s v="HEHL800510ABC"/>
    <s v="LIDIA HERNANDEZ HUERTA"/>
    <s v="BANCO MERCANTIL DEL NORTE S.A. INSTITUCION DE BANCA MULTIPLE G.F.B"/>
    <s v="BMN930209927"/>
    <s v="G03"/>
    <s v="35f33721-893d-41d9-80bc-42dcd4bec745"/>
    <s v=""/>
    <n v="0"/>
    <n v="0"/>
    <s v=""/>
    <n v="278284.32"/>
    <s v="1.000000"/>
    <n v="278284.32"/>
    <m/>
    <s v="HONORARIOS DE NOVIEMBRE  DEL 2022. "/>
    <s v="NO APLICA"/>
    <s v="E48"/>
    <n v="44525.49"/>
    <s v="0.160000"/>
    <s v="002"/>
    <n v="27828.432000000001"/>
    <n v="0.1"/>
    <s v="001"/>
    <n v="0"/>
    <n v="0"/>
    <n v="0"/>
    <n v="0"/>
    <n v="0"/>
    <n v="0"/>
    <n v="0"/>
  </r>
  <r>
    <x v="10"/>
    <x v="10"/>
    <s v="D:\RTB\USB-Verde-Plata\DeclaracionAnual-PF-2022\CaFiCon\CasoPractico-PP-ActProf-2022\XML-2022\HAHL5702271P2-L229-02C68F1A-EF44-4A89-AD3A-355C5D687613.xml"/>
    <s v="2022-11-01T10:26:54"/>
    <x v="0"/>
    <s v="L"/>
    <s v="229"/>
    <s v="01000"/>
    <s v="I"/>
    <n v="265297.63"/>
    <n v="278284.32"/>
    <n v="612"/>
    <s v="HEHL800510ABC"/>
    <s v="LIDIA HERNANDEZ HUERTA"/>
    <s v="BANCO MERCANTIL DEL NORTE S.A. INSTITUCION DE BANCA MULTIPLE G.F.B"/>
    <s v="BMN930209927"/>
    <s v="G03"/>
    <s v="02c68f1a-ef44-4a89-ad3a-355c5d687613"/>
    <s v=""/>
    <n v="0"/>
    <n v="0"/>
    <s v=""/>
    <n v="278284.32"/>
    <s v="1.000000"/>
    <n v="278284.32"/>
    <m/>
    <s v="HONORARIOS DE DICIEMBRE  DEL 2022. "/>
    <s v="NO APLICA"/>
    <s v="E48"/>
    <n v="44525.49"/>
    <s v="0.160000"/>
    <s v="002"/>
    <n v="27828.432000000001"/>
    <n v="0.1"/>
    <s v="001"/>
    <n v="0"/>
    <n v="0"/>
    <n v="0"/>
    <n v="0"/>
    <n v="0"/>
    <n v="0"/>
    <n v="0"/>
  </r>
  <r>
    <x v="10"/>
    <x v="10"/>
    <s v="D:\RTB\USB-Verde-Plata\DeclaracionAnual-PF-2022\CaFiCon\CasoPractico-PP-ActProf-2022\XML-2022\HAHL5702271P2-L230-C06D0AE2-1206-4221-9FAB-38EAD78CC3D0.xml"/>
    <s v="2022-11-07T12:28:13"/>
    <x v="1"/>
    <s v="L"/>
    <s v="230"/>
    <s v="01000"/>
    <s v="I"/>
    <n v="374516.87"/>
    <n v="392850"/>
    <n v="612"/>
    <s v="HEHL800510ABC"/>
    <s v="LIDIA HERNANDEZ HUERTA"/>
    <s v="COMERCIAL IMPORTADORA, S. DE R.L. DE C.V."/>
    <s v="CIM441020BN3"/>
    <s v="G03"/>
    <s v="c06d0ae2-1206-4221-9fab-38ead78cc3d0"/>
    <s v=""/>
    <n v="0"/>
    <n v="0"/>
    <s v=""/>
    <n v="392850"/>
    <s v="1.000000"/>
    <n v="392850"/>
    <m/>
    <s v="HONORARIOS DE NOVIEMBRE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10"/>
    <x v="10"/>
    <s v="D:\RTB\USB-Verde-Plata\DeclaracionAnual-PF-2022\CaFiCon\CasoPractico-PP-ActProf-2022\XML-2022\HAHL5702271P2-L231-9278B3E0-E210-4200-B13F-AE92F29DEC6C.xml"/>
    <s v="2022-11-30T15:47:09"/>
    <x v="2"/>
    <s v="L"/>
    <s v="231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9278b3e0-e210-4200-b13f-ae92f29dec6c"/>
    <s v=""/>
    <s v="04"/>
    <s v="35f33721-893d-41d9-80bc-42dcd4bec745"/>
    <s v=""/>
    <n v="0"/>
    <s v="1"/>
    <n v="0"/>
    <m/>
    <s v="Pago"/>
    <e v="#VALUE!"/>
    <s v="ACT"/>
    <n v="0"/>
    <n v="0"/>
    <n v="0"/>
    <m/>
    <m/>
    <m/>
    <n v="265297.63"/>
    <s v="2022-11-29T12:00:00"/>
    <s v="1"/>
    <n v="265297.63"/>
    <n v="265297.63"/>
    <n v="0"/>
    <s v="35f33721-893d-41d9-80bc-42dcd4bec745"/>
  </r>
  <r>
    <x v="11"/>
    <x v="11"/>
    <s v="D:\RTB\USB-Verde-Plata\DeclaracionAnual-PF-2022\CaFiCon\CasoPractico-PP-ActProf-2022\XML-2022\HAHL5702271P2-L232-5E4BF1C6-E0FE-473E-B51D-3AC6D0FCCB53.xml"/>
    <s v="2022-12-06T12:20:53"/>
    <x v="1"/>
    <s v="L"/>
    <s v="232"/>
    <s v="01000"/>
    <s v="I"/>
    <n v="374516.87"/>
    <n v="392850"/>
    <n v="612"/>
    <s v="HEHL800510ABC"/>
    <s v="LIDIA HERNANDEZ HUERTA"/>
    <s v="COMERCIAL IMPORTADORA, S. DE R.L. DE C.V."/>
    <s v="CIM441020BN3"/>
    <s v="G03"/>
    <s v="5e4bf1c6-e0fe-473e-b51d-3ac6d0fccb53"/>
    <s v=""/>
    <n v="0"/>
    <n v="0"/>
    <s v=""/>
    <n v="392850"/>
    <s v="1.000000"/>
    <n v="392850"/>
    <m/>
    <s v="A CUENTA DE HONORARIOS DE DICIEMBRE 2022,  "/>
    <s v="NO APLICA"/>
    <s v="E48"/>
    <n v="62856"/>
    <s v="0.160000"/>
    <s v="002"/>
    <n v="39285"/>
    <n v="0.1"/>
    <s v="001"/>
    <n v="0"/>
    <n v="0"/>
    <n v="0"/>
    <n v="0"/>
    <n v="0"/>
    <n v="0"/>
    <n v="0"/>
  </r>
  <r>
    <x v="11"/>
    <x v="11"/>
    <s v="D:\RTB\USB-Verde-Plata\DeclaracionAnual-PF-2022\CaFiCon\CasoPractico-PP-ActProf-2022\XML-2022\HAHL5702271P2-L233-34B95E20-75F9-4DE9-B47D-BD0875FEE073.xml"/>
    <s v="2022-12-21T19:19:46"/>
    <x v="2"/>
    <s v="L"/>
    <s v="233"/>
    <s v="01000"/>
    <s v="P"/>
    <n v="0"/>
    <n v="0"/>
    <n v="612"/>
    <s v="HEHL800510ABC"/>
    <s v="LIDIA HERNANDEZ HUERTA"/>
    <s v="BANCO MERCANTIL DEL NORTE S.A. INSTITUCION DE BANCA MULTIPLE G.F.B"/>
    <s v="BMN930209927"/>
    <s v="P01"/>
    <s v="34b95e20-75f9-4de9-b47d-bd0875fee073"/>
    <s v=""/>
    <s v="04"/>
    <s v="02c68f1a-ef44-4a89-ad3a-355c5d687613"/>
    <s v=""/>
    <n v="0"/>
    <s v="1"/>
    <n v="0"/>
    <m/>
    <s v="Pago"/>
    <e v="#VALUE!"/>
    <s v="ACT"/>
    <n v="0"/>
    <n v="0"/>
    <n v="0"/>
    <m/>
    <m/>
    <m/>
    <n v="265297.63"/>
    <s v="2022-12-16T12:00:00"/>
    <s v="1"/>
    <n v="265297.63"/>
    <n v="265297.63"/>
    <n v="0"/>
    <s v="02c68f1a-ef44-4a89-ad3a-355c5d6876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38748B-3DB1-4C16-90F9-3A09B133901D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3:C16" firstHeaderRow="1" firstDataRow="1" firstDataCol="1" rowPageCount="1" colPageCount="1"/>
  <pivotFields count="42"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axis="axisPage" multipleItemSelectionAllowe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numFmtId="43" showAll="0"/>
    <pivotField dataField="1" numFmtId="4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3" showAll="0"/>
    <pivotField showAll="0"/>
    <pivotField numFmtId="43" showAll="0"/>
    <pivotField showAll="0"/>
    <pivotField showAll="0"/>
    <pivotField showAll="0"/>
    <pivotField showAll="0"/>
    <pivotField numFmtId="43" showAll="0"/>
    <pivotField showAll="0"/>
    <pivotField showAll="0"/>
    <pivotField showAll="0"/>
    <pivotField showAll="0"/>
    <pivotField showAll="0"/>
    <pivotField numFmtId="43" showAll="0"/>
    <pivotField showAll="0"/>
    <pivotField showAll="0"/>
    <pivotField numFmtId="43" showAll="0"/>
    <pivotField numFmtId="43" showAll="0"/>
    <pivotField numFmtId="43"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1">
    <pageField fld="4" hier="-1"/>
  </pageFields>
  <dataFields count="1">
    <dataField name="Suma de SubTotal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78D3E-46DD-431B-BE51-3086C6836E18}">
  <dimension ref="A1:J28"/>
  <sheetViews>
    <sheetView topLeftCell="A14" workbookViewId="0">
      <selection activeCell="B25" sqref="B25"/>
    </sheetView>
  </sheetViews>
  <sheetFormatPr baseColWidth="10" defaultRowHeight="15" x14ac:dyDescent="0.25"/>
  <cols>
    <col min="1" max="1" width="19.85546875" customWidth="1"/>
    <col min="2" max="2" width="17.5703125" bestFit="1" customWidth="1"/>
    <col min="3" max="3" width="20.42578125" bestFit="1" customWidth="1"/>
    <col min="4" max="4" width="13.140625" bestFit="1" customWidth="1"/>
    <col min="5" max="7" width="13.140625" customWidth="1"/>
    <col min="8" max="8" width="13.140625" bestFit="1" customWidth="1"/>
  </cols>
  <sheetData>
    <row r="1" spans="1:10" x14ac:dyDescent="0.25">
      <c r="B1" s="49" t="s">
        <v>13</v>
      </c>
      <c r="C1" t="s">
        <v>192</v>
      </c>
    </row>
    <row r="3" spans="1:10" x14ac:dyDescent="0.25">
      <c r="B3" s="49" t="s">
        <v>134</v>
      </c>
      <c r="C3" t="s">
        <v>161</v>
      </c>
      <c r="D3" s="51" t="s">
        <v>162</v>
      </c>
      <c r="E3" s="51" t="s">
        <v>179</v>
      </c>
      <c r="F3" s="51" t="s">
        <v>180</v>
      </c>
      <c r="G3" s="51" t="s">
        <v>181</v>
      </c>
      <c r="H3" s="15" t="s">
        <v>176</v>
      </c>
      <c r="I3" s="15" t="s">
        <v>177</v>
      </c>
      <c r="J3" s="15" t="s">
        <v>178</v>
      </c>
    </row>
    <row r="4" spans="1:10" x14ac:dyDescent="0.25">
      <c r="A4" t="s">
        <v>148</v>
      </c>
      <c r="B4" s="50" t="s">
        <v>135</v>
      </c>
      <c r="C4" s="16">
        <v>911650</v>
      </c>
      <c r="D4" s="13">
        <f>GETPIVOTDATA("SubTotal",$B$3,"Num Mes","01")</f>
        <v>911650</v>
      </c>
      <c r="E4" s="13">
        <v>68212.5</v>
      </c>
      <c r="F4" s="13">
        <f>SUM($E$4:E4)</f>
        <v>68212.5</v>
      </c>
      <c r="G4" s="13">
        <f>D4-F4</f>
        <v>843437.5</v>
      </c>
      <c r="H4" s="16">
        <f ca="1">(G4-VLOOKUP(G4,INDIRECT(A4),1))*VLOOKUP(G4,INDIRECT(A4),4)+VLOOKUP(G4,INDIRECT(A4),4)</f>
        <v>193160.97149999999</v>
      </c>
      <c r="I4" s="16">
        <f>D4*0.1</f>
        <v>91165</v>
      </c>
      <c r="J4" s="13">
        <f ca="1">IF(H4&gt;I4,H4-I4,0)</f>
        <v>101995.97149999999</v>
      </c>
    </row>
    <row r="5" spans="1:10" x14ac:dyDescent="0.25">
      <c r="A5" t="s">
        <v>149</v>
      </c>
      <c r="B5" s="50" t="s">
        <v>136</v>
      </c>
      <c r="C5" s="16">
        <v>652250</v>
      </c>
      <c r="D5" s="16">
        <f>GETPIVOTDATA("SubTotal",$B$3,"Num Mes","02")+D4</f>
        <v>1563900</v>
      </c>
      <c r="E5" s="13">
        <v>79855</v>
      </c>
      <c r="F5" s="13">
        <f>SUM($E$4:E5)</f>
        <v>148067.5</v>
      </c>
      <c r="G5" s="13">
        <f t="shared" ref="G5:G15" si="0">D5-F5</f>
        <v>1415832.5</v>
      </c>
      <c r="H5" s="16">
        <f t="shared" ref="H5:H15" ca="1" si="1">(G5-VLOOKUP(G5,INDIRECT(A5),1))*VLOOKUP(G5,INDIRECT(A5),4)+VLOOKUP(G5,INDIRECT(A5),4)</f>
        <v>291456.72149999993</v>
      </c>
      <c r="I5" s="16">
        <f>D5*0.1</f>
        <v>156390</v>
      </c>
      <c r="J5" s="13">
        <f ca="1">IF(H5&gt;I5,H5-I5,0)</f>
        <v>135066.72149999993</v>
      </c>
    </row>
    <row r="6" spans="1:10" x14ac:dyDescent="0.25">
      <c r="A6" t="s">
        <v>150</v>
      </c>
      <c r="B6" s="50" t="s">
        <v>137</v>
      </c>
      <c r="C6" s="16">
        <v>690018.6399999999</v>
      </c>
      <c r="D6" s="16">
        <f>GETPIVOTDATA("SubTotal",$B$3,"Num Mes","03")+D5</f>
        <v>2253918.6399999997</v>
      </c>
      <c r="E6" s="13">
        <v>69998</v>
      </c>
      <c r="F6" s="13">
        <f>SUM($E$4:E6)</f>
        <v>218065.5</v>
      </c>
      <c r="G6" s="13">
        <f t="shared" si="0"/>
        <v>2035853.1399999997</v>
      </c>
      <c r="H6" s="16">
        <f t="shared" ca="1" si="1"/>
        <v>406421.44549999986</v>
      </c>
      <c r="I6" s="16">
        <f t="shared" ref="I6:I15" si="2">D6*0.1</f>
        <v>225391.86399999997</v>
      </c>
      <c r="J6" s="13">
        <f t="shared" ref="J6:J15" ca="1" si="3">IF(H6&gt;I6,H6-I6,0)</f>
        <v>181029.58149999988</v>
      </c>
    </row>
    <row r="7" spans="1:10" x14ac:dyDescent="0.25">
      <c r="A7" t="s">
        <v>151</v>
      </c>
      <c r="B7" s="50" t="s">
        <v>138</v>
      </c>
      <c r="C7" s="16">
        <v>1063984.32</v>
      </c>
      <c r="D7" s="16">
        <f>GETPIVOTDATA("SubTotal",$B$3,"Num Mes","04")+D6</f>
        <v>3317902.96</v>
      </c>
      <c r="E7" s="13">
        <v>85710</v>
      </c>
      <c r="F7" s="13">
        <f>SUM($E$4:E7)</f>
        <v>303775.5</v>
      </c>
      <c r="G7" s="13">
        <f t="shared" si="0"/>
        <v>3014127.46</v>
      </c>
      <c r="H7" s="16">
        <f t="shared" ca="1" si="1"/>
        <v>646774.9574999999</v>
      </c>
      <c r="I7" s="16">
        <f t="shared" si="2"/>
        <v>331790.29600000003</v>
      </c>
      <c r="J7" s="13">
        <f t="shared" ca="1" si="3"/>
        <v>314984.66149999987</v>
      </c>
    </row>
    <row r="8" spans="1:10" x14ac:dyDescent="0.25">
      <c r="A8" t="s">
        <v>152</v>
      </c>
      <c r="B8" s="50" t="s">
        <v>139</v>
      </c>
      <c r="C8" s="16">
        <v>671134.32000000007</v>
      </c>
      <c r="D8" s="16">
        <f>GETPIVOTDATA("SubTotal",$B$3,"Num Mes","05")+D7</f>
        <v>3989037.2800000003</v>
      </c>
      <c r="E8" s="13">
        <v>97855</v>
      </c>
      <c r="F8" s="13">
        <f>SUM($E$4:E8)</f>
        <v>401630.5</v>
      </c>
      <c r="G8" s="13">
        <f t="shared" si="0"/>
        <v>3587406.7800000003</v>
      </c>
      <c r="H8" s="16">
        <f t="shared" ca="1" si="1"/>
        <v>745380.21950000012</v>
      </c>
      <c r="I8" s="16">
        <f t="shared" si="2"/>
        <v>398903.72800000006</v>
      </c>
      <c r="J8" s="13">
        <f t="shared" ca="1" si="3"/>
        <v>346476.49150000006</v>
      </c>
    </row>
    <row r="9" spans="1:10" x14ac:dyDescent="0.25">
      <c r="A9" t="s">
        <v>153</v>
      </c>
      <c r="B9" s="50" t="s">
        <v>140</v>
      </c>
      <c r="C9" s="16">
        <v>671134.32000000007</v>
      </c>
      <c r="D9" s="16">
        <f>GETPIVOTDATA("SubTotal",$B$3,"Num Mes","06")+D8</f>
        <v>4660171.6000000006</v>
      </c>
      <c r="E9" s="13">
        <v>99998</v>
      </c>
      <c r="F9" s="13">
        <f>SUM($E$4:E9)</f>
        <v>501628.5</v>
      </c>
      <c r="G9" s="13">
        <f t="shared" si="0"/>
        <v>4158543.1000000006</v>
      </c>
      <c r="H9" s="16">
        <f t="shared" ca="1" si="1"/>
        <v>843235.43150000018</v>
      </c>
      <c r="I9" s="16">
        <f t="shared" si="2"/>
        <v>466017.16000000009</v>
      </c>
      <c r="J9" s="13">
        <f t="shared" ca="1" si="3"/>
        <v>377218.27150000009</v>
      </c>
    </row>
    <row r="10" spans="1:10" x14ac:dyDescent="0.25">
      <c r="A10" t="s">
        <v>154</v>
      </c>
      <c r="B10" s="50" t="s">
        <v>141</v>
      </c>
      <c r="C10" s="16">
        <v>671134.32000000007</v>
      </c>
      <c r="D10" s="16">
        <f>GETPIVOTDATA("SubTotal",$B$3,"Num Mes","07")+D9</f>
        <v>5331305.9200000009</v>
      </c>
      <c r="E10" s="13">
        <v>105712</v>
      </c>
      <c r="F10" s="13">
        <f>SUM($E$4:E10)</f>
        <v>607340.5</v>
      </c>
      <c r="G10" s="13">
        <f t="shared" si="0"/>
        <v>4723965.4200000009</v>
      </c>
      <c r="H10" s="16">
        <f t="shared" ca="1" si="1"/>
        <v>939090.74350000033</v>
      </c>
      <c r="I10" s="16">
        <f t="shared" si="2"/>
        <v>533130.59200000006</v>
      </c>
      <c r="J10" s="13">
        <f t="shared" ca="1" si="3"/>
        <v>405960.15150000027</v>
      </c>
    </row>
    <row r="11" spans="1:10" x14ac:dyDescent="0.25">
      <c r="A11" t="s">
        <v>155</v>
      </c>
      <c r="B11" s="50" t="s">
        <v>142</v>
      </c>
      <c r="C11" s="16">
        <v>671134.32000000007</v>
      </c>
      <c r="D11" s="16">
        <f>GETPIVOTDATA("SubTotal",$B$3,"Num Mes","08")+D10</f>
        <v>6002440.2400000012</v>
      </c>
      <c r="E11" s="13">
        <v>107497.5</v>
      </c>
      <c r="F11" s="13">
        <f>SUM($E$4:E11)</f>
        <v>714838</v>
      </c>
      <c r="G11" s="13">
        <f t="shared" si="0"/>
        <v>5287602.2400000012</v>
      </c>
      <c r="H11" s="16">
        <f t="shared" ca="1" si="1"/>
        <v>1034321.1305000004</v>
      </c>
      <c r="I11" s="16">
        <f t="shared" si="2"/>
        <v>600244.02400000009</v>
      </c>
      <c r="J11" s="13">
        <f t="shared" ca="1" si="3"/>
        <v>434077.10650000034</v>
      </c>
    </row>
    <row r="12" spans="1:10" x14ac:dyDescent="0.25">
      <c r="A12" t="s">
        <v>156</v>
      </c>
      <c r="B12" s="50" t="s">
        <v>143</v>
      </c>
      <c r="C12" s="16">
        <v>671134.32000000007</v>
      </c>
      <c r="D12" s="16">
        <f>GETPIVOTDATA("SubTotal",$B$3,"Num Mes","09")+D11</f>
        <v>6673574.5600000015</v>
      </c>
      <c r="E12" s="13">
        <v>89855</v>
      </c>
      <c r="F12" s="13">
        <f>SUM($E$4:E12)</f>
        <v>804693</v>
      </c>
      <c r="G12" s="13">
        <f t="shared" si="0"/>
        <v>5868881.5600000015</v>
      </c>
      <c r="H12" s="16">
        <f t="shared" ca="1" si="1"/>
        <v>1135726.3925000005</v>
      </c>
      <c r="I12" s="16">
        <f t="shared" si="2"/>
        <v>667357.45600000024</v>
      </c>
      <c r="J12" s="13">
        <f t="shared" ca="1" si="3"/>
        <v>468368.9365000003</v>
      </c>
    </row>
    <row r="13" spans="1:10" x14ac:dyDescent="0.25">
      <c r="A13" t="s">
        <v>157</v>
      </c>
      <c r="B13" s="50" t="s">
        <v>144</v>
      </c>
      <c r="C13" s="16">
        <v>671134.32000000007</v>
      </c>
      <c r="D13" s="16">
        <f>GETPIVOTDATA("SubTotal",$B$3,"Num Mes","10")+D12</f>
        <v>7344708.8800000018</v>
      </c>
      <c r="E13" s="13">
        <v>97855</v>
      </c>
      <c r="F13" s="13">
        <f>SUM($E$4:E13)</f>
        <v>902548</v>
      </c>
      <c r="G13" s="13">
        <f t="shared" si="0"/>
        <v>6442160.8800000018</v>
      </c>
      <c r="H13" s="16">
        <f t="shared" ca="1" si="1"/>
        <v>1234331.6545000006</v>
      </c>
      <c r="I13" s="16">
        <f t="shared" si="2"/>
        <v>734470.88800000027</v>
      </c>
      <c r="J13" s="13">
        <f t="shared" ca="1" si="3"/>
        <v>499860.76650000038</v>
      </c>
    </row>
    <row r="14" spans="1:10" x14ac:dyDescent="0.25">
      <c r="A14" t="s">
        <v>158</v>
      </c>
      <c r="B14" s="50" t="s">
        <v>145</v>
      </c>
      <c r="C14" s="16">
        <v>671134.32000000007</v>
      </c>
      <c r="D14" s="16">
        <f>GETPIVOTDATA("SubTotal",$B$3,"Num Mes","11")+D13</f>
        <v>8015843.200000002</v>
      </c>
      <c r="E14" s="13">
        <v>116497.5</v>
      </c>
      <c r="F14" s="13">
        <f>SUM($E$4:E14)</f>
        <v>1019045.5</v>
      </c>
      <c r="G14" s="13">
        <f t="shared" si="0"/>
        <v>6996797.700000002</v>
      </c>
      <c r="H14" s="16">
        <f t="shared" ca="1" si="1"/>
        <v>1326412.0415000007</v>
      </c>
      <c r="I14" s="16">
        <f t="shared" si="2"/>
        <v>801584.3200000003</v>
      </c>
      <c r="J14" s="13">
        <f t="shared" ca="1" si="3"/>
        <v>524827.72150000045</v>
      </c>
    </row>
    <row r="15" spans="1:10" x14ac:dyDescent="0.25">
      <c r="A15" t="s">
        <v>159</v>
      </c>
      <c r="B15" s="50" t="s">
        <v>146</v>
      </c>
      <c r="C15" s="16">
        <v>392850</v>
      </c>
      <c r="D15" s="16">
        <f>GETPIVOTDATA("SubTotal",$B$3,"Num Mes","12")+D14</f>
        <v>8408693.200000003</v>
      </c>
      <c r="E15" s="13">
        <v>104610</v>
      </c>
      <c r="F15" s="13">
        <f>SUM($E$4:E15)</f>
        <v>1123655.5</v>
      </c>
      <c r="G15" s="13">
        <f t="shared" si="0"/>
        <v>7285037.700000003</v>
      </c>
      <c r="H15" s="16">
        <f t="shared" ca="1" si="1"/>
        <v>1325253.5415000012</v>
      </c>
      <c r="I15" s="16">
        <f t="shared" si="2"/>
        <v>840869.3200000003</v>
      </c>
      <c r="J15" s="13">
        <f t="shared" ca="1" si="3"/>
        <v>484384.22150000092</v>
      </c>
    </row>
    <row r="16" spans="1:10" x14ac:dyDescent="0.25">
      <c r="B16" s="50" t="s">
        <v>147</v>
      </c>
      <c r="C16" s="16">
        <v>8408693.200000003</v>
      </c>
      <c r="D16" s="16"/>
      <c r="E16" s="14">
        <f>SUM(E4:E15)</f>
        <v>1123655.5</v>
      </c>
      <c r="F16" s="16"/>
      <c r="G16" s="16"/>
      <c r="H16" s="16"/>
    </row>
    <row r="20" spans="1:2" x14ac:dyDescent="0.25">
      <c r="A20" t="s">
        <v>182</v>
      </c>
      <c r="B20" s="13">
        <f>GETPIVOTDATA("SubTotal",$B$3)</f>
        <v>8408693.200000003</v>
      </c>
    </row>
    <row r="21" spans="1:2" x14ac:dyDescent="0.25">
      <c r="A21" t="s">
        <v>183</v>
      </c>
      <c r="B21" s="16">
        <f>E16</f>
        <v>1123655.5</v>
      </c>
    </row>
    <row r="22" spans="1:2" x14ac:dyDescent="0.25">
      <c r="A22" t="s">
        <v>184</v>
      </c>
      <c r="B22" s="16">
        <f>B20-B21</f>
        <v>7285037.700000003</v>
      </c>
    </row>
    <row r="23" spans="1:2" x14ac:dyDescent="0.25">
      <c r="A23" t="s">
        <v>189</v>
      </c>
      <c r="B23" s="16">
        <f>IF(B20*15%&gt;96.22*30.4*12*3,96.22*30.4*12*3,B20*15%)</f>
        <v>105303.16799999999</v>
      </c>
    </row>
    <row r="24" spans="1:2" x14ac:dyDescent="0.25">
      <c r="A24" t="s">
        <v>190</v>
      </c>
      <c r="B24" s="16">
        <f>B22-B23</f>
        <v>7179734.5320000034</v>
      </c>
    </row>
    <row r="25" spans="1:2" x14ac:dyDescent="0.25">
      <c r="A25" t="s">
        <v>185</v>
      </c>
      <c r="B25" s="16">
        <f>(B24-VLOOKUP(B24,ANUAL2022,1))*VLOOKUP(B24,ANUAL2022,4)+VLOOKUP(B24,ANUAL2022,3)</f>
        <v>2385617.292700001</v>
      </c>
    </row>
    <row r="26" spans="1:2" x14ac:dyDescent="0.25">
      <c r="A26" t="s">
        <v>186</v>
      </c>
      <c r="B26" s="16">
        <f>I15</f>
        <v>840869.3200000003</v>
      </c>
    </row>
    <row r="27" spans="1:2" x14ac:dyDescent="0.25">
      <c r="A27" t="s">
        <v>187</v>
      </c>
      <c r="B27" s="16">
        <v>0</v>
      </c>
    </row>
    <row r="28" spans="1:2" x14ac:dyDescent="0.25">
      <c r="A28" t="s">
        <v>188</v>
      </c>
      <c r="B28" s="16">
        <f>B26-B27</f>
        <v>840869.3200000003</v>
      </c>
    </row>
  </sheetData>
  <phoneticPr fontId="8" type="noConversion"/>
  <pageMargins left="0.7" right="0.7" top="0.75" bottom="0.75" header="0.3" footer="0.3"/>
  <ignoredErrors>
    <ignoredError sqref="F5: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2EF7-1646-4CDC-9FC8-8234BF15F998}">
  <sheetPr codeName="Hoja30" filterMode="1"/>
  <dimension ref="A2:AQ46"/>
  <sheetViews>
    <sheetView tabSelected="1" topLeftCell="X1" zoomScale="90" zoomScaleNormal="90" workbookViewId="0">
      <pane ySplit="4" topLeftCell="A31" activePane="bottomLeft" state="frozen"/>
      <selection activeCell="D4" sqref="D4"/>
      <selection pane="bottomLeft" activeCell="AG46" sqref="AG46"/>
    </sheetView>
  </sheetViews>
  <sheetFormatPr baseColWidth="10" defaultRowHeight="15" x14ac:dyDescent="0.25"/>
  <cols>
    <col min="3" max="3" width="13.42578125" customWidth="1"/>
    <col min="4" max="4" width="19.85546875" bestFit="1" customWidth="1"/>
    <col min="5" max="5" width="12.42578125" customWidth="1"/>
    <col min="6" max="6" width="13.85546875" bestFit="1" customWidth="1"/>
    <col min="7" max="7" width="13.85546875" customWidth="1"/>
    <col min="8" max="8" width="13.28515625" customWidth="1"/>
    <col min="9" max="9" width="10.28515625" customWidth="1"/>
    <col min="10" max="11" width="14.85546875" bestFit="1" customWidth="1"/>
    <col min="12" max="12" width="9.7109375" customWidth="1"/>
    <col min="13" max="13" width="15.5703125" bestFit="1" customWidth="1"/>
    <col min="14" max="14" width="29.140625" bestFit="1" customWidth="1"/>
    <col min="15" max="15" width="68.5703125" bestFit="1" customWidth="1"/>
    <col min="16" max="16" width="15.85546875" customWidth="1"/>
    <col min="17" max="17" width="9" customWidth="1"/>
    <col min="18" max="18" width="39.28515625" bestFit="1" customWidth="1"/>
    <col min="19" max="19" width="18.85546875" customWidth="1"/>
    <col min="20" max="20" width="14.7109375" bestFit="1" customWidth="1"/>
    <col min="21" max="21" width="39.42578125" bestFit="1" customWidth="1"/>
    <col min="22" max="22" width="19.140625" bestFit="1" customWidth="1"/>
    <col min="23" max="23" width="18.42578125" customWidth="1"/>
    <col min="24" max="24" width="8.7109375" customWidth="1"/>
    <col min="25" max="25" width="13.85546875" bestFit="1" customWidth="1"/>
    <col min="26" max="26" width="13.85546875" customWidth="1"/>
    <col min="27" max="27" width="47" customWidth="1"/>
    <col min="29" max="29" width="13.85546875" customWidth="1"/>
    <col min="30" max="31" width="13.85546875" bestFit="1" customWidth="1"/>
    <col min="33" max="33" width="12.140625" bestFit="1" customWidth="1"/>
    <col min="36" max="36" width="12.140625" bestFit="1" customWidth="1"/>
    <col min="37" max="37" width="20" bestFit="1" customWidth="1"/>
    <col min="38" max="39" width="12.42578125" customWidth="1"/>
    <col min="40" max="40" width="13.140625" bestFit="1" customWidth="1"/>
    <col min="41" max="41" width="16.7109375" bestFit="1" customWidth="1"/>
    <col min="42" max="42" width="40" bestFit="1" customWidth="1"/>
    <col min="43" max="43" width="56.85546875" customWidth="1"/>
  </cols>
  <sheetData>
    <row r="2" spans="1:43" ht="15.75" thickBot="1" x14ac:dyDescent="0.3"/>
    <row r="3" spans="1:43" x14ac:dyDescent="0.25">
      <c r="A3" s="5"/>
      <c r="B3" s="5"/>
      <c r="C3" s="5"/>
      <c r="D3" s="54" t="s">
        <v>5</v>
      </c>
      <c r="E3" s="52"/>
      <c r="F3" s="52"/>
      <c r="G3" s="52"/>
      <c r="H3" s="52"/>
      <c r="I3" s="52"/>
      <c r="J3" s="52"/>
      <c r="K3" s="53"/>
      <c r="L3" s="54" t="s">
        <v>1</v>
      </c>
      <c r="M3" s="52"/>
      <c r="N3" s="53"/>
      <c r="O3" s="54" t="s">
        <v>2</v>
      </c>
      <c r="P3" s="52"/>
      <c r="Q3" s="53"/>
      <c r="R3" s="6" t="s">
        <v>3</v>
      </c>
      <c r="S3" s="10"/>
      <c r="T3" s="8" t="s">
        <v>28</v>
      </c>
      <c r="U3" s="9" t="s">
        <v>29</v>
      </c>
      <c r="V3" s="10"/>
      <c r="W3" s="54" t="s">
        <v>4</v>
      </c>
      <c r="X3" s="52"/>
      <c r="Y3" s="52"/>
      <c r="Z3" s="52"/>
      <c r="AA3" s="52"/>
      <c r="AB3" s="52"/>
      <c r="AC3" s="52"/>
      <c r="AD3" s="54" t="s">
        <v>7</v>
      </c>
      <c r="AE3" s="52"/>
      <c r="AF3" s="53"/>
      <c r="AG3" s="54" t="s">
        <v>112</v>
      </c>
      <c r="AH3" s="52"/>
      <c r="AI3" s="53"/>
      <c r="AJ3" s="54" t="s">
        <v>32</v>
      </c>
      <c r="AK3" s="52"/>
      <c r="AL3" s="52" t="s">
        <v>39</v>
      </c>
      <c r="AM3" s="52"/>
      <c r="AN3" s="52"/>
      <c r="AO3" s="52"/>
      <c r="AP3" s="53"/>
    </row>
    <row r="4" spans="1:43" ht="15.75" thickBot="1" x14ac:dyDescent="0.3">
      <c r="A4" s="4" t="s">
        <v>83</v>
      </c>
      <c r="B4" s="4" t="s">
        <v>160</v>
      </c>
      <c r="C4" s="4" t="s">
        <v>6</v>
      </c>
      <c r="D4" s="1" t="s">
        <v>8</v>
      </c>
      <c r="E4" s="2" t="s">
        <v>13</v>
      </c>
      <c r="F4" s="2" t="s">
        <v>10</v>
      </c>
      <c r="G4" s="2" t="s">
        <v>41</v>
      </c>
      <c r="H4" s="2" t="s">
        <v>0</v>
      </c>
      <c r="I4" s="2" t="s">
        <v>9</v>
      </c>
      <c r="J4" s="2" t="s">
        <v>11</v>
      </c>
      <c r="K4" s="3" t="s">
        <v>12</v>
      </c>
      <c r="L4" s="1" t="s">
        <v>16</v>
      </c>
      <c r="M4" s="2" t="s">
        <v>15</v>
      </c>
      <c r="N4" s="3" t="s">
        <v>14</v>
      </c>
      <c r="O4" s="1" t="s">
        <v>14</v>
      </c>
      <c r="P4" s="3" t="s">
        <v>15</v>
      </c>
      <c r="Q4" s="3" t="s">
        <v>26</v>
      </c>
      <c r="R4" s="4" t="s">
        <v>3</v>
      </c>
      <c r="S4" s="12" t="s">
        <v>30</v>
      </c>
      <c r="T4" s="1" t="s">
        <v>27</v>
      </c>
      <c r="U4" s="3" t="s">
        <v>3</v>
      </c>
      <c r="V4" s="11" t="s">
        <v>31</v>
      </c>
      <c r="W4" s="1" t="s">
        <v>17</v>
      </c>
      <c r="X4" s="2" t="s">
        <v>23</v>
      </c>
      <c r="Y4" s="2" t="s">
        <v>18</v>
      </c>
      <c r="Z4" s="2" t="s">
        <v>21</v>
      </c>
      <c r="AA4" s="2" t="s">
        <v>19</v>
      </c>
      <c r="AB4" s="2" t="s">
        <v>20</v>
      </c>
      <c r="AC4" s="2" t="s">
        <v>22</v>
      </c>
      <c r="AD4" s="1" t="s">
        <v>17</v>
      </c>
      <c r="AE4" s="2" t="s">
        <v>24</v>
      </c>
      <c r="AF4" s="3" t="s">
        <v>25</v>
      </c>
      <c r="AG4" s="1" t="s">
        <v>17</v>
      </c>
      <c r="AH4" s="2" t="s">
        <v>24</v>
      </c>
      <c r="AI4" s="3" t="s">
        <v>25</v>
      </c>
      <c r="AJ4" s="1" t="s">
        <v>37</v>
      </c>
      <c r="AK4" s="2" t="s">
        <v>38</v>
      </c>
      <c r="AL4" s="2" t="s">
        <v>40</v>
      </c>
      <c r="AM4" s="2" t="s">
        <v>33</v>
      </c>
      <c r="AN4" s="2" t="s">
        <v>34</v>
      </c>
      <c r="AO4" s="2" t="s">
        <v>35</v>
      </c>
      <c r="AP4" s="3" t="s">
        <v>36</v>
      </c>
      <c r="AQ4" s="15" t="s">
        <v>163</v>
      </c>
    </row>
    <row r="5" spans="1:43" x14ac:dyDescent="0.25">
      <c r="A5" t="s">
        <v>148</v>
      </c>
      <c r="B5" t="str">
        <f t="shared" ref="B5:B45" si="0">MID(D5,6,2)</f>
        <v>01</v>
      </c>
      <c r="C5" t="s">
        <v>52</v>
      </c>
      <c r="D5" t="str">
        <f t="shared" ref="D5:I14" si="1">COMPROBANTE($C5,D$4)</f>
        <v>2022-01-03T14:10:56</v>
      </c>
      <c r="E5" t="str">
        <f t="shared" si="1"/>
        <v>PPD</v>
      </c>
      <c r="F5" t="str">
        <f t="shared" si="1"/>
        <v>L</v>
      </c>
      <c r="G5" t="str">
        <f t="shared" si="1"/>
        <v>194</v>
      </c>
      <c r="H5" t="str">
        <f t="shared" si="1"/>
        <v>01000</v>
      </c>
      <c r="I5" t="str">
        <f t="shared" si="1"/>
        <v>I</v>
      </c>
      <c r="J5" s="7">
        <f t="shared" ref="J5:K24" si="2">VALUE(COMPROBANTE($C5,J$4))</f>
        <v>247294.58</v>
      </c>
      <c r="K5" s="7">
        <f t="shared" si="2"/>
        <v>259400</v>
      </c>
      <c r="L5">
        <v>612</v>
      </c>
      <c r="M5" t="s">
        <v>111</v>
      </c>
      <c r="N5" t="s">
        <v>110</v>
      </c>
      <c r="O5" t="str">
        <f t="shared" ref="O5:Q24" si="3">RECEPTOR($C5,O$4)</f>
        <v>BANCO MERCANTIL DEL NORTE S.A. INSTITUCION DE BANCA MULTIPLE G.F.B</v>
      </c>
      <c r="P5" t="str">
        <f t="shared" si="3"/>
        <v>BMN930209927</v>
      </c>
      <c r="Q5" t="str">
        <f t="shared" si="3"/>
        <v>G03</v>
      </c>
      <c r="R5" t="str">
        <f t="shared" ref="R5:R45" si="4">UUID($C5,R$4)</f>
        <v>e4da75fc-64bc-49a4-864a-fe4d7f56ce1e</v>
      </c>
      <c r="S5" t="str">
        <f t="shared" ref="S5:S45" si="5">IFERROR(MATCH(U5,$R$5:$R$5,0)+4,"")</f>
        <v/>
      </c>
      <c r="T5">
        <f t="shared" ref="T5:T45" si="6">TIPORELACION($C5,T$4)</f>
        <v>0</v>
      </c>
      <c r="U5">
        <f t="shared" ref="U5:U45" si="7">CFDIRELACIONADO($C5,U$4)</f>
        <v>0</v>
      </c>
      <c r="V5" t="str">
        <f t="shared" ref="V5:V45" si="8">IFERROR(MATCH(R5,$U$5:$U$5,0)+4,"")</f>
        <v/>
      </c>
      <c r="W5" s="7">
        <f t="shared" ref="W5:W45" si="9">VALUE(CONCEPTOS($C5,W$4))</f>
        <v>259400</v>
      </c>
      <c r="X5" s="7" t="str">
        <f t="shared" ref="X5:X45" si="10">CONCEPTOS($C5,X$4)</f>
        <v>1.000000</v>
      </c>
      <c r="Y5" s="7">
        <f t="shared" ref="Y5:Y45" si="11">VALUE(CONCEPTOS($C5,Y$4))</f>
        <v>259400</v>
      </c>
      <c r="AA5" t="s">
        <v>88</v>
      </c>
      <c r="AB5" t="str">
        <f t="shared" ref="AB5:AC24" si="12">CONCEPTOS($C5,AB$4)</f>
        <v>NO APLICA</v>
      </c>
      <c r="AC5" t="str">
        <f t="shared" si="12"/>
        <v>E48</v>
      </c>
      <c r="AD5" s="7">
        <f t="shared" ref="AD5:AD45" si="13">VALUE(IMPUESTOS($C5,AD$4))</f>
        <v>41504</v>
      </c>
      <c r="AE5" s="7" t="str">
        <f t="shared" ref="AE5:AF24" si="14">IMPUESTOS($C5,AE$4)</f>
        <v>0.160000</v>
      </c>
      <c r="AF5" s="7" t="str">
        <f t="shared" si="14"/>
        <v>002</v>
      </c>
      <c r="AG5" s="7">
        <f>K5*0.1</f>
        <v>25940</v>
      </c>
      <c r="AH5" s="7">
        <v>0.1</v>
      </c>
      <c r="AI5" s="18" t="s">
        <v>113</v>
      </c>
      <c r="AJ5" s="7">
        <f t="shared" ref="AJ5:AJ45" si="15">VALUE(CFDIPAGO($C5,AJ$4))</f>
        <v>0</v>
      </c>
      <c r="AK5">
        <f t="shared" ref="AK5:AK45" si="16">CFDIPAGO($C5,AK$4)</f>
        <v>0</v>
      </c>
      <c r="AL5">
        <f t="shared" ref="AL5:AL45" si="17">CFDIPDOCTORELACIONADO($C5,AL$4)</f>
        <v>0</v>
      </c>
      <c r="AM5" s="7">
        <f t="shared" ref="AM5:AO24" si="18">VALUE(CFDIPDOCTORELACIONADO($C5,AM$4))</f>
        <v>0</v>
      </c>
      <c r="AN5" s="7">
        <f t="shared" si="18"/>
        <v>0</v>
      </c>
      <c r="AO5" s="7">
        <f t="shared" si="18"/>
        <v>0</v>
      </c>
      <c r="AP5">
        <f t="shared" ref="AP5:AP45" si="19">CFDIPDOCTORELACIONADO($C5,AP$4)</f>
        <v>0</v>
      </c>
      <c r="AQ5" t="s">
        <v>175</v>
      </c>
    </row>
    <row r="6" spans="1:43" hidden="1" x14ac:dyDescent="0.25">
      <c r="A6" t="s">
        <v>148</v>
      </c>
      <c r="B6" t="str">
        <f t="shared" si="0"/>
        <v>01</v>
      </c>
      <c r="C6" t="s">
        <v>53</v>
      </c>
      <c r="D6" t="str">
        <f t="shared" si="1"/>
        <v>2022-01-07T12:39:32</v>
      </c>
      <c r="E6" t="str">
        <f t="shared" si="1"/>
        <v>PUE</v>
      </c>
      <c r="F6" t="str">
        <f t="shared" si="1"/>
        <v>L</v>
      </c>
      <c r="G6" t="str">
        <f t="shared" si="1"/>
        <v>195</v>
      </c>
      <c r="H6" t="str">
        <f t="shared" si="1"/>
        <v>01000</v>
      </c>
      <c r="I6" t="str">
        <f t="shared" si="1"/>
        <v>I</v>
      </c>
      <c r="J6" s="7">
        <f t="shared" si="2"/>
        <v>374516.87</v>
      </c>
      <c r="K6" s="7">
        <f t="shared" si="2"/>
        <v>392850</v>
      </c>
      <c r="L6">
        <v>612</v>
      </c>
      <c r="M6" t="s">
        <v>111</v>
      </c>
      <c r="N6" t="s">
        <v>110</v>
      </c>
      <c r="O6" t="str">
        <f t="shared" si="3"/>
        <v>COMERCIAL IMPORTADORA, S. DE R.L. DE C.V.</v>
      </c>
      <c r="P6" t="str">
        <f t="shared" si="3"/>
        <v>CIM441020BN3</v>
      </c>
      <c r="Q6" t="str">
        <f t="shared" si="3"/>
        <v>G03</v>
      </c>
      <c r="R6" t="str">
        <f t="shared" si="4"/>
        <v>0e6d58e0-a7dd-4a2a-bc4f-60c585e145d8</v>
      </c>
      <c r="S6" t="str">
        <f t="shared" si="5"/>
        <v/>
      </c>
      <c r="T6">
        <f t="shared" si="6"/>
        <v>0</v>
      </c>
      <c r="U6">
        <f t="shared" si="7"/>
        <v>0</v>
      </c>
      <c r="V6" t="str">
        <f t="shared" si="8"/>
        <v/>
      </c>
      <c r="W6" s="7">
        <f t="shared" si="9"/>
        <v>392850</v>
      </c>
      <c r="X6" s="7" t="str">
        <f t="shared" si="10"/>
        <v>1.000000</v>
      </c>
      <c r="Y6" s="7">
        <f t="shared" si="11"/>
        <v>392850</v>
      </c>
      <c r="AA6" t="s">
        <v>101</v>
      </c>
      <c r="AB6" t="str">
        <f t="shared" si="12"/>
        <v>NO APLICA</v>
      </c>
      <c r="AC6" t="str">
        <f t="shared" si="12"/>
        <v>E48</v>
      </c>
      <c r="AD6" s="7">
        <f t="shared" si="13"/>
        <v>62856</v>
      </c>
      <c r="AE6" s="7" t="str">
        <f t="shared" si="14"/>
        <v>0.160000</v>
      </c>
      <c r="AF6" s="7" t="str">
        <f t="shared" si="14"/>
        <v>002</v>
      </c>
      <c r="AG6" s="7">
        <f>K6*0.1</f>
        <v>39285</v>
      </c>
      <c r="AH6" s="7">
        <v>0.1</v>
      </c>
      <c r="AI6" s="18" t="s">
        <v>113</v>
      </c>
      <c r="AJ6" s="7">
        <f t="shared" si="15"/>
        <v>0</v>
      </c>
      <c r="AK6">
        <f t="shared" si="16"/>
        <v>0</v>
      </c>
      <c r="AL6">
        <f t="shared" si="17"/>
        <v>0</v>
      </c>
      <c r="AM6" s="7">
        <f t="shared" si="18"/>
        <v>0</v>
      </c>
      <c r="AN6" s="7">
        <f t="shared" si="18"/>
        <v>0</v>
      </c>
      <c r="AO6" s="7">
        <f t="shared" si="18"/>
        <v>0</v>
      </c>
      <c r="AP6">
        <f t="shared" si="19"/>
        <v>0</v>
      </c>
      <c r="AQ6" t="s">
        <v>174</v>
      </c>
    </row>
    <row r="7" spans="1:43" x14ac:dyDescent="0.25">
      <c r="A7" t="s">
        <v>148</v>
      </c>
      <c r="B7" t="str">
        <f t="shared" si="0"/>
        <v>01</v>
      </c>
      <c r="C7" t="s">
        <v>54</v>
      </c>
      <c r="D7" t="str">
        <f t="shared" si="1"/>
        <v>2022-01-19T12:17:20</v>
      </c>
      <c r="E7" t="str">
        <f t="shared" si="1"/>
        <v>PPD</v>
      </c>
      <c r="F7" t="str">
        <f t="shared" si="1"/>
        <v>L</v>
      </c>
      <c r="G7" t="str">
        <f t="shared" si="1"/>
        <v>196</v>
      </c>
      <c r="H7" t="str">
        <f t="shared" si="1"/>
        <v>01000</v>
      </c>
      <c r="I7" t="str">
        <f t="shared" si="1"/>
        <v>I</v>
      </c>
      <c r="J7" s="7">
        <f t="shared" si="2"/>
        <v>247294.58</v>
      </c>
      <c r="K7" s="7">
        <f t="shared" si="2"/>
        <v>259400</v>
      </c>
      <c r="L7">
        <v>612</v>
      </c>
      <c r="M7" t="s">
        <v>111</v>
      </c>
      <c r="N7" t="s">
        <v>110</v>
      </c>
      <c r="O7" t="str">
        <f t="shared" si="3"/>
        <v>BANCO MERCANTIL DEL NORTE S.A. INSTITUCION DE BANCA MULTIPLE G.F.B</v>
      </c>
      <c r="P7" t="str">
        <f t="shared" si="3"/>
        <v>BMN930209927</v>
      </c>
      <c r="Q7" t="str">
        <f t="shared" si="3"/>
        <v>G03</v>
      </c>
      <c r="R7" t="str">
        <f t="shared" si="4"/>
        <v>038b0952-a4ac-425e-91c0-9d1101860b75</v>
      </c>
      <c r="S7" t="str">
        <f t="shared" si="5"/>
        <v/>
      </c>
      <c r="T7">
        <f t="shared" si="6"/>
        <v>0</v>
      </c>
      <c r="U7">
        <f t="shared" si="7"/>
        <v>0</v>
      </c>
      <c r="V7" t="str">
        <f t="shared" si="8"/>
        <v/>
      </c>
      <c r="W7" s="7">
        <f t="shared" si="9"/>
        <v>259400</v>
      </c>
      <c r="X7" s="7" t="str">
        <f t="shared" si="10"/>
        <v>1.000000</v>
      </c>
      <c r="Y7" s="7">
        <f t="shared" si="11"/>
        <v>259400</v>
      </c>
      <c r="AA7" t="s">
        <v>89</v>
      </c>
      <c r="AB7" t="str">
        <f t="shared" si="12"/>
        <v>NO APLICA</v>
      </c>
      <c r="AC7" t="str">
        <f t="shared" si="12"/>
        <v>E48</v>
      </c>
      <c r="AD7" s="7">
        <f t="shared" si="13"/>
        <v>41504</v>
      </c>
      <c r="AE7" s="7" t="str">
        <f t="shared" si="14"/>
        <v>0.160000</v>
      </c>
      <c r="AF7" s="7" t="str">
        <f t="shared" si="14"/>
        <v>002</v>
      </c>
      <c r="AG7" s="7">
        <f>K7*0.1</f>
        <v>25940</v>
      </c>
      <c r="AH7" s="7">
        <v>0.1</v>
      </c>
      <c r="AI7" s="18" t="s">
        <v>113</v>
      </c>
      <c r="AJ7" s="7">
        <f t="shared" si="15"/>
        <v>0</v>
      </c>
      <c r="AK7">
        <f t="shared" si="16"/>
        <v>0</v>
      </c>
      <c r="AL7">
        <f t="shared" si="17"/>
        <v>0</v>
      </c>
      <c r="AM7" s="7">
        <f t="shared" si="18"/>
        <v>0</v>
      </c>
      <c r="AN7" s="7">
        <f t="shared" si="18"/>
        <v>0</v>
      </c>
      <c r="AO7" s="7">
        <f t="shared" si="18"/>
        <v>0</v>
      </c>
      <c r="AP7">
        <f t="shared" si="19"/>
        <v>0</v>
      </c>
      <c r="AQ7" t="s">
        <v>174</v>
      </c>
    </row>
    <row r="8" spans="1:43" hidden="1" x14ac:dyDescent="0.25">
      <c r="A8" t="s">
        <v>149</v>
      </c>
      <c r="B8" t="str">
        <f t="shared" si="0"/>
        <v>02</v>
      </c>
      <c r="C8" t="s">
        <v>55</v>
      </c>
      <c r="D8" t="str">
        <f t="shared" si="1"/>
        <v>2022-02-10T15:40:10</v>
      </c>
      <c r="E8" t="str">
        <f t="shared" si="1"/>
        <v>PUE</v>
      </c>
      <c r="F8" t="str">
        <f t="shared" si="1"/>
        <v>L</v>
      </c>
      <c r="G8" t="str">
        <f t="shared" si="1"/>
        <v>197</v>
      </c>
      <c r="H8" t="str">
        <f t="shared" si="1"/>
        <v>01000</v>
      </c>
      <c r="I8" t="str">
        <f t="shared" si="1"/>
        <v>I</v>
      </c>
      <c r="J8" s="7">
        <f t="shared" si="2"/>
        <v>374516.87</v>
      </c>
      <c r="K8" s="7">
        <f t="shared" si="2"/>
        <v>392850</v>
      </c>
      <c r="L8">
        <v>612</v>
      </c>
      <c r="M8" t="s">
        <v>111</v>
      </c>
      <c r="N8" t="s">
        <v>110</v>
      </c>
      <c r="O8" t="str">
        <f t="shared" si="3"/>
        <v>COMERCIAL IMPORTADORA, S. DE R.L. DE C.V.</v>
      </c>
      <c r="P8" t="str">
        <f t="shared" si="3"/>
        <v>CIM441020BN3</v>
      </c>
      <c r="Q8" t="str">
        <f t="shared" si="3"/>
        <v>G03</v>
      </c>
      <c r="R8" t="str">
        <f t="shared" si="4"/>
        <v>34df2ad6-7d60-4a16-ab37-2059a078c0ca</v>
      </c>
      <c r="S8" t="str">
        <f t="shared" si="5"/>
        <v/>
      </c>
      <c r="T8">
        <f t="shared" si="6"/>
        <v>0</v>
      </c>
      <c r="U8">
        <f t="shared" si="7"/>
        <v>0</v>
      </c>
      <c r="V8" t="str">
        <f t="shared" si="8"/>
        <v/>
      </c>
      <c r="W8" s="7">
        <f t="shared" si="9"/>
        <v>392850</v>
      </c>
      <c r="X8" s="7" t="str">
        <f t="shared" si="10"/>
        <v>1.000000</v>
      </c>
      <c r="Y8" s="7">
        <f t="shared" si="11"/>
        <v>392850</v>
      </c>
      <c r="AA8" t="s">
        <v>102</v>
      </c>
      <c r="AB8" t="str">
        <f t="shared" si="12"/>
        <v>NO APLICA</v>
      </c>
      <c r="AC8" t="str">
        <f t="shared" si="12"/>
        <v>E48</v>
      </c>
      <c r="AD8" s="7">
        <f t="shared" si="13"/>
        <v>62856</v>
      </c>
      <c r="AE8" s="7" t="str">
        <f t="shared" si="14"/>
        <v>0.160000</v>
      </c>
      <c r="AF8" s="7" t="str">
        <f t="shared" si="14"/>
        <v>002</v>
      </c>
      <c r="AG8" s="7">
        <f>K8*0.1</f>
        <v>39285</v>
      </c>
      <c r="AH8" s="7">
        <v>0.1</v>
      </c>
      <c r="AI8" s="18" t="s">
        <v>113</v>
      </c>
      <c r="AJ8" s="7">
        <f t="shared" si="15"/>
        <v>0</v>
      </c>
      <c r="AK8">
        <f t="shared" si="16"/>
        <v>0</v>
      </c>
      <c r="AL8">
        <f t="shared" si="17"/>
        <v>0</v>
      </c>
      <c r="AM8" s="7">
        <f t="shared" si="18"/>
        <v>0</v>
      </c>
      <c r="AN8" s="7">
        <f t="shared" si="18"/>
        <v>0</v>
      </c>
      <c r="AO8" s="7">
        <f t="shared" si="18"/>
        <v>0</v>
      </c>
      <c r="AP8">
        <f t="shared" si="19"/>
        <v>0</v>
      </c>
      <c r="AQ8" t="s">
        <v>174</v>
      </c>
    </row>
    <row r="9" spans="1:43" x14ac:dyDescent="0.25">
      <c r="A9" t="s">
        <v>149</v>
      </c>
      <c r="B9" t="str">
        <f t="shared" si="0"/>
        <v>02</v>
      </c>
      <c r="C9" t="s">
        <v>56</v>
      </c>
      <c r="D9" t="str">
        <f t="shared" si="1"/>
        <v>2022-02-16T12:28:05</v>
      </c>
      <c r="E9" t="str">
        <f t="shared" si="1"/>
        <v>PPD</v>
      </c>
      <c r="F9" t="str">
        <f t="shared" si="1"/>
        <v>L</v>
      </c>
      <c r="G9" t="str">
        <f t="shared" si="1"/>
        <v>198</v>
      </c>
      <c r="H9" t="str">
        <f t="shared" si="1"/>
        <v>01000</v>
      </c>
      <c r="I9" t="str">
        <f t="shared" si="1"/>
        <v>I</v>
      </c>
      <c r="J9" s="7">
        <f t="shared" si="2"/>
        <v>247294.58</v>
      </c>
      <c r="K9" s="7">
        <f t="shared" si="2"/>
        <v>259400</v>
      </c>
      <c r="L9">
        <v>612</v>
      </c>
      <c r="M9" t="s">
        <v>111</v>
      </c>
      <c r="N9" t="s">
        <v>110</v>
      </c>
      <c r="O9" t="str">
        <f t="shared" si="3"/>
        <v>BANCO MERCANTIL DEL NORTE S.A. INSTITUCION DE BANCA MULTIPLE G.F.B</v>
      </c>
      <c r="P9" t="str">
        <f t="shared" si="3"/>
        <v>BMN930209927</v>
      </c>
      <c r="Q9" t="str">
        <f t="shared" si="3"/>
        <v>G03</v>
      </c>
      <c r="R9" t="str">
        <f t="shared" si="4"/>
        <v>b2fb4b02-4fa5-4b3f-b95f-29a16ff47634</v>
      </c>
      <c r="S9" t="str">
        <f t="shared" si="5"/>
        <v/>
      </c>
      <c r="T9">
        <f t="shared" si="6"/>
        <v>0</v>
      </c>
      <c r="U9">
        <f t="shared" si="7"/>
        <v>0</v>
      </c>
      <c r="V9" t="str">
        <f t="shared" si="8"/>
        <v/>
      </c>
      <c r="W9" s="7">
        <f t="shared" si="9"/>
        <v>259400</v>
      </c>
      <c r="X9" s="7" t="str">
        <f t="shared" si="10"/>
        <v>1.000000</v>
      </c>
      <c r="Y9" s="7">
        <f t="shared" si="11"/>
        <v>259400</v>
      </c>
      <c r="AA9" t="s">
        <v>90</v>
      </c>
      <c r="AB9" t="str">
        <f t="shared" si="12"/>
        <v>NO APLICA</v>
      </c>
      <c r="AC9" t="str">
        <f t="shared" si="12"/>
        <v>E48</v>
      </c>
      <c r="AD9" s="7">
        <f t="shared" si="13"/>
        <v>41504</v>
      </c>
      <c r="AE9" s="7" t="str">
        <f t="shared" si="14"/>
        <v>0.160000</v>
      </c>
      <c r="AF9" s="7" t="str">
        <f t="shared" si="14"/>
        <v>002</v>
      </c>
      <c r="AG9" s="7">
        <f>K9*0.1</f>
        <v>25940</v>
      </c>
      <c r="AH9" s="7">
        <v>0.1</v>
      </c>
      <c r="AI9" s="18" t="s">
        <v>113</v>
      </c>
      <c r="AJ9" s="7">
        <f t="shared" si="15"/>
        <v>0</v>
      </c>
      <c r="AK9">
        <f t="shared" si="16"/>
        <v>0</v>
      </c>
      <c r="AL9">
        <f t="shared" si="17"/>
        <v>0</v>
      </c>
      <c r="AM9" s="7">
        <f t="shared" si="18"/>
        <v>0</v>
      </c>
      <c r="AN9" s="7">
        <f t="shared" si="18"/>
        <v>0</v>
      </c>
      <c r="AO9" s="7">
        <f t="shared" si="18"/>
        <v>0</v>
      </c>
      <c r="AP9">
        <f t="shared" si="19"/>
        <v>0</v>
      </c>
      <c r="AQ9" t="s">
        <v>174</v>
      </c>
    </row>
    <row r="10" spans="1:43" x14ac:dyDescent="0.25">
      <c r="A10" t="s">
        <v>149</v>
      </c>
      <c r="B10" t="str">
        <f t="shared" si="0"/>
        <v>02</v>
      </c>
      <c r="C10" t="s">
        <v>57</v>
      </c>
      <c r="D10" t="str">
        <f t="shared" si="1"/>
        <v>2022-02-21T16:33:23</v>
      </c>
      <c r="E10" t="e">
        <f t="shared" si="1"/>
        <v>#VALUE!</v>
      </c>
      <c r="F10" t="str">
        <f t="shared" si="1"/>
        <v>L</v>
      </c>
      <c r="G10" t="str">
        <f t="shared" si="1"/>
        <v>199</v>
      </c>
      <c r="H10" t="str">
        <f t="shared" si="1"/>
        <v>01000</v>
      </c>
      <c r="I10" t="str">
        <f t="shared" si="1"/>
        <v>P</v>
      </c>
      <c r="J10" s="7">
        <f t="shared" si="2"/>
        <v>0</v>
      </c>
      <c r="K10" s="7">
        <f t="shared" si="2"/>
        <v>0</v>
      </c>
      <c r="L10">
        <v>612</v>
      </c>
      <c r="M10" t="s">
        <v>111</v>
      </c>
      <c r="N10" t="s">
        <v>110</v>
      </c>
      <c r="O10" t="str">
        <f t="shared" si="3"/>
        <v>BANCO MERCANTIL DEL NORTE S.A. INSTITUCION DE BANCA MULTIPLE G.F.B</v>
      </c>
      <c r="P10" t="str">
        <f t="shared" si="3"/>
        <v>BMN930209927</v>
      </c>
      <c r="Q10" t="str">
        <f t="shared" si="3"/>
        <v>P01</v>
      </c>
      <c r="R10" t="str">
        <f t="shared" si="4"/>
        <v>d62ff82e-e1ba-47e3-a5f9-8229dff5ebb3</v>
      </c>
      <c r="S10">
        <f t="shared" si="5"/>
        <v>5</v>
      </c>
      <c r="T10" t="str">
        <f t="shared" si="6"/>
        <v>04</v>
      </c>
      <c r="U10" t="str">
        <f t="shared" si="7"/>
        <v>e4da75fc-64bc-49a4-864a-fe4d7f56ce1e</v>
      </c>
      <c r="V10" t="str">
        <f t="shared" si="8"/>
        <v/>
      </c>
      <c r="W10" s="7">
        <f t="shared" si="9"/>
        <v>0</v>
      </c>
      <c r="X10" s="7" t="str">
        <f t="shared" si="10"/>
        <v>1</v>
      </c>
      <c r="Y10" s="7">
        <f t="shared" si="11"/>
        <v>0</v>
      </c>
      <c r="AA10" t="s">
        <v>84</v>
      </c>
      <c r="AB10" t="e">
        <f t="shared" si="12"/>
        <v>#VALUE!</v>
      </c>
      <c r="AC10" t="str">
        <f t="shared" si="12"/>
        <v>ACT</v>
      </c>
      <c r="AD10" s="7">
        <f t="shared" si="13"/>
        <v>0</v>
      </c>
      <c r="AE10" s="7">
        <f t="shared" si="14"/>
        <v>0</v>
      </c>
      <c r="AF10" s="7">
        <f t="shared" si="14"/>
        <v>0</v>
      </c>
      <c r="AG10" s="7"/>
      <c r="AH10" s="7"/>
      <c r="AI10" s="7"/>
      <c r="AJ10" s="7">
        <f t="shared" si="15"/>
        <v>247294.58</v>
      </c>
      <c r="AK10" t="str">
        <f t="shared" si="16"/>
        <v>2022-02-14T12:00:00</v>
      </c>
      <c r="AL10" t="str">
        <f t="shared" si="17"/>
        <v>1</v>
      </c>
      <c r="AM10" s="7">
        <f t="shared" si="18"/>
        <v>247294.58</v>
      </c>
      <c r="AN10" s="7">
        <f t="shared" si="18"/>
        <v>247294.58</v>
      </c>
      <c r="AO10" s="7">
        <f t="shared" si="18"/>
        <v>0</v>
      </c>
      <c r="AP10" t="str">
        <f t="shared" si="19"/>
        <v>e4da75fc-64bc-49a4-864a-fe4d7f56ce1e</v>
      </c>
    </row>
    <row r="11" spans="1:43" x14ac:dyDescent="0.25">
      <c r="A11" t="s">
        <v>149</v>
      </c>
      <c r="B11" t="str">
        <f t="shared" si="0"/>
        <v>02</v>
      </c>
      <c r="C11" t="s">
        <v>58</v>
      </c>
      <c r="D11" t="str">
        <f t="shared" si="1"/>
        <v>2022-02-27T19:10:24</v>
      </c>
      <c r="E11" t="e">
        <f t="shared" si="1"/>
        <v>#VALUE!</v>
      </c>
      <c r="F11" t="str">
        <f t="shared" si="1"/>
        <v>L</v>
      </c>
      <c r="G11" t="str">
        <f t="shared" si="1"/>
        <v>200</v>
      </c>
      <c r="H11" t="str">
        <f t="shared" si="1"/>
        <v>01000</v>
      </c>
      <c r="I11" t="str">
        <f t="shared" si="1"/>
        <v>P</v>
      </c>
      <c r="J11" s="7">
        <f t="shared" si="2"/>
        <v>0</v>
      </c>
      <c r="K11" s="7">
        <f t="shared" si="2"/>
        <v>0</v>
      </c>
      <c r="L11">
        <v>612</v>
      </c>
      <c r="M11" t="s">
        <v>111</v>
      </c>
      <c r="N11" t="s">
        <v>110</v>
      </c>
      <c r="O11" t="str">
        <f t="shared" si="3"/>
        <v>BANCO MERCANTIL DEL NORTE S.A. INSTITUCION DE BANCA MULTIPLE G.F.B</v>
      </c>
      <c r="P11" t="str">
        <f t="shared" si="3"/>
        <v>BMN930209927</v>
      </c>
      <c r="Q11" t="str">
        <f t="shared" si="3"/>
        <v>P01</v>
      </c>
      <c r="R11" t="str">
        <f t="shared" si="4"/>
        <v>147cb602-5b5e-415c-8162-ed054a0eaedc</v>
      </c>
      <c r="S11" t="str">
        <f t="shared" si="5"/>
        <v/>
      </c>
      <c r="T11" t="str">
        <f t="shared" si="6"/>
        <v>04</v>
      </c>
      <c r="U11" t="str">
        <f t="shared" si="7"/>
        <v>038b0952-a4ac-425e-91c0-9d1101860b75</v>
      </c>
      <c r="V11" t="str">
        <f t="shared" si="8"/>
        <v/>
      </c>
      <c r="W11" s="7">
        <f t="shared" si="9"/>
        <v>0</v>
      </c>
      <c r="X11" s="7" t="str">
        <f t="shared" si="10"/>
        <v>1</v>
      </c>
      <c r="Y11" s="7">
        <f t="shared" si="11"/>
        <v>0</v>
      </c>
      <c r="AA11" t="s">
        <v>84</v>
      </c>
      <c r="AB11" t="e">
        <f t="shared" si="12"/>
        <v>#VALUE!</v>
      </c>
      <c r="AC11" t="str">
        <f t="shared" si="12"/>
        <v>ACT</v>
      </c>
      <c r="AD11" s="7">
        <f t="shared" si="13"/>
        <v>0</v>
      </c>
      <c r="AE11" s="7">
        <f t="shared" si="14"/>
        <v>0</v>
      </c>
      <c r="AF11" s="7">
        <f t="shared" si="14"/>
        <v>0</v>
      </c>
      <c r="AG11" s="7"/>
      <c r="AH11" s="7"/>
      <c r="AI11" s="7"/>
      <c r="AJ11" s="7">
        <f t="shared" si="15"/>
        <v>247294.58</v>
      </c>
      <c r="AK11" t="str">
        <f t="shared" si="16"/>
        <v>2022-02-25T12:00:00</v>
      </c>
      <c r="AL11" t="str">
        <f t="shared" si="17"/>
        <v>1</v>
      </c>
      <c r="AM11" s="7">
        <f t="shared" si="18"/>
        <v>247294.58</v>
      </c>
      <c r="AN11" s="7">
        <f t="shared" si="18"/>
        <v>247294.58</v>
      </c>
      <c r="AO11" s="7">
        <f t="shared" si="18"/>
        <v>0</v>
      </c>
      <c r="AP11" t="str">
        <f t="shared" si="19"/>
        <v>038b0952-a4ac-425e-91c0-9d1101860b75</v>
      </c>
    </row>
    <row r="12" spans="1:43" hidden="1" x14ac:dyDescent="0.25">
      <c r="A12" t="s">
        <v>150</v>
      </c>
      <c r="B12" t="str">
        <f t="shared" si="0"/>
        <v>03</v>
      </c>
      <c r="C12" t="s">
        <v>59</v>
      </c>
      <c r="D12" t="str">
        <f t="shared" si="1"/>
        <v>2022-03-09T18:41:52</v>
      </c>
      <c r="E12" t="str">
        <f t="shared" si="1"/>
        <v>PUE</v>
      </c>
      <c r="F12" t="str">
        <f t="shared" si="1"/>
        <v>L</v>
      </c>
      <c r="G12" t="str">
        <f t="shared" si="1"/>
        <v>201</v>
      </c>
      <c r="H12" t="str">
        <f t="shared" si="1"/>
        <v>01000</v>
      </c>
      <c r="I12" t="str">
        <f t="shared" si="1"/>
        <v>I</v>
      </c>
      <c r="J12" s="7">
        <f t="shared" si="2"/>
        <v>374516.87</v>
      </c>
      <c r="K12" s="7">
        <f t="shared" si="2"/>
        <v>392850</v>
      </c>
      <c r="L12">
        <v>612</v>
      </c>
      <c r="M12" t="s">
        <v>111</v>
      </c>
      <c r="N12" t="s">
        <v>110</v>
      </c>
      <c r="O12" t="str">
        <f t="shared" si="3"/>
        <v>COMERCIAL IMPORTADORA, S. DE R.L. DE C.V.</v>
      </c>
      <c r="P12" t="str">
        <f t="shared" si="3"/>
        <v>CIM441020BN3</v>
      </c>
      <c r="Q12" t="str">
        <f t="shared" si="3"/>
        <v>G03</v>
      </c>
      <c r="R12" t="str">
        <f t="shared" si="4"/>
        <v>ec264974-b610-48ac-b3bc-48c93b7a1251</v>
      </c>
      <c r="S12" t="str">
        <f t="shared" si="5"/>
        <v/>
      </c>
      <c r="T12">
        <f t="shared" si="6"/>
        <v>0</v>
      </c>
      <c r="U12">
        <f t="shared" si="7"/>
        <v>0</v>
      </c>
      <c r="V12" t="str">
        <f t="shared" si="8"/>
        <v/>
      </c>
      <c r="W12" s="7">
        <f t="shared" si="9"/>
        <v>392850</v>
      </c>
      <c r="X12" s="7" t="str">
        <f t="shared" si="10"/>
        <v>1.000000</v>
      </c>
      <c r="Y12" s="7">
        <f t="shared" si="11"/>
        <v>392850</v>
      </c>
      <c r="AA12" t="s">
        <v>103</v>
      </c>
      <c r="AB12" t="str">
        <f t="shared" si="12"/>
        <v>NO APLICA</v>
      </c>
      <c r="AC12" t="str">
        <f t="shared" si="12"/>
        <v>E48</v>
      </c>
      <c r="AD12" s="7">
        <f t="shared" si="13"/>
        <v>62856</v>
      </c>
      <c r="AE12" s="7" t="str">
        <f t="shared" si="14"/>
        <v>0.160000</v>
      </c>
      <c r="AF12" s="7" t="str">
        <f t="shared" si="14"/>
        <v>002</v>
      </c>
      <c r="AG12" s="7">
        <f>K12*0.1</f>
        <v>39285</v>
      </c>
      <c r="AH12" s="7">
        <v>0.1</v>
      </c>
      <c r="AI12" s="18" t="s">
        <v>113</v>
      </c>
      <c r="AJ12" s="7">
        <f t="shared" si="15"/>
        <v>0</v>
      </c>
      <c r="AK12">
        <f t="shared" si="16"/>
        <v>0</v>
      </c>
      <c r="AL12">
        <f t="shared" si="17"/>
        <v>0</v>
      </c>
      <c r="AM12" s="7">
        <f t="shared" si="18"/>
        <v>0</v>
      </c>
      <c r="AN12" s="7">
        <f t="shared" si="18"/>
        <v>0</v>
      </c>
      <c r="AO12" s="7">
        <f t="shared" si="18"/>
        <v>0</v>
      </c>
      <c r="AP12">
        <f t="shared" si="19"/>
        <v>0</v>
      </c>
      <c r="AQ12" t="s">
        <v>174</v>
      </c>
    </row>
    <row r="13" spans="1:43" x14ac:dyDescent="0.25">
      <c r="A13" t="s">
        <v>150</v>
      </c>
      <c r="B13" t="str">
        <f t="shared" si="0"/>
        <v>03</v>
      </c>
      <c r="C13" t="s">
        <v>60</v>
      </c>
      <c r="D13" t="str">
        <f t="shared" si="1"/>
        <v>2022-03-16T10:59:08</v>
      </c>
      <c r="E13" t="e">
        <f t="shared" si="1"/>
        <v>#VALUE!</v>
      </c>
      <c r="F13" t="str">
        <f t="shared" si="1"/>
        <v>L</v>
      </c>
      <c r="G13" t="str">
        <f t="shared" si="1"/>
        <v>202</v>
      </c>
      <c r="H13" t="str">
        <f t="shared" si="1"/>
        <v>01000</v>
      </c>
      <c r="I13" t="str">
        <f t="shared" si="1"/>
        <v>P</v>
      </c>
      <c r="J13" s="7">
        <f t="shared" si="2"/>
        <v>0</v>
      </c>
      <c r="K13" s="7">
        <f t="shared" si="2"/>
        <v>0</v>
      </c>
      <c r="L13">
        <v>612</v>
      </c>
      <c r="M13" t="s">
        <v>111</v>
      </c>
      <c r="N13" t="s">
        <v>110</v>
      </c>
      <c r="O13" t="str">
        <f t="shared" si="3"/>
        <v>BANCO MERCANTIL DEL NORTE S.A. INSTITUCION DE BANCA MULTIPLE G.F.B</v>
      </c>
      <c r="P13" t="str">
        <f t="shared" si="3"/>
        <v>BMN930209927</v>
      </c>
      <c r="Q13" t="str">
        <f t="shared" si="3"/>
        <v>P01</v>
      </c>
      <c r="R13" t="str">
        <f t="shared" si="4"/>
        <v>05ac2e9d-1ffe-4944-9e8a-b123cdd9a708</v>
      </c>
      <c r="S13" t="str">
        <f t="shared" si="5"/>
        <v/>
      </c>
      <c r="T13" t="str">
        <f t="shared" si="6"/>
        <v>04</v>
      </c>
      <c r="U13" t="str">
        <f t="shared" si="7"/>
        <v>b2fb4b02-4fa5-4b3f-b95f-29a16ff47634</v>
      </c>
      <c r="V13" t="str">
        <f t="shared" si="8"/>
        <v/>
      </c>
      <c r="W13" s="7">
        <f t="shared" si="9"/>
        <v>0</v>
      </c>
      <c r="X13" s="7" t="str">
        <f t="shared" si="10"/>
        <v>1</v>
      </c>
      <c r="Y13" s="7">
        <f t="shared" si="11"/>
        <v>0</v>
      </c>
      <c r="AA13" t="s">
        <v>84</v>
      </c>
      <c r="AB13" t="e">
        <f t="shared" si="12"/>
        <v>#VALUE!</v>
      </c>
      <c r="AC13" t="str">
        <f t="shared" si="12"/>
        <v>ACT</v>
      </c>
      <c r="AD13" s="7">
        <f t="shared" si="13"/>
        <v>0</v>
      </c>
      <c r="AE13" s="7">
        <f t="shared" si="14"/>
        <v>0</v>
      </c>
      <c r="AF13" s="7">
        <f t="shared" si="14"/>
        <v>0</v>
      </c>
      <c r="AG13" s="7"/>
      <c r="AH13" s="7"/>
      <c r="AI13" s="7"/>
      <c r="AJ13" s="7">
        <f t="shared" si="15"/>
        <v>247294.58</v>
      </c>
      <c r="AK13" t="str">
        <f t="shared" si="16"/>
        <v>2022-03-11T12:00:00</v>
      </c>
      <c r="AL13" t="str">
        <f t="shared" si="17"/>
        <v>1</v>
      </c>
      <c r="AM13" s="7">
        <f t="shared" si="18"/>
        <v>247294.58</v>
      </c>
      <c r="AN13" s="7">
        <f t="shared" si="18"/>
        <v>247294.58</v>
      </c>
      <c r="AO13" s="7">
        <f t="shared" si="18"/>
        <v>0</v>
      </c>
      <c r="AP13" t="str">
        <f t="shared" si="19"/>
        <v>b2fb4b02-4fa5-4b3f-b95f-29a16ff47634</v>
      </c>
    </row>
    <row r="14" spans="1:43" x14ac:dyDescent="0.25">
      <c r="A14" t="s">
        <v>150</v>
      </c>
      <c r="B14" t="str">
        <f t="shared" si="0"/>
        <v>03</v>
      </c>
      <c r="C14" t="s">
        <v>61</v>
      </c>
      <c r="D14" t="str">
        <f t="shared" si="1"/>
        <v>2022-03-16T11:06:49</v>
      </c>
      <c r="E14" t="str">
        <f t="shared" si="1"/>
        <v>PPD</v>
      </c>
      <c r="F14" t="str">
        <f t="shared" si="1"/>
        <v>L</v>
      </c>
      <c r="G14" t="str">
        <f t="shared" si="1"/>
        <v>203</v>
      </c>
      <c r="H14" t="str">
        <f t="shared" si="1"/>
        <v>01000</v>
      </c>
      <c r="I14" t="str">
        <f t="shared" si="1"/>
        <v>I</v>
      </c>
      <c r="J14" s="7">
        <f t="shared" si="2"/>
        <v>247294.58</v>
      </c>
      <c r="K14" s="7">
        <f t="shared" si="2"/>
        <v>259400</v>
      </c>
      <c r="L14">
        <v>612</v>
      </c>
      <c r="M14" t="s">
        <v>111</v>
      </c>
      <c r="N14" t="s">
        <v>110</v>
      </c>
      <c r="O14" t="str">
        <f t="shared" si="3"/>
        <v>BANCO MERCANTIL DEL NORTE S.A. INSTITUCION DE BANCA MULTIPLE G.F.B</v>
      </c>
      <c r="P14" t="str">
        <f t="shared" si="3"/>
        <v>BMN930209927</v>
      </c>
      <c r="Q14" t="str">
        <f t="shared" si="3"/>
        <v>G03</v>
      </c>
      <c r="R14" t="str">
        <f t="shared" si="4"/>
        <v>93981f4d-d413-4304-8f78-5479dca74b13</v>
      </c>
      <c r="S14" t="str">
        <f t="shared" si="5"/>
        <v/>
      </c>
      <c r="T14">
        <f t="shared" si="6"/>
        <v>0</v>
      </c>
      <c r="U14">
        <f t="shared" si="7"/>
        <v>0</v>
      </c>
      <c r="V14" t="str">
        <f t="shared" si="8"/>
        <v/>
      </c>
      <c r="W14" s="7">
        <f t="shared" si="9"/>
        <v>259400</v>
      </c>
      <c r="X14" s="7" t="str">
        <f t="shared" si="10"/>
        <v>1.000000</v>
      </c>
      <c r="Y14" s="7">
        <f t="shared" si="11"/>
        <v>259400</v>
      </c>
      <c r="AA14" t="s">
        <v>91</v>
      </c>
      <c r="AB14" t="str">
        <f t="shared" si="12"/>
        <v>NO APLICA</v>
      </c>
      <c r="AC14" t="str">
        <f t="shared" si="12"/>
        <v>E48</v>
      </c>
      <c r="AD14" s="7">
        <f t="shared" si="13"/>
        <v>41504</v>
      </c>
      <c r="AE14" s="7" t="str">
        <f t="shared" si="14"/>
        <v>0.160000</v>
      </c>
      <c r="AF14" s="7" t="str">
        <f t="shared" si="14"/>
        <v>002</v>
      </c>
      <c r="AG14" s="7">
        <f>K14*0.1</f>
        <v>25940</v>
      </c>
      <c r="AH14" s="7">
        <v>0.1</v>
      </c>
      <c r="AI14" s="18" t="s">
        <v>113</v>
      </c>
      <c r="AJ14" s="7">
        <f t="shared" si="15"/>
        <v>0</v>
      </c>
      <c r="AK14">
        <f t="shared" si="16"/>
        <v>0</v>
      </c>
      <c r="AL14">
        <f t="shared" si="17"/>
        <v>0</v>
      </c>
      <c r="AM14" s="7">
        <f t="shared" si="18"/>
        <v>0</v>
      </c>
      <c r="AN14" s="7">
        <f t="shared" si="18"/>
        <v>0</v>
      </c>
      <c r="AO14" s="7">
        <f t="shared" si="18"/>
        <v>0</v>
      </c>
      <c r="AP14">
        <f t="shared" si="19"/>
        <v>0</v>
      </c>
      <c r="AQ14" t="s">
        <v>174</v>
      </c>
    </row>
    <row r="15" spans="1:43" x14ac:dyDescent="0.25">
      <c r="A15" t="s">
        <v>150</v>
      </c>
      <c r="B15" t="str">
        <f t="shared" si="0"/>
        <v>03</v>
      </c>
      <c r="C15" t="s">
        <v>62</v>
      </c>
      <c r="D15" t="str">
        <f t="shared" ref="D15:I24" si="20">COMPROBANTE($C15,D$4)</f>
        <v>2022-03-23T13:57:20</v>
      </c>
      <c r="E15" t="str">
        <f t="shared" si="20"/>
        <v>PPD</v>
      </c>
      <c r="F15" t="str">
        <f t="shared" si="20"/>
        <v>L</v>
      </c>
      <c r="G15" t="str">
        <f t="shared" si="20"/>
        <v>204</v>
      </c>
      <c r="H15" t="str">
        <f t="shared" si="20"/>
        <v>01000</v>
      </c>
      <c r="I15" t="str">
        <f t="shared" si="20"/>
        <v>I</v>
      </c>
      <c r="J15" s="7">
        <f t="shared" si="2"/>
        <v>18003.05</v>
      </c>
      <c r="K15" s="7">
        <f t="shared" si="2"/>
        <v>18884.32</v>
      </c>
      <c r="L15">
        <v>612</v>
      </c>
      <c r="M15" t="s">
        <v>111</v>
      </c>
      <c r="N15" t="s">
        <v>110</v>
      </c>
      <c r="O15" t="str">
        <f t="shared" si="3"/>
        <v>BANCO MERCANTIL DEL NORTE S.A. INSTITUCION DE BANCA MULTIPLE G.F.B</v>
      </c>
      <c r="P15" t="str">
        <f t="shared" si="3"/>
        <v>BMN930209927</v>
      </c>
      <c r="Q15" t="str">
        <f t="shared" si="3"/>
        <v>G03</v>
      </c>
      <c r="R15" t="str">
        <f t="shared" si="4"/>
        <v>11e6ab0d-de96-46e0-bb2e-c1b2b6702c31</v>
      </c>
      <c r="S15" t="str">
        <f t="shared" si="5"/>
        <v/>
      </c>
      <c r="T15">
        <f t="shared" si="6"/>
        <v>0</v>
      </c>
      <c r="U15">
        <f t="shared" si="7"/>
        <v>0</v>
      </c>
      <c r="V15" t="str">
        <f t="shared" si="8"/>
        <v/>
      </c>
      <c r="W15" s="7">
        <f t="shared" si="9"/>
        <v>18884.32</v>
      </c>
      <c r="X15" s="7" t="str">
        <f t="shared" si="10"/>
        <v>1.000000</v>
      </c>
      <c r="Y15" s="7">
        <f t="shared" si="11"/>
        <v>18884.32</v>
      </c>
      <c r="AA15" t="s">
        <v>92</v>
      </c>
      <c r="AB15" t="str">
        <f t="shared" si="12"/>
        <v>NO APLICA</v>
      </c>
      <c r="AC15" t="str">
        <f t="shared" si="12"/>
        <v>E48</v>
      </c>
      <c r="AD15" s="7">
        <f t="shared" si="13"/>
        <v>3021.49</v>
      </c>
      <c r="AE15" s="7" t="str">
        <f t="shared" si="14"/>
        <v>0.160000</v>
      </c>
      <c r="AF15" s="7" t="str">
        <f t="shared" si="14"/>
        <v>002</v>
      </c>
      <c r="AG15" s="7">
        <f>K15*0.1</f>
        <v>1888.432</v>
      </c>
      <c r="AH15" s="7">
        <v>0.1</v>
      </c>
      <c r="AI15" s="18" t="s">
        <v>113</v>
      </c>
      <c r="AJ15" s="7">
        <f t="shared" si="15"/>
        <v>0</v>
      </c>
      <c r="AK15">
        <f t="shared" si="16"/>
        <v>0</v>
      </c>
      <c r="AL15">
        <f t="shared" si="17"/>
        <v>0</v>
      </c>
      <c r="AM15" s="7">
        <f t="shared" si="18"/>
        <v>0</v>
      </c>
      <c r="AN15" s="7">
        <f t="shared" si="18"/>
        <v>0</v>
      </c>
      <c r="AO15" s="7">
        <f t="shared" si="18"/>
        <v>0</v>
      </c>
      <c r="AP15">
        <f t="shared" si="19"/>
        <v>0</v>
      </c>
      <c r="AQ15" t="s">
        <v>174</v>
      </c>
    </row>
    <row r="16" spans="1:43" x14ac:dyDescent="0.25">
      <c r="A16" t="s">
        <v>150</v>
      </c>
      <c r="B16" t="str">
        <f t="shared" si="0"/>
        <v>03</v>
      </c>
      <c r="C16" t="s">
        <v>63</v>
      </c>
      <c r="D16" t="str">
        <f t="shared" si="20"/>
        <v>2022-03-23T16:02:38</v>
      </c>
      <c r="E16" t="str">
        <f t="shared" si="20"/>
        <v>PPD</v>
      </c>
      <c r="F16" t="str">
        <f t="shared" si="20"/>
        <v>L</v>
      </c>
      <c r="G16" t="str">
        <f t="shared" si="20"/>
        <v>205</v>
      </c>
      <c r="H16" t="str">
        <f t="shared" si="20"/>
        <v>01000</v>
      </c>
      <c r="I16" t="str">
        <f t="shared" si="20"/>
        <v>I</v>
      </c>
      <c r="J16" s="7">
        <f t="shared" si="2"/>
        <v>18003.05</v>
      </c>
      <c r="K16" s="7">
        <f t="shared" si="2"/>
        <v>18884.32</v>
      </c>
      <c r="L16">
        <v>612</v>
      </c>
      <c r="M16" t="s">
        <v>111</v>
      </c>
      <c r="N16" t="s">
        <v>110</v>
      </c>
      <c r="O16" t="str">
        <f t="shared" si="3"/>
        <v>BANCO MERCANTIL DEL NORTE S.A. INSTITUCION DE BANCA MULTIPLE G.F.B</v>
      </c>
      <c r="P16" t="str">
        <f t="shared" si="3"/>
        <v>BMN930209927</v>
      </c>
      <c r="Q16" t="str">
        <f t="shared" si="3"/>
        <v>G03</v>
      </c>
      <c r="R16" t="str">
        <f t="shared" si="4"/>
        <v>b49e6f80-0727-4ad0-b987-0b45f2d64a16</v>
      </c>
      <c r="S16" t="str">
        <f t="shared" si="5"/>
        <v/>
      </c>
      <c r="T16">
        <f t="shared" si="6"/>
        <v>0</v>
      </c>
      <c r="U16">
        <f t="shared" si="7"/>
        <v>0</v>
      </c>
      <c r="V16" t="str">
        <f t="shared" si="8"/>
        <v/>
      </c>
      <c r="W16" s="7">
        <f t="shared" si="9"/>
        <v>18884.32</v>
      </c>
      <c r="X16" s="7" t="str">
        <f t="shared" si="10"/>
        <v>1.000000</v>
      </c>
      <c r="Y16" s="7">
        <f t="shared" si="11"/>
        <v>18884.32</v>
      </c>
      <c r="AA16" t="s">
        <v>93</v>
      </c>
      <c r="AB16" t="str">
        <f t="shared" si="12"/>
        <v>NO APLICA</v>
      </c>
      <c r="AC16" t="str">
        <f t="shared" si="12"/>
        <v>E48</v>
      </c>
      <c r="AD16" s="7">
        <f t="shared" si="13"/>
        <v>3021.49</v>
      </c>
      <c r="AE16" s="7" t="str">
        <f t="shared" si="14"/>
        <v>0.160000</v>
      </c>
      <c r="AF16" s="7" t="str">
        <f t="shared" si="14"/>
        <v>002</v>
      </c>
      <c r="AG16" s="7">
        <f>K16*0.1</f>
        <v>1888.432</v>
      </c>
      <c r="AH16" s="7">
        <v>0.1</v>
      </c>
      <c r="AI16" s="18" t="s">
        <v>113</v>
      </c>
      <c r="AJ16" s="7">
        <f t="shared" si="15"/>
        <v>0</v>
      </c>
      <c r="AK16">
        <f t="shared" si="16"/>
        <v>0</v>
      </c>
      <c r="AL16">
        <f t="shared" si="17"/>
        <v>0</v>
      </c>
      <c r="AM16" s="7">
        <f t="shared" si="18"/>
        <v>0</v>
      </c>
      <c r="AN16" s="7">
        <f t="shared" si="18"/>
        <v>0</v>
      </c>
      <c r="AO16" s="7">
        <f t="shared" si="18"/>
        <v>0</v>
      </c>
      <c r="AP16">
        <f t="shared" si="19"/>
        <v>0</v>
      </c>
      <c r="AQ16" t="s">
        <v>174</v>
      </c>
    </row>
    <row r="17" spans="1:43" hidden="1" x14ac:dyDescent="0.25">
      <c r="A17" t="s">
        <v>151</v>
      </c>
      <c r="B17" t="str">
        <f t="shared" si="0"/>
        <v>04</v>
      </c>
      <c r="C17" t="s">
        <v>64</v>
      </c>
      <c r="D17" t="str">
        <f t="shared" si="20"/>
        <v>2022-04-08T12:52:44</v>
      </c>
      <c r="E17" t="str">
        <f t="shared" si="20"/>
        <v>PUE</v>
      </c>
      <c r="F17" t="str">
        <f t="shared" si="20"/>
        <v>L</v>
      </c>
      <c r="G17" t="str">
        <f t="shared" si="20"/>
        <v>206</v>
      </c>
      <c r="H17" t="str">
        <f t="shared" si="20"/>
        <v>01000</v>
      </c>
      <c r="I17" t="str">
        <f t="shared" si="20"/>
        <v>I</v>
      </c>
      <c r="J17" s="7">
        <f t="shared" si="2"/>
        <v>374516.87</v>
      </c>
      <c r="K17" s="7">
        <f t="shared" si="2"/>
        <v>392850</v>
      </c>
      <c r="L17">
        <v>612</v>
      </c>
      <c r="M17" t="s">
        <v>111</v>
      </c>
      <c r="N17" t="s">
        <v>110</v>
      </c>
      <c r="O17" t="str">
        <f t="shared" si="3"/>
        <v>COMERCIAL IMPORTADORA, S. DE R.L. DE C.V.</v>
      </c>
      <c r="P17" t="str">
        <f t="shared" si="3"/>
        <v>CIM441020BN3</v>
      </c>
      <c r="Q17" t="str">
        <f t="shared" si="3"/>
        <v>G03</v>
      </c>
      <c r="R17" t="str">
        <f t="shared" si="4"/>
        <v>7b13f21e-a16e-49f9-b207-8e6d1e9504a9</v>
      </c>
      <c r="S17" t="str">
        <f t="shared" si="5"/>
        <v/>
      </c>
      <c r="T17">
        <f t="shared" si="6"/>
        <v>0</v>
      </c>
      <c r="U17">
        <f t="shared" si="7"/>
        <v>0</v>
      </c>
      <c r="V17" t="str">
        <f t="shared" si="8"/>
        <v/>
      </c>
      <c r="W17" s="7">
        <f t="shared" si="9"/>
        <v>392850</v>
      </c>
      <c r="X17" s="7" t="str">
        <f t="shared" si="10"/>
        <v>1.000000</v>
      </c>
      <c r="Y17" s="7">
        <f t="shared" si="11"/>
        <v>392850</v>
      </c>
      <c r="AA17" s="7" t="s">
        <v>99</v>
      </c>
      <c r="AB17" t="str">
        <f t="shared" si="12"/>
        <v>NO APLICA</v>
      </c>
      <c r="AC17" t="str">
        <f t="shared" si="12"/>
        <v>E48</v>
      </c>
      <c r="AD17" s="7">
        <f t="shared" si="13"/>
        <v>62856</v>
      </c>
      <c r="AE17" s="7" t="str">
        <f t="shared" si="14"/>
        <v>0.160000</v>
      </c>
      <c r="AF17" s="7" t="str">
        <f t="shared" si="14"/>
        <v>002</v>
      </c>
      <c r="AG17" s="7">
        <f>K17*0.1</f>
        <v>39285</v>
      </c>
      <c r="AH17" s="7">
        <v>0.1</v>
      </c>
      <c r="AI17" s="18" t="s">
        <v>113</v>
      </c>
      <c r="AJ17" s="7">
        <f t="shared" si="15"/>
        <v>0</v>
      </c>
      <c r="AK17">
        <f t="shared" si="16"/>
        <v>0</v>
      </c>
      <c r="AL17">
        <f t="shared" si="17"/>
        <v>0</v>
      </c>
      <c r="AM17" s="7">
        <f t="shared" si="18"/>
        <v>0</v>
      </c>
      <c r="AN17" s="7">
        <f t="shared" si="18"/>
        <v>0</v>
      </c>
      <c r="AO17" s="7">
        <f t="shared" si="18"/>
        <v>0</v>
      </c>
      <c r="AP17">
        <f t="shared" si="19"/>
        <v>0</v>
      </c>
      <c r="AQ17" t="s">
        <v>174</v>
      </c>
    </row>
    <row r="18" spans="1:43" hidden="1" x14ac:dyDescent="0.25">
      <c r="A18" t="s">
        <v>151</v>
      </c>
      <c r="B18" t="str">
        <f t="shared" si="0"/>
        <v>04</v>
      </c>
      <c r="C18" t="s">
        <v>44</v>
      </c>
      <c r="D18" t="str">
        <f t="shared" si="20"/>
        <v>2022-04-08T12:52:44</v>
      </c>
      <c r="E18" t="str">
        <f t="shared" si="20"/>
        <v>PUE</v>
      </c>
      <c r="F18" t="str">
        <f t="shared" si="20"/>
        <v>L</v>
      </c>
      <c r="G18" t="str">
        <f t="shared" si="20"/>
        <v>206</v>
      </c>
      <c r="H18" t="str">
        <f t="shared" si="20"/>
        <v>01000</v>
      </c>
      <c r="I18" t="str">
        <f t="shared" si="20"/>
        <v>I</v>
      </c>
      <c r="J18" s="7">
        <f t="shared" si="2"/>
        <v>374516.87</v>
      </c>
      <c r="K18" s="7">
        <f t="shared" si="2"/>
        <v>392850</v>
      </c>
      <c r="L18">
        <v>612</v>
      </c>
      <c r="M18" t="s">
        <v>111</v>
      </c>
      <c r="N18" t="s">
        <v>110</v>
      </c>
      <c r="O18" t="str">
        <f t="shared" si="3"/>
        <v>COMERCIAL IMPORTADORA, S. DE R.L. DE C.V.</v>
      </c>
      <c r="P18" t="str">
        <f t="shared" si="3"/>
        <v>CIM441020BN3</v>
      </c>
      <c r="Q18" t="str">
        <f t="shared" si="3"/>
        <v>G03</v>
      </c>
      <c r="R18" t="str">
        <f t="shared" si="4"/>
        <v>7b13f21e-a16e-49f9-b207-8e6d1e9504a9</v>
      </c>
      <c r="S18" t="str">
        <f t="shared" si="5"/>
        <v/>
      </c>
      <c r="T18">
        <f t="shared" si="6"/>
        <v>0</v>
      </c>
      <c r="U18">
        <f t="shared" si="7"/>
        <v>0</v>
      </c>
      <c r="V18" t="str">
        <f t="shared" si="8"/>
        <v/>
      </c>
      <c r="W18" s="7">
        <f t="shared" si="9"/>
        <v>392850</v>
      </c>
      <c r="X18" s="7" t="str">
        <f t="shared" si="10"/>
        <v>1.000000</v>
      </c>
      <c r="Y18" s="7">
        <f t="shared" si="11"/>
        <v>392850</v>
      </c>
      <c r="AA18" t="s">
        <v>99</v>
      </c>
      <c r="AB18" t="str">
        <f t="shared" si="12"/>
        <v>NO APLICA</v>
      </c>
      <c r="AC18" t="str">
        <f t="shared" si="12"/>
        <v>E48</v>
      </c>
      <c r="AD18" s="7">
        <f t="shared" si="13"/>
        <v>62856</v>
      </c>
      <c r="AE18" s="7" t="str">
        <f t="shared" si="14"/>
        <v>0.160000</v>
      </c>
      <c r="AF18" s="7" t="str">
        <f t="shared" si="14"/>
        <v>002</v>
      </c>
      <c r="AG18" s="7">
        <f>K18*0.1</f>
        <v>39285</v>
      </c>
      <c r="AH18" s="7">
        <v>0.1</v>
      </c>
      <c r="AI18" s="18" t="s">
        <v>113</v>
      </c>
      <c r="AJ18" s="7">
        <f t="shared" si="15"/>
        <v>0</v>
      </c>
      <c r="AK18">
        <f t="shared" si="16"/>
        <v>0</v>
      </c>
      <c r="AL18">
        <f t="shared" si="17"/>
        <v>0</v>
      </c>
      <c r="AM18" s="7">
        <f t="shared" si="18"/>
        <v>0</v>
      </c>
      <c r="AN18" s="7">
        <f t="shared" si="18"/>
        <v>0</v>
      </c>
      <c r="AO18" s="7">
        <f t="shared" si="18"/>
        <v>0</v>
      </c>
      <c r="AP18">
        <f t="shared" si="19"/>
        <v>0</v>
      </c>
      <c r="AQ18" t="s">
        <v>174</v>
      </c>
    </row>
    <row r="19" spans="1:43" x14ac:dyDescent="0.25">
      <c r="A19" t="s">
        <v>151</v>
      </c>
      <c r="B19" t="str">
        <f t="shared" si="0"/>
        <v>04</v>
      </c>
      <c r="C19" t="s">
        <v>47</v>
      </c>
      <c r="D19" t="str">
        <f t="shared" si="20"/>
        <v>2022-04-20T14:11:30</v>
      </c>
      <c r="E19" t="e">
        <f t="shared" si="20"/>
        <v>#VALUE!</v>
      </c>
      <c r="F19" t="str">
        <f t="shared" si="20"/>
        <v>L</v>
      </c>
      <c r="G19" t="str">
        <f t="shared" si="20"/>
        <v>208</v>
      </c>
      <c r="H19" t="str">
        <f t="shared" si="20"/>
        <v>01000</v>
      </c>
      <c r="I19" t="str">
        <f t="shared" si="20"/>
        <v>P</v>
      </c>
      <c r="J19" s="7">
        <f t="shared" si="2"/>
        <v>0</v>
      </c>
      <c r="K19" s="7">
        <f t="shared" si="2"/>
        <v>0</v>
      </c>
      <c r="L19">
        <v>612</v>
      </c>
      <c r="M19" t="s">
        <v>111</v>
      </c>
      <c r="N19" t="s">
        <v>110</v>
      </c>
      <c r="O19" t="str">
        <f t="shared" si="3"/>
        <v>BANCO MERCANTIL DEL NORTE S.A. INSTITUCION DE BANCA MULTIPLE G.F.B</v>
      </c>
      <c r="P19" t="str">
        <f t="shared" si="3"/>
        <v>BMN930209927</v>
      </c>
      <c r="Q19" t="str">
        <f t="shared" si="3"/>
        <v>P01</v>
      </c>
      <c r="R19" t="str">
        <f t="shared" si="4"/>
        <v>94f0afdc-1677-4843-afd8-a76c9d365643</v>
      </c>
      <c r="S19" t="str">
        <f t="shared" si="5"/>
        <v/>
      </c>
      <c r="T19" t="str">
        <f t="shared" si="6"/>
        <v>04</v>
      </c>
      <c r="U19" t="str">
        <f t="shared" si="7"/>
        <v>b49e6f80-0727-4ad0-b987-0b45f2d64a16</v>
      </c>
      <c r="V19" t="str">
        <f t="shared" si="8"/>
        <v/>
      </c>
      <c r="W19" s="7">
        <f t="shared" si="9"/>
        <v>0</v>
      </c>
      <c r="X19" s="7" t="str">
        <f t="shared" si="10"/>
        <v>1</v>
      </c>
      <c r="Y19" s="7">
        <f t="shared" si="11"/>
        <v>0</v>
      </c>
      <c r="AA19" t="s">
        <v>84</v>
      </c>
      <c r="AB19" t="e">
        <f t="shared" si="12"/>
        <v>#VALUE!</v>
      </c>
      <c r="AC19" t="str">
        <f t="shared" si="12"/>
        <v>ACT</v>
      </c>
      <c r="AD19" s="7">
        <f t="shared" si="13"/>
        <v>0</v>
      </c>
      <c r="AE19" s="7">
        <f t="shared" si="14"/>
        <v>0</v>
      </c>
      <c r="AF19" s="7">
        <f t="shared" si="14"/>
        <v>0</v>
      </c>
      <c r="AG19" s="7"/>
      <c r="AH19" s="7"/>
      <c r="AI19" s="7"/>
      <c r="AJ19" s="7">
        <f t="shared" si="15"/>
        <v>265297.63</v>
      </c>
      <c r="AK19" t="str">
        <f t="shared" si="16"/>
        <v>2022-04-12T12:00:00</v>
      </c>
      <c r="AL19" t="str">
        <f t="shared" si="17"/>
        <v>1</v>
      </c>
      <c r="AM19" s="7">
        <f t="shared" si="18"/>
        <v>18003.05</v>
      </c>
      <c r="AN19" s="7">
        <f t="shared" si="18"/>
        <v>18003.05</v>
      </c>
      <c r="AO19" s="7">
        <f t="shared" si="18"/>
        <v>0</v>
      </c>
      <c r="AP19" t="str">
        <f t="shared" si="19"/>
        <v>b49e6f80-0727-4ad0-b987-0b45f2d64a16</v>
      </c>
    </row>
    <row r="20" spans="1:43" x14ac:dyDescent="0.25">
      <c r="A20" t="s">
        <v>151</v>
      </c>
      <c r="B20" t="str">
        <f t="shared" si="0"/>
        <v>04</v>
      </c>
      <c r="C20" t="s">
        <v>48</v>
      </c>
      <c r="D20" t="str">
        <f t="shared" si="20"/>
        <v>2022-04-20T14:01:19</v>
      </c>
      <c r="E20" t="e">
        <f t="shared" si="20"/>
        <v>#VALUE!</v>
      </c>
      <c r="F20" t="str">
        <f t="shared" si="20"/>
        <v>L</v>
      </c>
      <c r="G20" t="str">
        <f t="shared" si="20"/>
        <v>207</v>
      </c>
      <c r="H20" t="str">
        <f t="shared" si="20"/>
        <v>01000</v>
      </c>
      <c r="I20" t="str">
        <f t="shared" si="20"/>
        <v>P</v>
      </c>
      <c r="J20" s="7">
        <f t="shared" si="2"/>
        <v>0</v>
      </c>
      <c r="K20" s="7">
        <f t="shared" si="2"/>
        <v>0</v>
      </c>
      <c r="L20">
        <v>612</v>
      </c>
      <c r="M20" t="s">
        <v>111</v>
      </c>
      <c r="N20" t="s">
        <v>110</v>
      </c>
      <c r="O20" t="str">
        <f t="shared" si="3"/>
        <v>BANCO MERCANTIL DEL NORTE S.A. INSTITUCION DE BANCA MULTIPLE G.F.B</v>
      </c>
      <c r="P20" t="str">
        <f t="shared" si="3"/>
        <v>BMN930209927</v>
      </c>
      <c r="Q20" t="str">
        <f t="shared" si="3"/>
        <v>P01</v>
      </c>
      <c r="R20" t="str">
        <f t="shared" si="4"/>
        <v>113ecc33-cc66-4798-9d5e-8de4748f0c1b</v>
      </c>
      <c r="S20" t="str">
        <f t="shared" si="5"/>
        <v/>
      </c>
      <c r="T20" t="str">
        <f t="shared" si="6"/>
        <v>04</v>
      </c>
      <c r="U20" t="str">
        <f t="shared" si="7"/>
        <v>11e6ab0d-de96-46e0-bb2e-c1b2b6702c31</v>
      </c>
      <c r="V20" t="str">
        <f t="shared" si="8"/>
        <v/>
      </c>
      <c r="W20" s="7">
        <f t="shared" si="9"/>
        <v>0</v>
      </c>
      <c r="X20" s="7" t="str">
        <f t="shared" si="10"/>
        <v>1</v>
      </c>
      <c r="Y20" s="7">
        <f t="shared" si="11"/>
        <v>0</v>
      </c>
      <c r="AA20" t="s">
        <v>84</v>
      </c>
      <c r="AB20" t="e">
        <f t="shared" si="12"/>
        <v>#VALUE!</v>
      </c>
      <c r="AC20" t="str">
        <f t="shared" si="12"/>
        <v>ACT</v>
      </c>
      <c r="AD20" s="7">
        <f t="shared" si="13"/>
        <v>0</v>
      </c>
      <c r="AE20" s="7">
        <f t="shared" si="14"/>
        <v>0</v>
      </c>
      <c r="AF20" s="7">
        <f t="shared" si="14"/>
        <v>0</v>
      </c>
      <c r="AG20" s="7"/>
      <c r="AH20" s="7"/>
      <c r="AI20" s="7"/>
      <c r="AJ20" s="7">
        <f t="shared" si="15"/>
        <v>18003.05</v>
      </c>
      <c r="AK20" t="str">
        <f t="shared" si="16"/>
        <v>2022-04-12T12:00:00</v>
      </c>
      <c r="AL20" t="str">
        <f t="shared" si="17"/>
        <v>1</v>
      </c>
      <c r="AM20" s="7">
        <f t="shared" si="18"/>
        <v>18003.05</v>
      </c>
      <c r="AN20" s="7">
        <f t="shared" si="18"/>
        <v>18003.05</v>
      </c>
      <c r="AO20" s="7">
        <f t="shared" si="18"/>
        <v>0</v>
      </c>
      <c r="AP20" t="str">
        <f t="shared" si="19"/>
        <v>11e6ab0d-de96-46e0-bb2e-c1b2b6702c31</v>
      </c>
    </row>
    <row r="21" spans="1:43" x14ac:dyDescent="0.25">
      <c r="A21" t="s">
        <v>151</v>
      </c>
      <c r="B21" t="str">
        <f t="shared" si="0"/>
        <v>04</v>
      </c>
      <c r="C21" t="s">
        <v>50</v>
      </c>
      <c r="D21" t="str">
        <f t="shared" si="20"/>
        <v>2022-04-20T14:29:38</v>
      </c>
      <c r="E21" t="str">
        <f t="shared" si="20"/>
        <v>PPD</v>
      </c>
      <c r="F21" t="str">
        <f t="shared" si="20"/>
        <v>L</v>
      </c>
      <c r="G21" t="str">
        <f t="shared" si="20"/>
        <v>209</v>
      </c>
      <c r="H21" t="str">
        <f t="shared" si="20"/>
        <v>01000</v>
      </c>
      <c r="I21" t="str">
        <f t="shared" si="20"/>
        <v>I</v>
      </c>
      <c r="J21" s="7">
        <f t="shared" si="2"/>
        <v>265297.63</v>
      </c>
      <c r="K21" s="7">
        <f t="shared" si="2"/>
        <v>278284.32</v>
      </c>
      <c r="L21">
        <v>612</v>
      </c>
      <c r="M21" t="s">
        <v>111</v>
      </c>
      <c r="N21" t="s">
        <v>110</v>
      </c>
      <c r="O21" t="str">
        <f t="shared" si="3"/>
        <v>BANCO MERCANTIL DEL NORTE S.A. INSTITUCION DE BANCA MULTIPLE G.F.B</v>
      </c>
      <c r="P21" t="str">
        <f t="shared" si="3"/>
        <v>BMN930209927</v>
      </c>
      <c r="Q21" t="str">
        <f t="shared" si="3"/>
        <v>G03</v>
      </c>
      <c r="R21" t="str">
        <f t="shared" si="4"/>
        <v>e17b9f09-4fb4-4487-9e62-638f69ad17c3</v>
      </c>
      <c r="S21" t="str">
        <f t="shared" si="5"/>
        <v/>
      </c>
      <c r="T21">
        <f t="shared" si="6"/>
        <v>0</v>
      </c>
      <c r="U21">
        <f t="shared" si="7"/>
        <v>0</v>
      </c>
      <c r="V21" t="str">
        <f t="shared" si="8"/>
        <v/>
      </c>
      <c r="W21" s="7">
        <f t="shared" si="9"/>
        <v>278284.32</v>
      </c>
      <c r="X21" s="7" t="str">
        <f t="shared" si="10"/>
        <v>1.000000</v>
      </c>
      <c r="Y21" s="7">
        <f t="shared" si="11"/>
        <v>278284.32</v>
      </c>
      <c r="AA21" t="s">
        <v>87</v>
      </c>
      <c r="AB21" t="str">
        <f t="shared" si="12"/>
        <v>NO APLICA</v>
      </c>
      <c r="AC21" t="str">
        <f t="shared" si="12"/>
        <v>E48</v>
      </c>
      <c r="AD21" s="7">
        <f t="shared" si="13"/>
        <v>44525.49</v>
      </c>
      <c r="AE21" s="7" t="str">
        <f t="shared" si="14"/>
        <v>0.160000</v>
      </c>
      <c r="AF21" s="7" t="str">
        <f t="shared" si="14"/>
        <v>002</v>
      </c>
      <c r="AG21" s="7">
        <f>K21*0.1</f>
        <v>27828.432000000001</v>
      </c>
      <c r="AH21" s="7">
        <v>0.1</v>
      </c>
      <c r="AI21" s="18" t="s">
        <v>113</v>
      </c>
      <c r="AJ21" s="7">
        <f t="shared" si="15"/>
        <v>0</v>
      </c>
      <c r="AK21">
        <f t="shared" si="16"/>
        <v>0</v>
      </c>
      <c r="AL21">
        <f t="shared" si="17"/>
        <v>0</v>
      </c>
      <c r="AM21" s="7">
        <f t="shared" si="18"/>
        <v>0</v>
      </c>
      <c r="AN21" s="7">
        <f t="shared" si="18"/>
        <v>0</v>
      </c>
      <c r="AO21" s="7">
        <f t="shared" si="18"/>
        <v>0</v>
      </c>
      <c r="AP21">
        <f t="shared" si="19"/>
        <v>0</v>
      </c>
      <c r="AQ21" t="s">
        <v>174</v>
      </c>
    </row>
    <row r="22" spans="1:43" hidden="1" x14ac:dyDescent="0.25">
      <c r="A22" t="s">
        <v>152</v>
      </c>
      <c r="B22" t="str">
        <f t="shared" si="0"/>
        <v>05</v>
      </c>
      <c r="C22" t="s">
        <v>65</v>
      </c>
      <c r="D22" t="str">
        <f t="shared" si="20"/>
        <v>2022-05-09T18:23:14</v>
      </c>
      <c r="E22" t="str">
        <f t="shared" si="20"/>
        <v>PUE</v>
      </c>
      <c r="F22" t="str">
        <f t="shared" si="20"/>
        <v>L</v>
      </c>
      <c r="G22" t="str">
        <f t="shared" si="20"/>
        <v>210</v>
      </c>
      <c r="H22" t="str">
        <f t="shared" si="20"/>
        <v>01000</v>
      </c>
      <c r="I22" t="str">
        <f t="shared" si="20"/>
        <v>I</v>
      </c>
      <c r="J22" s="7">
        <f t="shared" si="2"/>
        <v>374516.87</v>
      </c>
      <c r="K22" s="7">
        <f t="shared" si="2"/>
        <v>392850</v>
      </c>
      <c r="L22">
        <v>612</v>
      </c>
      <c r="M22" t="s">
        <v>111</v>
      </c>
      <c r="N22" t="s">
        <v>110</v>
      </c>
      <c r="O22" t="str">
        <f t="shared" si="3"/>
        <v>COMERCIAL IMPORTADORA S. DE R.L. DE C.V.</v>
      </c>
      <c r="P22" t="str">
        <f t="shared" si="3"/>
        <v>CIM441020BN3</v>
      </c>
      <c r="Q22" t="str">
        <f t="shared" si="3"/>
        <v>G03</v>
      </c>
      <c r="R22" t="str">
        <f t="shared" si="4"/>
        <v>8a400de6-a22f-4d3a-8ca2-6d379c1063bc</v>
      </c>
      <c r="S22" t="str">
        <f t="shared" si="5"/>
        <v/>
      </c>
      <c r="T22">
        <f t="shared" si="6"/>
        <v>0</v>
      </c>
      <c r="U22">
        <f t="shared" si="7"/>
        <v>0</v>
      </c>
      <c r="V22" t="str">
        <f t="shared" si="8"/>
        <v/>
      </c>
      <c r="W22" s="7">
        <f t="shared" si="9"/>
        <v>392850</v>
      </c>
      <c r="X22" s="7" t="str">
        <f t="shared" si="10"/>
        <v>1.000000</v>
      </c>
      <c r="Y22" s="7">
        <f t="shared" si="11"/>
        <v>392850</v>
      </c>
      <c r="AA22" t="s">
        <v>104</v>
      </c>
      <c r="AB22" t="str">
        <f t="shared" si="12"/>
        <v>NO APLICA</v>
      </c>
      <c r="AC22" t="str">
        <f t="shared" si="12"/>
        <v>E48</v>
      </c>
      <c r="AD22" s="7">
        <f t="shared" si="13"/>
        <v>62856</v>
      </c>
      <c r="AE22" s="7" t="str">
        <f t="shared" si="14"/>
        <v>0.160000</v>
      </c>
      <c r="AF22" s="7" t="str">
        <f t="shared" si="14"/>
        <v>002</v>
      </c>
      <c r="AG22" s="7">
        <f>K22*0.1</f>
        <v>39285</v>
      </c>
      <c r="AH22" s="7">
        <v>0.1</v>
      </c>
      <c r="AI22" s="18" t="s">
        <v>113</v>
      </c>
      <c r="AJ22" s="7">
        <f t="shared" si="15"/>
        <v>0</v>
      </c>
      <c r="AK22">
        <f t="shared" si="16"/>
        <v>0</v>
      </c>
      <c r="AL22">
        <f t="shared" si="17"/>
        <v>0</v>
      </c>
      <c r="AM22" s="7">
        <f t="shared" si="18"/>
        <v>0</v>
      </c>
      <c r="AN22" s="7">
        <f t="shared" si="18"/>
        <v>0</v>
      </c>
      <c r="AO22" s="7">
        <f t="shared" si="18"/>
        <v>0</v>
      </c>
      <c r="AP22">
        <f t="shared" si="19"/>
        <v>0</v>
      </c>
      <c r="AQ22" t="s">
        <v>174</v>
      </c>
    </row>
    <row r="23" spans="1:43" x14ac:dyDescent="0.25">
      <c r="A23" t="s">
        <v>152</v>
      </c>
      <c r="B23" t="str">
        <f t="shared" si="0"/>
        <v>05</v>
      </c>
      <c r="C23" t="s">
        <v>66</v>
      </c>
      <c r="D23" t="str">
        <f t="shared" si="20"/>
        <v>2022-05-17T11:06:39</v>
      </c>
      <c r="E23" t="str">
        <f t="shared" si="20"/>
        <v>PPD</v>
      </c>
      <c r="F23" t="str">
        <f t="shared" si="20"/>
        <v>L</v>
      </c>
      <c r="G23" t="str">
        <f t="shared" si="20"/>
        <v>211</v>
      </c>
      <c r="H23" t="str">
        <f t="shared" si="20"/>
        <v>01000</v>
      </c>
      <c r="I23" t="str">
        <f t="shared" si="20"/>
        <v>I</v>
      </c>
      <c r="J23" s="7">
        <f t="shared" si="2"/>
        <v>265297.63</v>
      </c>
      <c r="K23" s="7">
        <f t="shared" si="2"/>
        <v>278284.32</v>
      </c>
      <c r="L23">
        <v>612</v>
      </c>
      <c r="M23" t="s">
        <v>111</v>
      </c>
      <c r="N23" t="s">
        <v>110</v>
      </c>
      <c r="O23" t="str">
        <f t="shared" si="3"/>
        <v>BANCO MERCANTIL DEL NORTE S.A. INSTITUCION DE BANCA MULTIPLE G.F.B</v>
      </c>
      <c r="P23" t="str">
        <f t="shared" si="3"/>
        <v>BMN930209927</v>
      </c>
      <c r="Q23" t="str">
        <f t="shared" si="3"/>
        <v>G03</v>
      </c>
      <c r="R23" t="str">
        <f t="shared" si="4"/>
        <v>a72c16f2-0bc1-45c3-afd5-4d2cb61c3132</v>
      </c>
      <c r="S23" t="str">
        <f t="shared" si="5"/>
        <v/>
      </c>
      <c r="T23">
        <f t="shared" si="6"/>
        <v>0</v>
      </c>
      <c r="U23">
        <f t="shared" si="7"/>
        <v>0</v>
      </c>
      <c r="V23" t="str">
        <f t="shared" si="8"/>
        <v/>
      </c>
      <c r="W23" s="7">
        <f t="shared" si="9"/>
        <v>278284.32</v>
      </c>
      <c r="X23" s="7" t="str">
        <f t="shared" si="10"/>
        <v>1.000000</v>
      </c>
      <c r="Y23" s="7">
        <f t="shared" si="11"/>
        <v>278284.32</v>
      </c>
      <c r="AA23" t="s">
        <v>94</v>
      </c>
      <c r="AB23" t="str">
        <f t="shared" si="12"/>
        <v>NO APLICA</v>
      </c>
      <c r="AC23" t="str">
        <f t="shared" si="12"/>
        <v>E48</v>
      </c>
      <c r="AD23" s="7">
        <f t="shared" si="13"/>
        <v>44525.49</v>
      </c>
      <c r="AE23" s="7" t="str">
        <f t="shared" si="14"/>
        <v>0.160000</v>
      </c>
      <c r="AF23" s="7" t="str">
        <f t="shared" si="14"/>
        <v>002</v>
      </c>
      <c r="AG23" s="7">
        <f>K23*0.1</f>
        <v>27828.432000000001</v>
      </c>
      <c r="AH23" s="7">
        <v>0.1</v>
      </c>
      <c r="AI23" s="18" t="s">
        <v>113</v>
      </c>
      <c r="AJ23" s="7">
        <f t="shared" si="15"/>
        <v>0</v>
      </c>
      <c r="AK23">
        <f t="shared" si="16"/>
        <v>0</v>
      </c>
      <c r="AL23">
        <f t="shared" si="17"/>
        <v>0</v>
      </c>
      <c r="AM23" s="7">
        <f t="shared" si="18"/>
        <v>0</v>
      </c>
      <c r="AN23" s="7">
        <f t="shared" si="18"/>
        <v>0</v>
      </c>
      <c r="AO23" s="7">
        <f t="shared" si="18"/>
        <v>0</v>
      </c>
      <c r="AP23">
        <f t="shared" si="19"/>
        <v>0</v>
      </c>
      <c r="AQ23" t="s">
        <v>174</v>
      </c>
    </row>
    <row r="24" spans="1:43" x14ac:dyDescent="0.25">
      <c r="A24" t="s">
        <v>152</v>
      </c>
      <c r="B24" t="str">
        <f t="shared" si="0"/>
        <v>05</v>
      </c>
      <c r="C24" t="s">
        <v>67</v>
      </c>
      <c r="D24" t="str">
        <f t="shared" si="20"/>
        <v>2022-05-18T11:36:40</v>
      </c>
      <c r="E24" t="e">
        <f t="shared" si="20"/>
        <v>#VALUE!</v>
      </c>
      <c r="F24" t="str">
        <f t="shared" si="20"/>
        <v>L</v>
      </c>
      <c r="G24" t="str">
        <f t="shared" si="20"/>
        <v>212</v>
      </c>
      <c r="H24" t="str">
        <f t="shared" si="20"/>
        <v>01000</v>
      </c>
      <c r="I24" t="str">
        <f t="shared" si="20"/>
        <v>P</v>
      </c>
      <c r="J24" s="7">
        <f t="shared" si="2"/>
        <v>0</v>
      </c>
      <c r="K24" s="7">
        <f t="shared" si="2"/>
        <v>0</v>
      </c>
      <c r="L24">
        <v>612</v>
      </c>
      <c r="M24" t="s">
        <v>111</v>
      </c>
      <c r="N24" t="s">
        <v>110</v>
      </c>
      <c r="O24" t="str">
        <f t="shared" si="3"/>
        <v>BANCO MERCANTIL DEL NORTE S.A. INSTITUCION DE BANCA MULTIPLE G.F.B</v>
      </c>
      <c r="P24" t="str">
        <f t="shared" si="3"/>
        <v>BMN930209927</v>
      </c>
      <c r="Q24" t="str">
        <f t="shared" si="3"/>
        <v>P01</v>
      </c>
      <c r="R24" t="str">
        <f t="shared" si="4"/>
        <v>c8e468bf-515c-48f9-a91b-b60baaa872f7</v>
      </c>
      <c r="S24" t="str">
        <f t="shared" si="5"/>
        <v/>
      </c>
      <c r="T24" t="str">
        <f t="shared" si="6"/>
        <v>04</v>
      </c>
      <c r="U24" t="str">
        <f t="shared" si="7"/>
        <v>e17b9f09-4fb4-4487-9e62-638f69ad17c3</v>
      </c>
      <c r="V24" t="str">
        <f t="shared" si="8"/>
        <v/>
      </c>
      <c r="W24" s="7">
        <f t="shared" si="9"/>
        <v>0</v>
      </c>
      <c r="X24" s="7" t="str">
        <f t="shared" si="10"/>
        <v>1</v>
      </c>
      <c r="Y24" s="7">
        <f t="shared" si="11"/>
        <v>0</v>
      </c>
      <c r="AA24" t="s">
        <v>84</v>
      </c>
      <c r="AB24" t="e">
        <f t="shared" si="12"/>
        <v>#VALUE!</v>
      </c>
      <c r="AC24" t="str">
        <f t="shared" si="12"/>
        <v>ACT</v>
      </c>
      <c r="AD24" s="7">
        <f t="shared" si="13"/>
        <v>0</v>
      </c>
      <c r="AE24" s="7">
        <f t="shared" si="14"/>
        <v>0</v>
      </c>
      <c r="AF24" s="7">
        <f t="shared" si="14"/>
        <v>0</v>
      </c>
      <c r="AG24" s="7"/>
      <c r="AH24" s="7"/>
      <c r="AI24" s="7"/>
      <c r="AJ24" s="7">
        <f t="shared" si="15"/>
        <v>265297.63</v>
      </c>
      <c r="AK24" t="str">
        <f t="shared" si="16"/>
        <v>2022-05-09T12:00:00</v>
      </c>
      <c r="AL24" t="str">
        <f t="shared" si="17"/>
        <v>1</v>
      </c>
      <c r="AM24" s="7">
        <f t="shared" si="18"/>
        <v>265297.63</v>
      </c>
      <c r="AN24" s="7">
        <f t="shared" si="18"/>
        <v>265297.63</v>
      </c>
      <c r="AO24" s="7">
        <f t="shared" si="18"/>
        <v>0</v>
      </c>
      <c r="AP24" t="str">
        <f t="shared" si="19"/>
        <v>e17b9f09-4fb4-4487-9e62-638f69ad17c3</v>
      </c>
    </row>
    <row r="25" spans="1:43" x14ac:dyDescent="0.25">
      <c r="A25" t="s">
        <v>152</v>
      </c>
      <c r="B25" t="str">
        <f t="shared" si="0"/>
        <v>05</v>
      </c>
      <c r="C25" t="s">
        <v>68</v>
      </c>
      <c r="D25" t="str">
        <f t="shared" ref="D25:I34" si="21">COMPROBANTE($C25,D$4)</f>
        <v>2022-05-23T11:23:05</v>
      </c>
      <c r="E25" t="e">
        <f t="shared" si="21"/>
        <v>#VALUE!</v>
      </c>
      <c r="F25" t="str">
        <f t="shared" si="21"/>
        <v>L</v>
      </c>
      <c r="G25" t="str">
        <f t="shared" si="21"/>
        <v>213</v>
      </c>
      <c r="H25" t="str">
        <f t="shared" si="21"/>
        <v>01000</v>
      </c>
      <c r="I25" t="str">
        <f t="shared" si="21"/>
        <v>P</v>
      </c>
      <c r="J25" s="7">
        <f t="shared" ref="J25:K45" si="22">VALUE(COMPROBANTE($C25,J$4))</f>
        <v>0</v>
      </c>
      <c r="K25" s="7">
        <f t="shared" si="22"/>
        <v>0</v>
      </c>
      <c r="L25">
        <v>612</v>
      </c>
      <c r="M25" t="s">
        <v>111</v>
      </c>
      <c r="N25" t="s">
        <v>110</v>
      </c>
      <c r="O25" t="str">
        <f t="shared" ref="O25:Q45" si="23">RECEPTOR($C25,O$4)</f>
        <v>BANCO MERCANTIL DEL NORTE S.A. INSTITUCION DE BANCA MULTIPLE G.F.B</v>
      </c>
      <c r="P25" t="str">
        <f t="shared" si="23"/>
        <v>BMN930209927</v>
      </c>
      <c r="Q25" t="str">
        <f t="shared" si="23"/>
        <v>P01</v>
      </c>
      <c r="R25" t="str">
        <f t="shared" si="4"/>
        <v>d8561010-9331-4bd7-a550-f599fc56998c</v>
      </c>
      <c r="S25" t="str">
        <f t="shared" si="5"/>
        <v/>
      </c>
      <c r="T25" t="str">
        <f t="shared" si="6"/>
        <v>04</v>
      </c>
      <c r="U25" t="str">
        <f t="shared" si="7"/>
        <v>e17b9f09-4fb4-4487-9e62-638f69ad17c3</v>
      </c>
      <c r="V25" t="str">
        <f t="shared" si="8"/>
        <v/>
      </c>
      <c r="W25" s="7">
        <f t="shared" si="9"/>
        <v>0</v>
      </c>
      <c r="X25" s="7" t="str">
        <f t="shared" si="10"/>
        <v>1</v>
      </c>
      <c r="Y25" s="7">
        <f t="shared" si="11"/>
        <v>0</v>
      </c>
      <c r="AA25" t="s">
        <v>84</v>
      </c>
      <c r="AB25" t="e">
        <f t="shared" ref="AB25:AC45" si="24">CONCEPTOS($C25,AB$4)</f>
        <v>#VALUE!</v>
      </c>
      <c r="AC25" t="str">
        <f t="shared" si="24"/>
        <v>ACT</v>
      </c>
      <c r="AD25" s="7">
        <f t="shared" si="13"/>
        <v>0</v>
      </c>
      <c r="AE25" s="7">
        <f t="shared" ref="AE25:AF45" si="25">IMPUESTOS($C25,AE$4)</f>
        <v>0</v>
      </c>
      <c r="AF25" s="7">
        <f t="shared" si="25"/>
        <v>0</v>
      </c>
      <c r="AG25" s="7"/>
      <c r="AH25" s="7"/>
      <c r="AI25" s="7"/>
      <c r="AJ25" s="7">
        <f t="shared" si="15"/>
        <v>265297.63</v>
      </c>
      <c r="AK25" t="str">
        <f t="shared" si="16"/>
        <v>2022-05-06T12:00:00</v>
      </c>
      <c r="AL25" t="str">
        <f t="shared" si="17"/>
        <v>1</v>
      </c>
      <c r="AM25" s="7">
        <f t="shared" ref="AM25:AO45" si="26">VALUE(CFDIPDOCTORELACIONADO($C25,AM$4))</f>
        <v>265297.63</v>
      </c>
      <c r="AN25" s="7">
        <f t="shared" si="26"/>
        <v>265297.63</v>
      </c>
      <c r="AO25" s="7">
        <f t="shared" si="26"/>
        <v>0</v>
      </c>
      <c r="AP25" t="str">
        <f t="shared" si="19"/>
        <v>e17b9f09-4fb4-4487-9e62-638f69ad17c3</v>
      </c>
    </row>
    <row r="26" spans="1:43" hidden="1" x14ac:dyDescent="0.25">
      <c r="A26" t="s">
        <v>153</v>
      </c>
      <c r="B26" t="str">
        <f t="shared" si="0"/>
        <v>06</v>
      </c>
      <c r="C26" t="s">
        <v>69</v>
      </c>
      <c r="D26" t="str">
        <f t="shared" si="21"/>
        <v>2022-06-08T11:41:02</v>
      </c>
      <c r="E26" t="str">
        <f t="shared" si="21"/>
        <v>PUE</v>
      </c>
      <c r="F26" t="str">
        <f t="shared" si="21"/>
        <v>L</v>
      </c>
      <c r="G26" t="str">
        <f t="shared" si="21"/>
        <v>214</v>
      </c>
      <c r="H26" t="str">
        <f t="shared" si="21"/>
        <v>01000</v>
      </c>
      <c r="I26" t="str">
        <f t="shared" si="21"/>
        <v>I</v>
      </c>
      <c r="J26" s="7">
        <f t="shared" si="22"/>
        <v>374516.87</v>
      </c>
      <c r="K26" s="7">
        <f t="shared" si="22"/>
        <v>392850</v>
      </c>
      <c r="L26">
        <v>612</v>
      </c>
      <c r="M26" t="s">
        <v>111</v>
      </c>
      <c r="N26" t="s">
        <v>110</v>
      </c>
      <c r="O26" t="str">
        <f t="shared" si="23"/>
        <v>COMERCIAL IMPORTADORA, S. DE R.L. DE C.V.</v>
      </c>
      <c r="P26" t="str">
        <f t="shared" si="23"/>
        <v>CIM441020BN3</v>
      </c>
      <c r="Q26" t="str">
        <f t="shared" si="23"/>
        <v>G03</v>
      </c>
      <c r="R26" t="str">
        <f t="shared" si="4"/>
        <v>d6964e13-2cd1-4c9b-8f37-b91ca2aa5c6b</v>
      </c>
      <c r="S26" t="str">
        <f t="shared" si="5"/>
        <v/>
      </c>
      <c r="T26">
        <f t="shared" si="6"/>
        <v>0</v>
      </c>
      <c r="U26">
        <f t="shared" si="7"/>
        <v>0</v>
      </c>
      <c r="V26" t="str">
        <f t="shared" si="8"/>
        <v/>
      </c>
      <c r="W26" s="7">
        <f t="shared" si="9"/>
        <v>392850</v>
      </c>
      <c r="X26" s="7" t="str">
        <f t="shared" si="10"/>
        <v>1.000000</v>
      </c>
      <c r="Y26" s="7">
        <f t="shared" si="11"/>
        <v>392850</v>
      </c>
      <c r="AA26" t="s">
        <v>105</v>
      </c>
      <c r="AB26" t="str">
        <f t="shared" si="24"/>
        <v>NO APLICA</v>
      </c>
      <c r="AC26" t="str">
        <f t="shared" si="24"/>
        <v>E48</v>
      </c>
      <c r="AD26" s="7">
        <f t="shared" si="13"/>
        <v>62856</v>
      </c>
      <c r="AE26" s="7" t="str">
        <f t="shared" si="25"/>
        <v>0.160000</v>
      </c>
      <c r="AF26" s="7" t="str">
        <f t="shared" si="25"/>
        <v>002</v>
      </c>
      <c r="AG26" s="7">
        <f>K26*0.1</f>
        <v>39285</v>
      </c>
      <c r="AH26" s="7">
        <v>0.1</v>
      </c>
      <c r="AI26" s="18" t="s">
        <v>113</v>
      </c>
      <c r="AJ26" s="7">
        <f t="shared" si="15"/>
        <v>0</v>
      </c>
      <c r="AK26">
        <f t="shared" si="16"/>
        <v>0</v>
      </c>
      <c r="AL26">
        <f t="shared" si="17"/>
        <v>0</v>
      </c>
      <c r="AM26" s="7">
        <f t="shared" si="26"/>
        <v>0</v>
      </c>
      <c r="AN26" s="7">
        <f t="shared" si="26"/>
        <v>0</v>
      </c>
      <c r="AO26" s="7">
        <f t="shared" si="26"/>
        <v>0</v>
      </c>
      <c r="AP26">
        <f t="shared" si="19"/>
        <v>0</v>
      </c>
      <c r="AQ26" t="s">
        <v>174</v>
      </c>
    </row>
    <row r="27" spans="1:43" x14ac:dyDescent="0.25">
      <c r="A27" t="s">
        <v>153</v>
      </c>
      <c r="B27" t="str">
        <f t="shared" si="0"/>
        <v>06</v>
      </c>
      <c r="C27" t="s">
        <v>70</v>
      </c>
      <c r="D27" t="str">
        <f t="shared" si="21"/>
        <v>2022-06-15T12:28:09</v>
      </c>
      <c r="E27" t="e">
        <f t="shared" si="21"/>
        <v>#VALUE!</v>
      </c>
      <c r="F27" t="str">
        <f t="shared" si="21"/>
        <v>L</v>
      </c>
      <c r="G27" t="str">
        <f t="shared" si="21"/>
        <v>215</v>
      </c>
      <c r="H27" t="str">
        <f t="shared" si="21"/>
        <v>01000</v>
      </c>
      <c r="I27" t="str">
        <f t="shared" si="21"/>
        <v>P</v>
      </c>
      <c r="J27" s="7">
        <f t="shared" si="22"/>
        <v>0</v>
      </c>
      <c r="K27" s="7">
        <f t="shared" si="22"/>
        <v>0</v>
      </c>
      <c r="L27">
        <v>612</v>
      </c>
      <c r="M27" t="s">
        <v>111</v>
      </c>
      <c r="N27" t="s">
        <v>110</v>
      </c>
      <c r="O27" t="str">
        <f t="shared" si="23"/>
        <v>BANCO MERCANTIL DEL NORTE S.A. INSTITUCION DE BANCA MULTIPLE G.F.B</v>
      </c>
      <c r="P27" t="str">
        <f t="shared" si="23"/>
        <v>BMN930209927</v>
      </c>
      <c r="Q27" t="str">
        <f t="shared" si="23"/>
        <v>P01</v>
      </c>
      <c r="R27" t="str">
        <f t="shared" si="4"/>
        <v>7cbdb2e0-b16d-4bb9-b024-1e7e38b614db</v>
      </c>
      <c r="S27" t="str">
        <f t="shared" si="5"/>
        <v/>
      </c>
      <c r="T27" t="str">
        <f t="shared" si="6"/>
        <v>04</v>
      </c>
      <c r="U27" t="str">
        <f t="shared" si="7"/>
        <v>a72c16f2-0bc1-45c3-afd5-4d2cb61c3132</v>
      </c>
      <c r="V27" t="str">
        <f t="shared" si="8"/>
        <v/>
      </c>
      <c r="W27" s="7">
        <f t="shared" si="9"/>
        <v>0</v>
      </c>
      <c r="X27" s="7" t="str">
        <f t="shared" si="10"/>
        <v>1</v>
      </c>
      <c r="Y27" s="7">
        <f t="shared" si="11"/>
        <v>0</v>
      </c>
      <c r="AA27" t="s">
        <v>84</v>
      </c>
      <c r="AB27" t="e">
        <f t="shared" si="24"/>
        <v>#VALUE!</v>
      </c>
      <c r="AC27" t="str">
        <f t="shared" si="24"/>
        <v>ACT</v>
      </c>
      <c r="AD27" s="7">
        <f t="shared" si="13"/>
        <v>0</v>
      </c>
      <c r="AE27" s="7">
        <f t="shared" si="25"/>
        <v>0</v>
      </c>
      <c r="AF27" s="7">
        <f t="shared" si="25"/>
        <v>0</v>
      </c>
      <c r="AG27" s="7"/>
      <c r="AH27" s="7"/>
      <c r="AI27" s="7"/>
      <c r="AJ27" s="7">
        <f t="shared" si="15"/>
        <v>265297.63</v>
      </c>
      <c r="AK27" t="str">
        <f t="shared" si="16"/>
        <v>2022-06-10T12:00:00</v>
      </c>
      <c r="AL27" t="str">
        <f t="shared" si="17"/>
        <v>1</v>
      </c>
      <c r="AM27" s="7">
        <f t="shared" si="26"/>
        <v>265297.63</v>
      </c>
      <c r="AN27" s="7">
        <f t="shared" si="26"/>
        <v>265297.63</v>
      </c>
      <c r="AO27" s="7">
        <f t="shared" si="26"/>
        <v>0</v>
      </c>
      <c r="AP27" t="str">
        <f t="shared" si="19"/>
        <v>a72c16f2-0bc1-45c3-afd5-4d2cb61c3132</v>
      </c>
    </row>
    <row r="28" spans="1:43" x14ac:dyDescent="0.25">
      <c r="A28" t="s">
        <v>153</v>
      </c>
      <c r="B28" t="str">
        <f t="shared" si="0"/>
        <v>06</v>
      </c>
      <c r="C28" t="s">
        <v>71</v>
      </c>
      <c r="D28" t="str">
        <f t="shared" si="21"/>
        <v>2022-06-15T12:35:10</v>
      </c>
      <c r="E28" t="str">
        <f t="shared" si="21"/>
        <v>PPD</v>
      </c>
      <c r="F28" t="str">
        <f t="shared" si="21"/>
        <v>L</v>
      </c>
      <c r="G28" t="str">
        <f t="shared" si="21"/>
        <v>216</v>
      </c>
      <c r="H28" t="str">
        <f t="shared" si="21"/>
        <v>01000</v>
      </c>
      <c r="I28" t="str">
        <f t="shared" si="21"/>
        <v>I</v>
      </c>
      <c r="J28" s="7">
        <f t="shared" si="22"/>
        <v>265297.63</v>
      </c>
      <c r="K28" s="7">
        <f t="shared" si="22"/>
        <v>278284.32</v>
      </c>
      <c r="L28">
        <v>612</v>
      </c>
      <c r="M28" t="s">
        <v>111</v>
      </c>
      <c r="N28" t="s">
        <v>110</v>
      </c>
      <c r="O28" t="str">
        <f t="shared" si="23"/>
        <v>BANCO MERCANTIL DEL NORTE S.A. INSTITUCION DE BANCA MULTIPLE G.F.B</v>
      </c>
      <c r="P28" t="str">
        <f t="shared" si="23"/>
        <v>BMN930209927</v>
      </c>
      <c r="Q28" t="str">
        <f t="shared" si="23"/>
        <v>G03</v>
      </c>
      <c r="R28" t="str">
        <f t="shared" si="4"/>
        <v>902c13fe-3094-4e4e-8606-6ef45fe613b6</v>
      </c>
      <c r="S28" t="str">
        <f t="shared" si="5"/>
        <v/>
      </c>
      <c r="T28">
        <f t="shared" si="6"/>
        <v>0</v>
      </c>
      <c r="U28">
        <f t="shared" si="7"/>
        <v>0</v>
      </c>
      <c r="V28" t="str">
        <f t="shared" si="8"/>
        <v/>
      </c>
      <c r="W28" s="7">
        <f t="shared" si="9"/>
        <v>278284.32</v>
      </c>
      <c r="X28" s="7" t="str">
        <f t="shared" si="10"/>
        <v>1.000000</v>
      </c>
      <c r="Y28" s="7">
        <f t="shared" si="11"/>
        <v>278284.32</v>
      </c>
      <c r="AA28" t="s">
        <v>95</v>
      </c>
      <c r="AB28" t="str">
        <f t="shared" si="24"/>
        <v>NO APLICA</v>
      </c>
      <c r="AC28" t="str">
        <f t="shared" si="24"/>
        <v>E48</v>
      </c>
      <c r="AD28" s="7">
        <f t="shared" si="13"/>
        <v>44525.49</v>
      </c>
      <c r="AE28" s="7" t="str">
        <f t="shared" si="25"/>
        <v>0.160000</v>
      </c>
      <c r="AF28" s="7" t="str">
        <f t="shared" si="25"/>
        <v>002</v>
      </c>
      <c r="AG28" s="7">
        <f>K28*0.1</f>
        <v>27828.432000000001</v>
      </c>
      <c r="AH28" s="7">
        <v>0.1</v>
      </c>
      <c r="AI28" s="18" t="s">
        <v>113</v>
      </c>
      <c r="AJ28" s="7">
        <f t="shared" si="15"/>
        <v>0</v>
      </c>
      <c r="AK28">
        <f t="shared" si="16"/>
        <v>0</v>
      </c>
      <c r="AL28">
        <f t="shared" si="17"/>
        <v>0</v>
      </c>
      <c r="AM28" s="7">
        <f t="shared" si="26"/>
        <v>0</v>
      </c>
      <c r="AN28" s="7">
        <f t="shared" si="26"/>
        <v>0</v>
      </c>
      <c r="AO28" s="7">
        <f t="shared" si="26"/>
        <v>0</v>
      </c>
      <c r="AP28">
        <f t="shared" si="19"/>
        <v>0</v>
      </c>
      <c r="AQ28" t="s">
        <v>174</v>
      </c>
    </row>
    <row r="29" spans="1:43" hidden="1" x14ac:dyDescent="0.25">
      <c r="A29" t="s">
        <v>154</v>
      </c>
      <c r="B29" t="str">
        <f t="shared" si="0"/>
        <v>07</v>
      </c>
      <c r="C29" t="s">
        <v>43</v>
      </c>
      <c r="D29" t="str">
        <f t="shared" si="21"/>
        <v>2022-07-06T12:35:24</v>
      </c>
      <c r="E29" t="str">
        <f t="shared" si="21"/>
        <v>PUE</v>
      </c>
      <c r="F29" t="str">
        <f t="shared" si="21"/>
        <v>L</v>
      </c>
      <c r="G29" t="str">
        <f t="shared" si="21"/>
        <v>217</v>
      </c>
      <c r="H29" t="str">
        <f t="shared" si="21"/>
        <v>01000</v>
      </c>
      <c r="I29" t="str">
        <f t="shared" si="21"/>
        <v>I</v>
      </c>
      <c r="J29" s="7">
        <f t="shared" si="22"/>
        <v>374516.87</v>
      </c>
      <c r="K29" s="7">
        <f t="shared" si="22"/>
        <v>392850</v>
      </c>
      <c r="L29">
        <v>612</v>
      </c>
      <c r="M29" t="s">
        <v>111</v>
      </c>
      <c r="N29" t="s">
        <v>110</v>
      </c>
      <c r="O29" t="str">
        <f t="shared" si="23"/>
        <v>COMERCIAL IMPORTADORA, S. DE R.L. DE C.V.</v>
      </c>
      <c r="P29" t="str">
        <f t="shared" si="23"/>
        <v>CIM441020BN3</v>
      </c>
      <c r="Q29" t="str">
        <f t="shared" si="23"/>
        <v>G03</v>
      </c>
      <c r="R29" t="str">
        <f t="shared" si="4"/>
        <v>5d27fa6f-2c80-4497-8a93-aa88e858621e</v>
      </c>
      <c r="S29" t="str">
        <f t="shared" si="5"/>
        <v/>
      </c>
      <c r="T29">
        <f t="shared" si="6"/>
        <v>0</v>
      </c>
      <c r="U29">
        <f t="shared" si="7"/>
        <v>0</v>
      </c>
      <c r="V29" t="str">
        <f t="shared" si="8"/>
        <v/>
      </c>
      <c r="W29" s="7">
        <f t="shared" si="9"/>
        <v>392850</v>
      </c>
      <c r="X29" s="7" t="str">
        <f t="shared" si="10"/>
        <v>1.000000</v>
      </c>
      <c r="Y29" s="7">
        <f t="shared" si="11"/>
        <v>392850</v>
      </c>
      <c r="AA29" t="s">
        <v>98</v>
      </c>
      <c r="AB29" t="str">
        <f t="shared" si="24"/>
        <v>NO APLICA</v>
      </c>
      <c r="AC29" t="str">
        <f t="shared" si="24"/>
        <v>E48</v>
      </c>
      <c r="AD29" s="7">
        <f t="shared" si="13"/>
        <v>62856</v>
      </c>
      <c r="AE29" s="7" t="str">
        <f t="shared" si="25"/>
        <v>0.160000</v>
      </c>
      <c r="AF29" s="7" t="str">
        <f t="shared" si="25"/>
        <v>002</v>
      </c>
      <c r="AG29" s="7">
        <f>K29*0.1</f>
        <v>39285</v>
      </c>
      <c r="AH29" s="7">
        <v>0.1</v>
      </c>
      <c r="AI29" s="18" t="s">
        <v>113</v>
      </c>
      <c r="AJ29" s="7">
        <f t="shared" si="15"/>
        <v>0</v>
      </c>
      <c r="AK29">
        <f t="shared" si="16"/>
        <v>0</v>
      </c>
      <c r="AL29">
        <f t="shared" si="17"/>
        <v>0</v>
      </c>
      <c r="AM29" s="7">
        <f t="shared" si="26"/>
        <v>0</v>
      </c>
      <c r="AN29" s="7">
        <f t="shared" si="26"/>
        <v>0</v>
      </c>
      <c r="AO29" s="7">
        <f t="shared" si="26"/>
        <v>0</v>
      </c>
      <c r="AP29">
        <f t="shared" si="19"/>
        <v>0</v>
      </c>
      <c r="AQ29" t="s">
        <v>174</v>
      </c>
    </row>
    <row r="30" spans="1:43" x14ac:dyDescent="0.25">
      <c r="A30" t="s">
        <v>154</v>
      </c>
      <c r="B30" t="str">
        <f t="shared" si="0"/>
        <v>07</v>
      </c>
      <c r="C30" t="s">
        <v>45</v>
      </c>
      <c r="D30" t="str">
        <f t="shared" si="21"/>
        <v>2022-07-12T16:13:01</v>
      </c>
      <c r="E30" t="e">
        <f t="shared" si="21"/>
        <v>#VALUE!</v>
      </c>
      <c r="F30" t="str">
        <f t="shared" si="21"/>
        <v>L</v>
      </c>
      <c r="G30" t="str">
        <f t="shared" si="21"/>
        <v>218</v>
      </c>
      <c r="H30" t="str">
        <f t="shared" si="21"/>
        <v>01000</v>
      </c>
      <c r="I30" t="str">
        <f t="shared" si="21"/>
        <v>P</v>
      </c>
      <c r="J30" s="7">
        <f t="shared" si="22"/>
        <v>0</v>
      </c>
      <c r="K30" s="7">
        <f t="shared" si="22"/>
        <v>0</v>
      </c>
      <c r="L30">
        <v>612</v>
      </c>
      <c r="M30" t="s">
        <v>111</v>
      </c>
      <c r="N30" t="s">
        <v>110</v>
      </c>
      <c r="O30" t="str">
        <f t="shared" si="23"/>
        <v>BANCO MERCANTIL DEL NORTE S.A. INSTITUCION DE BANCA MULTIPLE G.F.B</v>
      </c>
      <c r="P30" t="str">
        <f t="shared" si="23"/>
        <v>BMN930209927</v>
      </c>
      <c r="Q30" t="str">
        <f t="shared" si="23"/>
        <v>P01</v>
      </c>
      <c r="R30" t="str">
        <f t="shared" si="4"/>
        <v>9abb9958-68a2-4ad6-9ee6-c8119a65b9d0</v>
      </c>
      <c r="S30" t="str">
        <f t="shared" si="5"/>
        <v/>
      </c>
      <c r="T30" t="str">
        <f t="shared" si="6"/>
        <v>04</v>
      </c>
      <c r="U30" t="str">
        <f t="shared" si="7"/>
        <v>902c13fe-3094-4e4e-8606-6ef45fe613b6</v>
      </c>
      <c r="V30" t="str">
        <f t="shared" si="8"/>
        <v/>
      </c>
      <c r="W30" s="7">
        <f t="shared" si="9"/>
        <v>0</v>
      </c>
      <c r="X30" s="7" t="str">
        <f t="shared" si="10"/>
        <v>1</v>
      </c>
      <c r="Y30" s="7">
        <f t="shared" si="11"/>
        <v>0</v>
      </c>
      <c r="AA30" t="s">
        <v>84</v>
      </c>
      <c r="AB30" t="e">
        <f t="shared" si="24"/>
        <v>#VALUE!</v>
      </c>
      <c r="AC30" t="str">
        <f t="shared" si="24"/>
        <v>ACT</v>
      </c>
      <c r="AD30" s="7">
        <f t="shared" si="13"/>
        <v>0</v>
      </c>
      <c r="AE30" s="7">
        <f t="shared" si="25"/>
        <v>0</v>
      </c>
      <c r="AF30" s="7">
        <f t="shared" si="25"/>
        <v>0</v>
      </c>
      <c r="AG30" s="7"/>
      <c r="AH30" s="7"/>
      <c r="AI30" s="7"/>
      <c r="AJ30" s="7">
        <f t="shared" si="15"/>
        <v>265297.63</v>
      </c>
      <c r="AK30" t="str">
        <f t="shared" si="16"/>
        <v>2022-07-08T12:00:00</v>
      </c>
      <c r="AL30" t="str">
        <f t="shared" si="17"/>
        <v>1</v>
      </c>
      <c r="AM30" s="7">
        <f t="shared" si="26"/>
        <v>265297.63</v>
      </c>
      <c r="AN30" s="7">
        <f t="shared" si="26"/>
        <v>265297.63</v>
      </c>
      <c r="AO30" s="7">
        <f t="shared" si="26"/>
        <v>0</v>
      </c>
      <c r="AP30" t="str">
        <f t="shared" si="19"/>
        <v>902c13fe-3094-4e4e-8606-6ef45fe613b6</v>
      </c>
    </row>
    <row r="31" spans="1:43" x14ac:dyDescent="0.25">
      <c r="A31" t="s">
        <v>154</v>
      </c>
      <c r="B31" t="str">
        <f t="shared" si="0"/>
        <v>07</v>
      </c>
      <c r="C31" t="s">
        <v>49</v>
      </c>
      <c r="D31" t="str">
        <f t="shared" si="21"/>
        <v>2022-07-14T16:28:43</v>
      </c>
      <c r="E31" t="str">
        <f t="shared" si="21"/>
        <v>PPD</v>
      </c>
      <c r="F31" t="str">
        <f t="shared" si="21"/>
        <v>L</v>
      </c>
      <c r="G31" t="str">
        <f t="shared" si="21"/>
        <v>219</v>
      </c>
      <c r="H31" t="str">
        <f t="shared" si="21"/>
        <v>01000</v>
      </c>
      <c r="I31" t="str">
        <f t="shared" si="21"/>
        <v>I</v>
      </c>
      <c r="J31" s="7">
        <f t="shared" si="22"/>
        <v>265297.63</v>
      </c>
      <c r="K31" s="7">
        <f t="shared" si="22"/>
        <v>278284.32</v>
      </c>
      <c r="L31">
        <v>612</v>
      </c>
      <c r="M31" t="s">
        <v>111</v>
      </c>
      <c r="N31" t="s">
        <v>110</v>
      </c>
      <c r="O31" t="str">
        <f t="shared" si="23"/>
        <v>BANCO MERCANTIL DEL NORTE S.A. INSTITUCION DE BANCA MULTIPLE G.F.B</v>
      </c>
      <c r="P31" t="str">
        <f t="shared" si="23"/>
        <v>BMN930209927</v>
      </c>
      <c r="Q31" t="str">
        <f t="shared" si="23"/>
        <v>G03</v>
      </c>
      <c r="R31" t="str">
        <f t="shared" si="4"/>
        <v>b7bdaa88-cb56-4bb1-9c71-238727a882c6</v>
      </c>
      <c r="S31" t="str">
        <f t="shared" si="5"/>
        <v/>
      </c>
      <c r="T31">
        <f t="shared" si="6"/>
        <v>0</v>
      </c>
      <c r="U31">
        <f t="shared" si="7"/>
        <v>0</v>
      </c>
      <c r="V31" t="str">
        <f t="shared" si="8"/>
        <v/>
      </c>
      <c r="W31" s="7">
        <f t="shared" si="9"/>
        <v>278284.32</v>
      </c>
      <c r="X31" s="7" t="str">
        <f t="shared" si="10"/>
        <v>1.000000</v>
      </c>
      <c r="Y31" s="7">
        <f t="shared" si="11"/>
        <v>278284.32</v>
      </c>
      <c r="AA31" t="s">
        <v>86</v>
      </c>
      <c r="AB31" t="str">
        <f t="shared" si="24"/>
        <v>NO APLICA</v>
      </c>
      <c r="AC31" t="str">
        <f t="shared" si="24"/>
        <v>E48</v>
      </c>
      <c r="AD31" s="7">
        <f t="shared" si="13"/>
        <v>44525.49</v>
      </c>
      <c r="AE31" s="7" t="str">
        <f t="shared" si="25"/>
        <v>0.160000</v>
      </c>
      <c r="AF31" s="7" t="str">
        <f t="shared" si="25"/>
        <v>002</v>
      </c>
      <c r="AG31" s="7">
        <f>K31*0.1</f>
        <v>27828.432000000001</v>
      </c>
      <c r="AH31" s="7">
        <v>0.1</v>
      </c>
      <c r="AI31" s="18" t="s">
        <v>113</v>
      </c>
      <c r="AJ31" s="7">
        <f t="shared" si="15"/>
        <v>0</v>
      </c>
      <c r="AK31">
        <f t="shared" si="16"/>
        <v>0</v>
      </c>
      <c r="AL31">
        <f t="shared" si="17"/>
        <v>0</v>
      </c>
      <c r="AM31" s="7">
        <f t="shared" si="26"/>
        <v>0</v>
      </c>
      <c r="AN31" s="7">
        <f t="shared" si="26"/>
        <v>0</v>
      </c>
      <c r="AO31" s="7">
        <f t="shared" si="26"/>
        <v>0</v>
      </c>
      <c r="AP31">
        <f t="shared" si="19"/>
        <v>0</v>
      </c>
      <c r="AQ31" t="s">
        <v>174</v>
      </c>
    </row>
    <row r="32" spans="1:43" hidden="1" x14ac:dyDescent="0.25">
      <c r="A32" t="s">
        <v>155</v>
      </c>
      <c r="B32" t="str">
        <f t="shared" si="0"/>
        <v>08</v>
      </c>
      <c r="C32" t="s">
        <v>72</v>
      </c>
      <c r="D32" t="str">
        <f t="shared" si="21"/>
        <v>2022-08-08T14:12:43</v>
      </c>
      <c r="E32" t="str">
        <f t="shared" si="21"/>
        <v>PUE</v>
      </c>
      <c r="F32" t="str">
        <f t="shared" si="21"/>
        <v>L</v>
      </c>
      <c r="G32" t="str">
        <f t="shared" si="21"/>
        <v>220</v>
      </c>
      <c r="H32" t="str">
        <f t="shared" si="21"/>
        <v>01000</v>
      </c>
      <c r="I32" t="str">
        <f t="shared" si="21"/>
        <v>I</v>
      </c>
      <c r="J32" s="7">
        <f t="shared" si="22"/>
        <v>374516.87</v>
      </c>
      <c r="K32" s="7">
        <f t="shared" si="22"/>
        <v>392850</v>
      </c>
      <c r="L32">
        <v>612</v>
      </c>
      <c r="M32" t="s">
        <v>111</v>
      </c>
      <c r="N32" t="s">
        <v>110</v>
      </c>
      <c r="O32" t="str">
        <f t="shared" si="23"/>
        <v>COMERCIAL IMPORTADORA, S. DE R.L. DE C.V.</v>
      </c>
      <c r="P32" t="str">
        <f t="shared" si="23"/>
        <v>CIM441020BN3</v>
      </c>
      <c r="Q32" t="str">
        <f t="shared" si="23"/>
        <v>G03</v>
      </c>
      <c r="R32" t="str">
        <f t="shared" si="4"/>
        <v>c0cca26a-96bd-4e3a-9d2d-99f1bcd8faf5</v>
      </c>
      <c r="S32" t="str">
        <f t="shared" si="5"/>
        <v/>
      </c>
      <c r="T32">
        <f t="shared" si="6"/>
        <v>0</v>
      </c>
      <c r="U32">
        <f t="shared" si="7"/>
        <v>0</v>
      </c>
      <c r="V32" t="str">
        <f t="shared" si="8"/>
        <v/>
      </c>
      <c r="W32" s="7">
        <f t="shared" si="9"/>
        <v>392850</v>
      </c>
      <c r="X32" s="7" t="str">
        <f t="shared" si="10"/>
        <v>1.000000</v>
      </c>
      <c r="Y32" s="7">
        <f t="shared" si="11"/>
        <v>392850</v>
      </c>
      <c r="AA32" t="s">
        <v>106</v>
      </c>
      <c r="AB32" t="str">
        <f t="shared" si="24"/>
        <v>NO APLICA</v>
      </c>
      <c r="AC32" t="str">
        <f t="shared" si="24"/>
        <v>E48</v>
      </c>
      <c r="AD32" s="7">
        <f t="shared" si="13"/>
        <v>62856</v>
      </c>
      <c r="AE32" s="7" t="str">
        <f t="shared" si="25"/>
        <v>0.160000</v>
      </c>
      <c r="AF32" s="7" t="str">
        <f t="shared" si="25"/>
        <v>002</v>
      </c>
      <c r="AG32" s="7">
        <f>K32*0.1</f>
        <v>39285</v>
      </c>
      <c r="AH32" s="7">
        <v>0.1</v>
      </c>
      <c r="AI32" s="18" t="s">
        <v>113</v>
      </c>
      <c r="AJ32" s="7">
        <f t="shared" si="15"/>
        <v>0</v>
      </c>
      <c r="AK32">
        <f t="shared" si="16"/>
        <v>0</v>
      </c>
      <c r="AL32">
        <f t="shared" si="17"/>
        <v>0</v>
      </c>
      <c r="AM32" s="7">
        <f t="shared" si="26"/>
        <v>0</v>
      </c>
      <c r="AN32" s="7">
        <f t="shared" si="26"/>
        <v>0</v>
      </c>
      <c r="AO32" s="7">
        <f t="shared" si="26"/>
        <v>0</v>
      </c>
      <c r="AP32">
        <f t="shared" si="19"/>
        <v>0</v>
      </c>
      <c r="AQ32" t="s">
        <v>174</v>
      </c>
    </row>
    <row r="33" spans="1:43" x14ac:dyDescent="0.25">
      <c r="A33" t="s">
        <v>155</v>
      </c>
      <c r="B33" t="str">
        <f t="shared" si="0"/>
        <v>08</v>
      </c>
      <c r="C33" t="s">
        <v>73</v>
      </c>
      <c r="D33" t="str">
        <f t="shared" si="21"/>
        <v>2022-08-09T11:36:16</v>
      </c>
      <c r="E33" t="e">
        <f t="shared" si="21"/>
        <v>#VALUE!</v>
      </c>
      <c r="F33" t="str">
        <f t="shared" si="21"/>
        <v>L</v>
      </c>
      <c r="G33" t="str">
        <f t="shared" si="21"/>
        <v>221</v>
      </c>
      <c r="H33" t="str">
        <f t="shared" si="21"/>
        <v>01000</v>
      </c>
      <c r="I33" t="str">
        <f t="shared" si="21"/>
        <v>P</v>
      </c>
      <c r="J33" s="7">
        <f t="shared" si="22"/>
        <v>0</v>
      </c>
      <c r="K33" s="7">
        <f t="shared" si="22"/>
        <v>0</v>
      </c>
      <c r="L33">
        <v>612</v>
      </c>
      <c r="M33" t="s">
        <v>111</v>
      </c>
      <c r="N33" t="s">
        <v>110</v>
      </c>
      <c r="O33" t="str">
        <f t="shared" si="23"/>
        <v>BANCO MERCANTIL DEL NORTE S.A. INSTITUCION DE BANCA MULTIPLE G.F.B</v>
      </c>
      <c r="P33" t="str">
        <f t="shared" si="23"/>
        <v>BMN930209927</v>
      </c>
      <c r="Q33" t="str">
        <f t="shared" si="23"/>
        <v>P01</v>
      </c>
      <c r="R33" t="str">
        <f t="shared" si="4"/>
        <v>536fb97d-792d-4034-8936-df6932870af8</v>
      </c>
      <c r="S33" t="str">
        <f t="shared" si="5"/>
        <v/>
      </c>
      <c r="T33" t="str">
        <f t="shared" si="6"/>
        <v>04</v>
      </c>
      <c r="U33" t="str">
        <f t="shared" si="7"/>
        <v>b7bdaa88-cb56-4bb1-9c71-238727a882c6</v>
      </c>
      <c r="V33" t="str">
        <f t="shared" si="8"/>
        <v/>
      </c>
      <c r="W33" s="7">
        <f t="shared" si="9"/>
        <v>0</v>
      </c>
      <c r="X33" s="7" t="str">
        <f t="shared" si="10"/>
        <v>1</v>
      </c>
      <c r="Y33" s="7">
        <f t="shared" si="11"/>
        <v>0</v>
      </c>
      <c r="AA33" t="s">
        <v>84</v>
      </c>
      <c r="AB33" t="e">
        <f t="shared" si="24"/>
        <v>#VALUE!</v>
      </c>
      <c r="AC33" t="str">
        <f t="shared" si="24"/>
        <v>ACT</v>
      </c>
      <c r="AD33" s="7">
        <f t="shared" si="13"/>
        <v>0</v>
      </c>
      <c r="AE33" s="7">
        <f t="shared" si="25"/>
        <v>0</v>
      </c>
      <c r="AF33" s="7">
        <f t="shared" si="25"/>
        <v>0</v>
      </c>
      <c r="AG33" s="7"/>
      <c r="AH33" s="7"/>
      <c r="AI33" s="7"/>
      <c r="AJ33" s="7">
        <f t="shared" si="15"/>
        <v>265297.63</v>
      </c>
      <c r="AK33" t="str">
        <f t="shared" si="16"/>
        <v>2022-08-03T12:00:00</v>
      </c>
      <c r="AL33" t="str">
        <f t="shared" si="17"/>
        <v>1</v>
      </c>
      <c r="AM33" s="7">
        <f t="shared" si="26"/>
        <v>265297.63</v>
      </c>
      <c r="AN33" s="7">
        <f t="shared" si="26"/>
        <v>265297.63</v>
      </c>
      <c r="AO33" s="7">
        <f t="shared" si="26"/>
        <v>0</v>
      </c>
      <c r="AP33" t="str">
        <f t="shared" si="19"/>
        <v>b7bdaa88-cb56-4bb1-9c71-238727a882c6</v>
      </c>
    </row>
    <row r="34" spans="1:43" x14ac:dyDescent="0.25">
      <c r="A34" t="s">
        <v>155</v>
      </c>
      <c r="B34" t="str">
        <f t="shared" si="0"/>
        <v>08</v>
      </c>
      <c r="C34" t="s">
        <v>74</v>
      </c>
      <c r="D34" t="str">
        <f t="shared" si="21"/>
        <v>2022-08-16T13:41:31</v>
      </c>
      <c r="E34" t="str">
        <f t="shared" si="21"/>
        <v>PPD</v>
      </c>
      <c r="F34" t="str">
        <f t="shared" si="21"/>
        <v>L</v>
      </c>
      <c r="G34" t="str">
        <f t="shared" si="21"/>
        <v>222</v>
      </c>
      <c r="H34" t="str">
        <f t="shared" si="21"/>
        <v>01000</v>
      </c>
      <c r="I34" t="str">
        <f t="shared" si="21"/>
        <v>I</v>
      </c>
      <c r="J34" s="7">
        <f t="shared" si="22"/>
        <v>265297.63</v>
      </c>
      <c r="K34" s="7">
        <f t="shared" si="22"/>
        <v>278284.32</v>
      </c>
      <c r="L34">
        <v>612</v>
      </c>
      <c r="M34" t="s">
        <v>111</v>
      </c>
      <c r="N34" t="s">
        <v>110</v>
      </c>
      <c r="O34" t="str">
        <f t="shared" si="23"/>
        <v>BANCO MERCANTIL DEL NORTE S.A. INSTITUCION DE BANCA MULTIPLE G.F.B</v>
      </c>
      <c r="P34" t="str">
        <f t="shared" si="23"/>
        <v>BMN930209927</v>
      </c>
      <c r="Q34" t="str">
        <f t="shared" si="23"/>
        <v>G03</v>
      </c>
      <c r="R34" t="str">
        <f t="shared" si="4"/>
        <v>441bd760-f179-4d7c-9588-3b2b7ccaebc4</v>
      </c>
      <c r="S34" t="str">
        <f t="shared" si="5"/>
        <v/>
      </c>
      <c r="T34">
        <f t="shared" si="6"/>
        <v>0</v>
      </c>
      <c r="U34">
        <f t="shared" si="7"/>
        <v>0</v>
      </c>
      <c r="V34" t="str">
        <f t="shared" si="8"/>
        <v/>
      </c>
      <c r="W34" s="7">
        <f t="shared" si="9"/>
        <v>278284.32</v>
      </c>
      <c r="X34" s="7" t="str">
        <f t="shared" si="10"/>
        <v>1.000000</v>
      </c>
      <c r="Y34" s="7">
        <f t="shared" si="11"/>
        <v>278284.32</v>
      </c>
      <c r="AA34" t="s">
        <v>96</v>
      </c>
      <c r="AB34" t="str">
        <f t="shared" si="24"/>
        <v>NO APLICA</v>
      </c>
      <c r="AC34" t="str">
        <f t="shared" si="24"/>
        <v>E48</v>
      </c>
      <c r="AD34" s="7">
        <f t="shared" si="13"/>
        <v>44525.49</v>
      </c>
      <c r="AE34" s="7" t="str">
        <f t="shared" si="25"/>
        <v>0.160000</v>
      </c>
      <c r="AF34" s="7" t="str">
        <f t="shared" si="25"/>
        <v>002</v>
      </c>
      <c r="AG34" s="7">
        <f>K34*0.1</f>
        <v>27828.432000000001</v>
      </c>
      <c r="AH34" s="7">
        <v>0.1</v>
      </c>
      <c r="AI34" s="18" t="s">
        <v>113</v>
      </c>
      <c r="AJ34" s="7">
        <f t="shared" si="15"/>
        <v>0</v>
      </c>
      <c r="AK34">
        <f t="shared" si="16"/>
        <v>0</v>
      </c>
      <c r="AL34">
        <f t="shared" si="17"/>
        <v>0</v>
      </c>
      <c r="AM34" s="7">
        <f t="shared" si="26"/>
        <v>0</v>
      </c>
      <c r="AN34" s="7">
        <f t="shared" si="26"/>
        <v>0</v>
      </c>
      <c r="AO34" s="7">
        <f t="shared" si="26"/>
        <v>0</v>
      </c>
      <c r="AP34">
        <f t="shared" si="19"/>
        <v>0</v>
      </c>
      <c r="AQ34" t="s">
        <v>174</v>
      </c>
    </row>
    <row r="35" spans="1:43" x14ac:dyDescent="0.25">
      <c r="A35" t="s">
        <v>156</v>
      </c>
      <c r="B35" t="str">
        <f t="shared" si="0"/>
        <v>09</v>
      </c>
      <c r="C35" t="s">
        <v>42</v>
      </c>
      <c r="D35" t="str">
        <f t="shared" ref="D35:I45" si="27">COMPROBANTE($C35,D$4)</f>
        <v>2022-09-13T15:18:18</v>
      </c>
      <c r="E35" t="str">
        <f t="shared" si="27"/>
        <v>PPD</v>
      </c>
      <c r="F35" t="str">
        <f t="shared" si="27"/>
        <v>L</v>
      </c>
      <c r="G35" t="str">
        <f t="shared" si="27"/>
        <v>225</v>
      </c>
      <c r="H35" t="str">
        <f t="shared" si="27"/>
        <v>01000</v>
      </c>
      <c r="I35" t="str">
        <f t="shared" si="27"/>
        <v>I</v>
      </c>
      <c r="J35" s="7">
        <f t="shared" si="22"/>
        <v>265297.63</v>
      </c>
      <c r="K35" s="7">
        <f t="shared" si="22"/>
        <v>278284.32</v>
      </c>
      <c r="L35">
        <v>612</v>
      </c>
      <c r="M35" t="s">
        <v>111</v>
      </c>
      <c r="N35" t="s">
        <v>110</v>
      </c>
      <c r="O35" t="str">
        <f t="shared" si="23"/>
        <v>BANCO MERCANTIL DEL NORTE S.A. INSTITUCION DE BANCA MULTIPLE G.F.B</v>
      </c>
      <c r="P35" t="str">
        <f t="shared" si="23"/>
        <v>BMN930209927</v>
      </c>
      <c r="Q35" t="str">
        <f t="shared" si="23"/>
        <v>G03</v>
      </c>
      <c r="R35" t="str">
        <f t="shared" si="4"/>
        <v>3db21f49-5a5d-4f36-89be-a05af61595a2</v>
      </c>
      <c r="S35" t="str">
        <f t="shared" si="5"/>
        <v/>
      </c>
      <c r="T35">
        <f t="shared" si="6"/>
        <v>0</v>
      </c>
      <c r="U35">
        <f t="shared" si="7"/>
        <v>0</v>
      </c>
      <c r="V35" t="str">
        <f t="shared" si="8"/>
        <v/>
      </c>
      <c r="W35" s="7">
        <f t="shared" si="9"/>
        <v>278284.32</v>
      </c>
      <c r="X35" s="7" t="str">
        <f t="shared" si="10"/>
        <v>1.000000</v>
      </c>
      <c r="Y35" s="7">
        <f t="shared" si="11"/>
        <v>278284.32</v>
      </c>
      <c r="AA35" t="s">
        <v>85</v>
      </c>
      <c r="AB35" t="str">
        <f t="shared" si="24"/>
        <v>NO APLICA</v>
      </c>
      <c r="AC35" t="str">
        <f t="shared" si="24"/>
        <v>E48</v>
      </c>
      <c r="AD35" s="7">
        <f t="shared" si="13"/>
        <v>44525.49</v>
      </c>
      <c r="AE35" s="7" t="str">
        <f t="shared" si="25"/>
        <v>0.160000</v>
      </c>
      <c r="AF35" s="7" t="str">
        <f t="shared" si="25"/>
        <v>002</v>
      </c>
      <c r="AG35" s="7">
        <f>K35*0.1</f>
        <v>27828.432000000001</v>
      </c>
      <c r="AH35" s="7">
        <v>0.1</v>
      </c>
      <c r="AI35" s="18" t="s">
        <v>113</v>
      </c>
      <c r="AJ35" s="7">
        <f t="shared" si="15"/>
        <v>0</v>
      </c>
      <c r="AK35">
        <f t="shared" si="16"/>
        <v>0</v>
      </c>
      <c r="AL35">
        <f t="shared" si="17"/>
        <v>0</v>
      </c>
      <c r="AM35" s="7">
        <f t="shared" si="26"/>
        <v>0</v>
      </c>
      <c r="AN35" s="7">
        <f t="shared" si="26"/>
        <v>0</v>
      </c>
      <c r="AO35" s="7">
        <f t="shared" si="26"/>
        <v>0</v>
      </c>
      <c r="AP35">
        <f t="shared" si="19"/>
        <v>0</v>
      </c>
      <c r="AQ35" t="s">
        <v>174</v>
      </c>
    </row>
    <row r="36" spans="1:43" x14ac:dyDescent="0.25">
      <c r="A36" t="s">
        <v>156</v>
      </c>
      <c r="B36" t="str">
        <f t="shared" si="0"/>
        <v>09</v>
      </c>
      <c r="C36" t="s">
        <v>46</v>
      </c>
      <c r="D36" t="str">
        <f t="shared" si="27"/>
        <v>2022-09-13T15:09:12</v>
      </c>
      <c r="E36" t="e">
        <f t="shared" si="27"/>
        <v>#VALUE!</v>
      </c>
      <c r="F36" t="str">
        <f t="shared" si="27"/>
        <v>L</v>
      </c>
      <c r="G36" t="str">
        <f t="shared" si="27"/>
        <v>224</v>
      </c>
      <c r="H36" t="str">
        <f t="shared" si="27"/>
        <v>01000</v>
      </c>
      <c r="I36" t="str">
        <f t="shared" si="27"/>
        <v>P</v>
      </c>
      <c r="J36" s="7">
        <f t="shared" si="22"/>
        <v>0</v>
      </c>
      <c r="K36" s="7">
        <f t="shared" si="22"/>
        <v>0</v>
      </c>
      <c r="L36">
        <v>612</v>
      </c>
      <c r="M36" t="s">
        <v>111</v>
      </c>
      <c r="N36" t="s">
        <v>110</v>
      </c>
      <c r="O36" t="str">
        <f t="shared" si="23"/>
        <v>BANCO MERCANTIL DEL NORTE S.A. INSTITUCION DE BANCA MULTIPLE G.F.B</v>
      </c>
      <c r="P36" t="str">
        <f t="shared" si="23"/>
        <v>BMN930209927</v>
      </c>
      <c r="Q36" t="str">
        <f t="shared" si="23"/>
        <v>P01</v>
      </c>
      <c r="R36" t="str">
        <f t="shared" si="4"/>
        <v>9b5c294f-8a9c-4cbb-b26d-230d5f503b81</v>
      </c>
      <c r="S36" t="str">
        <f t="shared" si="5"/>
        <v/>
      </c>
      <c r="T36" t="str">
        <f t="shared" si="6"/>
        <v>04</v>
      </c>
      <c r="U36" t="str">
        <f t="shared" si="7"/>
        <v>441bd760-f179-4d7c-9588-3b2b7ccaebc4</v>
      </c>
      <c r="V36" t="str">
        <f t="shared" si="8"/>
        <v/>
      </c>
      <c r="W36" s="7">
        <f t="shared" si="9"/>
        <v>0</v>
      </c>
      <c r="X36" s="7" t="str">
        <f t="shared" si="10"/>
        <v>1</v>
      </c>
      <c r="Y36" s="7">
        <f t="shared" si="11"/>
        <v>0</v>
      </c>
      <c r="AA36" t="s">
        <v>84</v>
      </c>
      <c r="AB36" t="e">
        <f t="shared" si="24"/>
        <v>#VALUE!</v>
      </c>
      <c r="AC36" t="str">
        <f t="shared" si="24"/>
        <v>ACT</v>
      </c>
      <c r="AD36" s="7">
        <f t="shared" si="13"/>
        <v>0</v>
      </c>
      <c r="AE36" s="7">
        <f t="shared" si="25"/>
        <v>0</v>
      </c>
      <c r="AF36" s="7">
        <f t="shared" si="25"/>
        <v>0</v>
      </c>
      <c r="AG36" s="7"/>
      <c r="AH36" s="7"/>
      <c r="AI36" s="7"/>
      <c r="AJ36" s="7">
        <f t="shared" si="15"/>
        <v>265297.63</v>
      </c>
      <c r="AK36" t="str">
        <f t="shared" si="16"/>
        <v>2022-09-07T12:00:00</v>
      </c>
      <c r="AL36" t="str">
        <f t="shared" si="17"/>
        <v>1</v>
      </c>
      <c r="AM36" s="7">
        <f t="shared" si="26"/>
        <v>265297.63</v>
      </c>
      <c r="AN36" s="7">
        <f t="shared" si="26"/>
        <v>265297.63</v>
      </c>
      <c r="AO36" s="7">
        <f t="shared" si="26"/>
        <v>0</v>
      </c>
      <c r="AP36" t="str">
        <f t="shared" si="19"/>
        <v>441bd760-f179-4d7c-9588-3b2b7ccaebc4</v>
      </c>
    </row>
    <row r="37" spans="1:43" hidden="1" x14ac:dyDescent="0.25">
      <c r="A37" t="s">
        <v>156</v>
      </c>
      <c r="B37" t="str">
        <f t="shared" si="0"/>
        <v>09</v>
      </c>
      <c r="C37" t="s">
        <v>51</v>
      </c>
      <c r="D37" t="str">
        <f t="shared" si="27"/>
        <v>2022-09-13T14:59:05</v>
      </c>
      <c r="E37" t="str">
        <f t="shared" si="27"/>
        <v>PUE</v>
      </c>
      <c r="F37" t="str">
        <f t="shared" si="27"/>
        <v>L</v>
      </c>
      <c r="G37" t="str">
        <f t="shared" si="27"/>
        <v>223</v>
      </c>
      <c r="H37" t="str">
        <f t="shared" si="27"/>
        <v>01000</v>
      </c>
      <c r="I37" t="str">
        <f t="shared" si="27"/>
        <v>I</v>
      </c>
      <c r="J37" s="7">
        <f t="shared" si="22"/>
        <v>374516.87</v>
      </c>
      <c r="K37" s="7">
        <f t="shared" si="22"/>
        <v>392850</v>
      </c>
      <c r="L37">
        <v>612</v>
      </c>
      <c r="M37" t="s">
        <v>111</v>
      </c>
      <c r="N37" t="s">
        <v>110</v>
      </c>
      <c r="O37" t="str">
        <f t="shared" si="23"/>
        <v>COMERCIAL IMPORTADORA, S. DE R.L. DE C.V.</v>
      </c>
      <c r="P37" t="str">
        <f t="shared" si="23"/>
        <v>CIM441020BN3</v>
      </c>
      <c r="Q37" t="str">
        <f t="shared" si="23"/>
        <v>G03</v>
      </c>
      <c r="R37" t="str">
        <f t="shared" si="4"/>
        <v>f16044c5-b867-4374-a6ce-1fc96ba49dbc</v>
      </c>
      <c r="S37" t="str">
        <f t="shared" si="5"/>
        <v/>
      </c>
      <c r="T37">
        <f t="shared" si="6"/>
        <v>0</v>
      </c>
      <c r="U37">
        <f t="shared" si="7"/>
        <v>0</v>
      </c>
      <c r="V37" t="str">
        <f t="shared" si="8"/>
        <v/>
      </c>
      <c r="W37" s="7">
        <f t="shared" si="9"/>
        <v>392850</v>
      </c>
      <c r="X37" s="7" t="str">
        <f t="shared" si="10"/>
        <v>1.000000</v>
      </c>
      <c r="Y37" s="7">
        <f t="shared" si="11"/>
        <v>392850</v>
      </c>
      <c r="AA37" t="s">
        <v>100</v>
      </c>
      <c r="AB37" t="str">
        <f t="shared" si="24"/>
        <v>NO APLICA</v>
      </c>
      <c r="AC37" t="str">
        <f t="shared" si="24"/>
        <v>E48</v>
      </c>
      <c r="AD37" s="7">
        <f t="shared" si="13"/>
        <v>62856</v>
      </c>
      <c r="AE37" s="7" t="str">
        <f t="shared" si="25"/>
        <v>0.160000</v>
      </c>
      <c r="AF37" s="7" t="str">
        <f t="shared" si="25"/>
        <v>002</v>
      </c>
      <c r="AG37" s="7">
        <f>K37*0.1</f>
        <v>39285</v>
      </c>
      <c r="AH37" s="7">
        <v>0.1</v>
      </c>
      <c r="AI37" s="18" t="s">
        <v>113</v>
      </c>
      <c r="AJ37" s="7">
        <f t="shared" si="15"/>
        <v>0</v>
      </c>
      <c r="AK37">
        <f t="shared" si="16"/>
        <v>0</v>
      </c>
      <c r="AL37">
        <f t="shared" si="17"/>
        <v>0</v>
      </c>
      <c r="AM37" s="7">
        <f t="shared" si="26"/>
        <v>0</v>
      </c>
      <c r="AN37" s="7">
        <f t="shared" si="26"/>
        <v>0</v>
      </c>
      <c r="AO37" s="7">
        <f t="shared" si="26"/>
        <v>0</v>
      </c>
      <c r="AP37">
        <f t="shared" si="19"/>
        <v>0</v>
      </c>
      <c r="AQ37" t="s">
        <v>174</v>
      </c>
    </row>
    <row r="38" spans="1:43" hidden="1" x14ac:dyDescent="0.25">
      <c r="A38" t="s">
        <v>157</v>
      </c>
      <c r="B38" t="str">
        <f t="shared" si="0"/>
        <v>10</v>
      </c>
      <c r="C38" t="s">
        <v>75</v>
      </c>
      <c r="D38" t="str">
        <f t="shared" si="27"/>
        <v>2022-10-06T11:43:41</v>
      </c>
      <c r="E38" t="str">
        <f t="shared" si="27"/>
        <v>PUE</v>
      </c>
      <c r="F38" t="str">
        <f t="shared" si="27"/>
        <v>L</v>
      </c>
      <c r="G38" t="str">
        <f t="shared" si="27"/>
        <v>226</v>
      </c>
      <c r="H38" t="str">
        <f t="shared" si="27"/>
        <v>01000</v>
      </c>
      <c r="I38" t="str">
        <f t="shared" si="27"/>
        <v>I</v>
      </c>
      <c r="J38" s="7">
        <f t="shared" si="22"/>
        <v>374516.87</v>
      </c>
      <c r="K38" s="7">
        <f t="shared" si="22"/>
        <v>392850</v>
      </c>
      <c r="L38">
        <v>612</v>
      </c>
      <c r="M38" t="s">
        <v>111</v>
      </c>
      <c r="N38" t="s">
        <v>110</v>
      </c>
      <c r="O38" t="str">
        <f t="shared" si="23"/>
        <v>COMERCIAL IMPORTADORA, S. DE R.L. DE C.V.</v>
      </c>
      <c r="P38" t="str">
        <f t="shared" si="23"/>
        <v>CIM441020BN3</v>
      </c>
      <c r="Q38" t="str">
        <f t="shared" si="23"/>
        <v>G03</v>
      </c>
      <c r="R38" t="str">
        <f t="shared" si="4"/>
        <v>7da4f487-f25d-4918-9295-5ea85c5ba953</v>
      </c>
      <c r="S38" t="str">
        <f t="shared" si="5"/>
        <v/>
      </c>
      <c r="T38">
        <f t="shared" si="6"/>
        <v>0</v>
      </c>
      <c r="U38">
        <f t="shared" si="7"/>
        <v>0</v>
      </c>
      <c r="V38" t="str">
        <f t="shared" si="8"/>
        <v/>
      </c>
      <c r="W38" s="7">
        <f t="shared" si="9"/>
        <v>392850</v>
      </c>
      <c r="X38" s="7" t="str">
        <f t="shared" si="10"/>
        <v>1.000000</v>
      </c>
      <c r="Y38" s="7">
        <f t="shared" si="11"/>
        <v>392850</v>
      </c>
      <c r="AA38" t="s">
        <v>107</v>
      </c>
      <c r="AB38" t="str">
        <f t="shared" si="24"/>
        <v>NO APLICA</v>
      </c>
      <c r="AC38" t="str">
        <f t="shared" si="24"/>
        <v>E48</v>
      </c>
      <c r="AD38" s="7">
        <f t="shared" si="13"/>
        <v>62856</v>
      </c>
      <c r="AE38" s="7" t="str">
        <f t="shared" si="25"/>
        <v>0.160000</v>
      </c>
      <c r="AF38" s="7" t="str">
        <f t="shared" si="25"/>
        <v>002</v>
      </c>
      <c r="AG38" s="7">
        <f>K38*0.1</f>
        <v>39285</v>
      </c>
      <c r="AH38" s="7">
        <v>0.1</v>
      </c>
      <c r="AI38" s="18" t="s">
        <v>113</v>
      </c>
      <c r="AJ38" s="7">
        <f t="shared" si="15"/>
        <v>0</v>
      </c>
      <c r="AK38">
        <f t="shared" si="16"/>
        <v>0</v>
      </c>
      <c r="AL38">
        <f t="shared" si="17"/>
        <v>0</v>
      </c>
      <c r="AM38" s="7">
        <f t="shared" si="26"/>
        <v>0</v>
      </c>
      <c r="AN38" s="7">
        <f t="shared" si="26"/>
        <v>0</v>
      </c>
      <c r="AO38" s="7">
        <f t="shared" si="26"/>
        <v>0</v>
      </c>
      <c r="AP38">
        <f t="shared" si="19"/>
        <v>0</v>
      </c>
      <c r="AQ38" t="s">
        <v>174</v>
      </c>
    </row>
    <row r="39" spans="1:43" x14ac:dyDescent="0.25">
      <c r="A39" t="s">
        <v>157</v>
      </c>
      <c r="B39" t="str">
        <f t="shared" si="0"/>
        <v>10</v>
      </c>
      <c r="C39" t="s">
        <v>76</v>
      </c>
      <c r="D39" t="str">
        <f t="shared" si="27"/>
        <v>2022-10-13T15:40:51</v>
      </c>
      <c r="E39" t="e">
        <f t="shared" si="27"/>
        <v>#VALUE!</v>
      </c>
      <c r="F39" t="str">
        <f t="shared" si="27"/>
        <v>L</v>
      </c>
      <c r="G39" t="str">
        <f t="shared" si="27"/>
        <v>227</v>
      </c>
      <c r="H39" t="str">
        <f t="shared" si="27"/>
        <v>01000</v>
      </c>
      <c r="I39" t="str">
        <f t="shared" si="27"/>
        <v>P</v>
      </c>
      <c r="J39" s="7">
        <f t="shared" si="22"/>
        <v>0</v>
      </c>
      <c r="K39" s="7">
        <f t="shared" si="22"/>
        <v>0</v>
      </c>
      <c r="L39">
        <v>612</v>
      </c>
      <c r="M39" t="s">
        <v>111</v>
      </c>
      <c r="N39" t="s">
        <v>110</v>
      </c>
      <c r="O39" t="str">
        <f t="shared" si="23"/>
        <v>BANCO MERCANTIL DEL NORTE S.A. INSTITUCION DE BANCA MULTIPLE G.F.B</v>
      </c>
      <c r="P39" t="str">
        <f t="shared" si="23"/>
        <v>BMN930209927</v>
      </c>
      <c r="Q39" t="str">
        <f t="shared" si="23"/>
        <v>P01</v>
      </c>
      <c r="R39" t="str">
        <f t="shared" si="4"/>
        <v>362232fc-64f8-42ee-aa9b-c001378fd485</v>
      </c>
      <c r="S39" t="str">
        <f t="shared" si="5"/>
        <v/>
      </c>
      <c r="T39" t="str">
        <f t="shared" si="6"/>
        <v>04</v>
      </c>
      <c r="U39" t="str">
        <f t="shared" si="7"/>
        <v>3db21f49-5a5d-4f36-89be-a05af61595a2</v>
      </c>
      <c r="V39" t="str">
        <f t="shared" si="8"/>
        <v/>
      </c>
      <c r="W39" s="7">
        <f t="shared" si="9"/>
        <v>0</v>
      </c>
      <c r="X39" s="7" t="str">
        <f t="shared" si="10"/>
        <v>1</v>
      </c>
      <c r="Y39" s="7">
        <f t="shared" si="11"/>
        <v>0</v>
      </c>
      <c r="AA39" t="s">
        <v>84</v>
      </c>
      <c r="AB39" t="e">
        <f t="shared" si="24"/>
        <v>#VALUE!</v>
      </c>
      <c r="AC39" t="str">
        <f t="shared" si="24"/>
        <v>ACT</v>
      </c>
      <c r="AD39" s="7">
        <f t="shared" si="13"/>
        <v>0</v>
      </c>
      <c r="AE39" s="7">
        <f t="shared" si="25"/>
        <v>0</v>
      </c>
      <c r="AF39" s="7">
        <f t="shared" si="25"/>
        <v>0</v>
      </c>
      <c r="AG39" s="7"/>
      <c r="AH39" s="7"/>
      <c r="AI39" s="7"/>
      <c r="AJ39" s="7">
        <f t="shared" si="15"/>
        <v>265297.63</v>
      </c>
      <c r="AK39" t="str">
        <f t="shared" si="16"/>
        <v>2022-10-05T12:00:00</v>
      </c>
      <c r="AL39" t="str">
        <f t="shared" si="17"/>
        <v>1</v>
      </c>
      <c r="AM39" s="7">
        <f t="shared" si="26"/>
        <v>265297.63</v>
      </c>
      <c r="AN39" s="7">
        <f t="shared" si="26"/>
        <v>265297.63</v>
      </c>
      <c r="AO39" s="7">
        <f t="shared" si="26"/>
        <v>0</v>
      </c>
      <c r="AP39" t="str">
        <f t="shared" si="19"/>
        <v>3db21f49-5a5d-4f36-89be-a05af61595a2</v>
      </c>
    </row>
    <row r="40" spans="1:43" x14ac:dyDescent="0.25">
      <c r="A40" t="s">
        <v>157</v>
      </c>
      <c r="B40" t="str">
        <f t="shared" si="0"/>
        <v>10</v>
      </c>
      <c r="C40" t="s">
        <v>77</v>
      </c>
      <c r="D40" t="str">
        <f t="shared" si="27"/>
        <v>2022-10-13T15:44:45</v>
      </c>
      <c r="E40" t="str">
        <f t="shared" si="27"/>
        <v>PPD</v>
      </c>
      <c r="F40" t="str">
        <f t="shared" si="27"/>
        <v>L</v>
      </c>
      <c r="G40" t="str">
        <f t="shared" si="27"/>
        <v>228</v>
      </c>
      <c r="H40" t="str">
        <f t="shared" si="27"/>
        <v>01000</v>
      </c>
      <c r="I40" t="str">
        <f t="shared" si="27"/>
        <v>I</v>
      </c>
      <c r="J40" s="7">
        <f t="shared" si="22"/>
        <v>265297.63</v>
      </c>
      <c r="K40" s="7">
        <f t="shared" si="22"/>
        <v>278284.32</v>
      </c>
      <c r="L40">
        <v>612</v>
      </c>
      <c r="M40" t="s">
        <v>111</v>
      </c>
      <c r="N40" t="s">
        <v>110</v>
      </c>
      <c r="O40" t="str">
        <f t="shared" si="23"/>
        <v>BANCO MERCANTIL DEL NORTE S.A. INSTITUCION DE BANCA MULTIPLE G.F.B</v>
      </c>
      <c r="P40" t="str">
        <f t="shared" si="23"/>
        <v>BMN930209927</v>
      </c>
      <c r="Q40" t="str">
        <f t="shared" si="23"/>
        <v>G03</v>
      </c>
      <c r="R40" t="str">
        <f t="shared" si="4"/>
        <v>35f33721-893d-41d9-80bc-42dcd4bec745</v>
      </c>
      <c r="S40" t="str">
        <f t="shared" si="5"/>
        <v/>
      </c>
      <c r="T40">
        <f t="shared" si="6"/>
        <v>0</v>
      </c>
      <c r="U40">
        <f t="shared" si="7"/>
        <v>0</v>
      </c>
      <c r="V40" t="str">
        <f t="shared" si="8"/>
        <v/>
      </c>
      <c r="W40" s="7">
        <f t="shared" si="9"/>
        <v>278284.32</v>
      </c>
      <c r="X40" s="7" t="str">
        <f t="shared" si="10"/>
        <v>1.000000</v>
      </c>
      <c r="Y40" s="7">
        <f t="shared" si="11"/>
        <v>278284.32</v>
      </c>
      <c r="AA40" t="s">
        <v>191</v>
      </c>
      <c r="AB40" t="str">
        <f t="shared" si="24"/>
        <v>NO APLICA</v>
      </c>
      <c r="AC40" t="str">
        <f t="shared" si="24"/>
        <v>E48</v>
      </c>
      <c r="AD40" s="7">
        <f t="shared" si="13"/>
        <v>44525.49</v>
      </c>
      <c r="AE40" s="7" t="str">
        <f t="shared" si="25"/>
        <v>0.160000</v>
      </c>
      <c r="AF40" s="7" t="str">
        <f t="shared" si="25"/>
        <v>002</v>
      </c>
      <c r="AG40" s="7">
        <f>K40*0.1</f>
        <v>27828.432000000001</v>
      </c>
      <c r="AH40" s="7">
        <v>0.1</v>
      </c>
      <c r="AI40" s="18" t="s">
        <v>113</v>
      </c>
      <c r="AJ40" s="7">
        <f t="shared" si="15"/>
        <v>0</v>
      </c>
      <c r="AK40">
        <f t="shared" si="16"/>
        <v>0</v>
      </c>
      <c r="AL40">
        <f t="shared" si="17"/>
        <v>0</v>
      </c>
      <c r="AM40" s="7">
        <f t="shared" si="26"/>
        <v>0</v>
      </c>
      <c r="AN40" s="7">
        <f t="shared" si="26"/>
        <v>0</v>
      </c>
      <c r="AO40" s="7">
        <f t="shared" si="26"/>
        <v>0</v>
      </c>
      <c r="AP40">
        <f t="shared" si="19"/>
        <v>0</v>
      </c>
      <c r="AQ40" t="s">
        <v>174</v>
      </c>
    </row>
    <row r="41" spans="1:43" x14ac:dyDescent="0.25">
      <c r="A41" t="s">
        <v>158</v>
      </c>
      <c r="B41" t="str">
        <f t="shared" si="0"/>
        <v>11</v>
      </c>
      <c r="C41" t="s">
        <v>78</v>
      </c>
      <c r="D41" t="str">
        <f t="shared" si="27"/>
        <v>2022-11-01T10:26:54</v>
      </c>
      <c r="E41" t="str">
        <f t="shared" si="27"/>
        <v>PPD</v>
      </c>
      <c r="F41" t="str">
        <f t="shared" si="27"/>
        <v>L</v>
      </c>
      <c r="G41" t="str">
        <f t="shared" si="27"/>
        <v>229</v>
      </c>
      <c r="H41" t="str">
        <f t="shared" si="27"/>
        <v>01000</v>
      </c>
      <c r="I41" t="str">
        <f t="shared" si="27"/>
        <v>I</v>
      </c>
      <c r="J41" s="7">
        <f t="shared" si="22"/>
        <v>265297.63</v>
      </c>
      <c r="K41" s="7">
        <f t="shared" si="22"/>
        <v>278284.32</v>
      </c>
      <c r="L41">
        <v>612</v>
      </c>
      <c r="M41" t="s">
        <v>111</v>
      </c>
      <c r="N41" t="s">
        <v>110</v>
      </c>
      <c r="O41" t="str">
        <f t="shared" si="23"/>
        <v>BANCO MERCANTIL DEL NORTE S.A. INSTITUCION DE BANCA MULTIPLE G.F.B</v>
      </c>
      <c r="P41" t="str">
        <f t="shared" si="23"/>
        <v>BMN930209927</v>
      </c>
      <c r="Q41" t="str">
        <f t="shared" si="23"/>
        <v>G03</v>
      </c>
      <c r="R41" t="str">
        <f t="shared" si="4"/>
        <v>02c68f1a-ef44-4a89-ad3a-355c5d687613</v>
      </c>
      <c r="S41" t="str">
        <f t="shared" si="5"/>
        <v/>
      </c>
      <c r="T41">
        <f t="shared" si="6"/>
        <v>0</v>
      </c>
      <c r="U41">
        <f t="shared" si="7"/>
        <v>0</v>
      </c>
      <c r="V41" t="str">
        <f t="shared" si="8"/>
        <v/>
      </c>
      <c r="W41" s="7">
        <f t="shared" si="9"/>
        <v>278284.32</v>
      </c>
      <c r="X41" s="7" t="str">
        <f t="shared" si="10"/>
        <v>1.000000</v>
      </c>
      <c r="Y41" s="7">
        <f t="shared" si="11"/>
        <v>278284.32</v>
      </c>
      <c r="AA41" t="s">
        <v>97</v>
      </c>
      <c r="AB41" t="str">
        <f t="shared" si="24"/>
        <v>NO APLICA</v>
      </c>
      <c r="AC41" t="str">
        <f t="shared" si="24"/>
        <v>E48</v>
      </c>
      <c r="AD41" s="7">
        <f t="shared" si="13"/>
        <v>44525.49</v>
      </c>
      <c r="AE41" s="7" t="str">
        <f t="shared" si="25"/>
        <v>0.160000</v>
      </c>
      <c r="AF41" s="7" t="str">
        <f t="shared" si="25"/>
        <v>002</v>
      </c>
      <c r="AG41" s="7">
        <f>K41*0.1</f>
        <v>27828.432000000001</v>
      </c>
      <c r="AH41" s="7">
        <v>0.1</v>
      </c>
      <c r="AI41" s="18" t="s">
        <v>113</v>
      </c>
      <c r="AJ41" s="7">
        <f t="shared" si="15"/>
        <v>0</v>
      </c>
      <c r="AK41">
        <f t="shared" si="16"/>
        <v>0</v>
      </c>
      <c r="AL41">
        <f t="shared" si="17"/>
        <v>0</v>
      </c>
      <c r="AM41" s="7">
        <f t="shared" si="26"/>
        <v>0</v>
      </c>
      <c r="AN41" s="7">
        <f t="shared" si="26"/>
        <v>0</v>
      </c>
      <c r="AO41" s="7">
        <f t="shared" si="26"/>
        <v>0</v>
      </c>
      <c r="AP41">
        <f t="shared" si="19"/>
        <v>0</v>
      </c>
      <c r="AQ41" t="s">
        <v>174</v>
      </c>
    </row>
    <row r="42" spans="1:43" hidden="1" x14ac:dyDescent="0.25">
      <c r="A42" t="s">
        <v>158</v>
      </c>
      <c r="B42" t="str">
        <f t="shared" si="0"/>
        <v>11</v>
      </c>
      <c r="C42" t="s">
        <v>79</v>
      </c>
      <c r="D42" t="str">
        <f t="shared" si="27"/>
        <v>2022-11-07T12:28:13</v>
      </c>
      <c r="E42" t="str">
        <f t="shared" si="27"/>
        <v>PUE</v>
      </c>
      <c r="F42" t="str">
        <f t="shared" si="27"/>
        <v>L</v>
      </c>
      <c r="G42" t="str">
        <f t="shared" si="27"/>
        <v>230</v>
      </c>
      <c r="H42" t="str">
        <f t="shared" si="27"/>
        <v>01000</v>
      </c>
      <c r="I42" t="str">
        <f t="shared" si="27"/>
        <v>I</v>
      </c>
      <c r="J42" s="7">
        <f t="shared" si="22"/>
        <v>374516.87</v>
      </c>
      <c r="K42" s="7">
        <f t="shared" si="22"/>
        <v>392850</v>
      </c>
      <c r="L42">
        <v>612</v>
      </c>
      <c r="M42" t="s">
        <v>111</v>
      </c>
      <c r="N42" t="s">
        <v>110</v>
      </c>
      <c r="O42" t="str">
        <f t="shared" si="23"/>
        <v>COMERCIAL IMPORTADORA, S. DE R.L. DE C.V.</v>
      </c>
      <c r="P42" t="str">
        <f t="shared" si="23"/>
        <v>CIM441020BN3</v>
      </c>
      <c r="Q42" t="str">
        <f t="shared" si="23"/>
        <v>G03</v>
      </c>
      <c r="R42" t="str">
        <f t="shared" si="4"/>
        <v>c06d0ae2-1206-4221-9fab-38ead78cc3d0</v>
      </c>
      <c r="S42" t="str">
        <f t="shared" si="5"/>
        <v/>
      </c>
      <c r="T42">
        <f t="shared" si="6"/>
        <v>0</v>
      </c>
      <c r="U42">
        <f t="shared" si="7"/>
        <v>0</v>
      </c>
      <c r="V42" t="str">
        <f t="shared" si="8"/>
        <v/>
      </c>
      <c r="W42" s="7">
        <f t="shared" si="9"/>
        <v>392850</v>
      </c>
      <c r="X42" s="7" t="str">
        <f t="shared" si="10"/>
        <v>1.000000</v>
      </c>
      <c r="Y42" s="7">
        <f t="shared" si="11"/>
        <v>392850</v>
      </c>
      <c r="AA42" t="s">
        <v>108</v>
      </c>
      <c r="AB42" t="str">
        <f t="shared" si="24"/>
        <v>NO APLICA</v>
      </c>
      <c r="AC42" t="str">
        <f t="shared" si="24"/>
        <v>E48</v>
      </c>
      <c r="AD42" s="7">
        <f t="shared" si="13"/>
        <v>62856</v>
      </c>
      <c r="AE42" s="7" t="str">
        <f t="shared" si="25"/>
        <v>0.160000</v>
      </c>
      <c r="AF42" s="7" t="str">
        <f t="shared" si="25"/>
        <v>002</v>
      </c>
      <c r="AG42" s="7">
        <f>K42*0.1</f>
        <v>39285</v>
      </c>
      <c r="AH42" s="7">
        <v>0.1</v>
      </c>
      <c r="AI42" s="18" t="s">
        <v>113</v>
      </c>
      <c r="AJ42" s="7">
        <f t="shared" si="15"/>
        <v>0</v>
      </c>
      <c r="AK42">
        <f t="shared" si="16"/>
        <v>0</v>
      </c>
      <c r="AL42">
        <f t="shared" si="17"/>
        <v>0</v>
      </c>
      <c r="AM42" s="7">
        <f t="shared" si="26"/>
        <v>0</v>
      </c>
      <c r="AN42" s="7">
        <f t="shared" si="26"/>
        <v>0</v>
      </c>
      <c r="AO42" s="7">
        <f t="shared" si="26"/>
        <v>0</v>
      </c>
      <c r="AP42">
        <f t="shared" si="19"/>
        <v>0</v>
      </c>
      <c r="AQ42" t="s">
        <v>174</v>
      </c>
    </row>
    <row r="43" spans="1:43" x14ac:dyDescent="0.25">
      <c r="A43" t="s">
        <v>158</v>
      </c>
      <c r="B43" t="str">
        <f t="shared" si="0"/>
        <v>11</v>
      </c>
      <c r="C43" t="s">
        <v>80</v>
      </c>
      <c r="D43" t="str">
        <f t="shared" si="27"/>
        <v>2022-11-30T15:47:09</v>
      </c>
      <c r="E43" t="e">
        <f t="shared" si="27"/>
        <v>#VALUE!</v>
      </c>
      <c r="F43" t="str">
        <f t="shared" si="27"/>
        <v>L</v>
      </c>
      <c r="G43" t="str">
        <f t="shared" si="27"/>
        <v>231</v>
      </c>
      <c r="H43" t="str">
        <f t="shared" si="27"/>
        <v>01000</v>
      </c>
      <c r="I43" t="str">
        <f t="shared" si="27"/>
        <v>P</v>
      </c>
      <c r="J43" s="7">
        <f t="shared" si="22"/>
        <v>0</v>
      </c>
      <c r="K43" s="7">
        <f t="shared" si="22"/>
        <v>0</v>
      </c>
      <c r="L43">
        <v>612</v>
      </c>
      <c r="M43" t="s">
        <v>111</v>
      </c>
      <c r="N43" t="s">
        <v>110</v>
      </c>
      <c r="O43" t="str">
        <f t="shared" si="23"/>
        <v>BANCO MERCANTIL DEL NORTE S.A. INSTITUCION DE BANCA MULTIPLE G.F.B</v>
      </c>
      <c r="P43" t="str">
        <f t="shared" si="23"/>
        <v>BMN930209927</v>
      </c>
      <c r="Q43" t="str">
        <f t="shared" si="23"/>
        <v>P01</v>
      </c>
      <c r="R43" t="str">
        <f t="shared" si="4"/>
        <v>9278b3e0-e210-4200-b13f-ae92f29dec6c</v>
      </c>
      <c r="S43" t="str">
        <f t="shared" si="5"/>
        <v/>
      </c>
      <c r="T43" t="str">
        <f t="shared" si="6"/>
        <v>04</v>
      </c>
      <c r="U43" t="str">
        <f t="shared" si="7"/>
        <v>35f33721-893d-41d9-80bc-42dcd4bec745</v>
      </c>
      <c r="V43" t="str">
        <f t="shared" si="8"/>
        <v/>
      </c>
      <c r="W43" s="7">
        <f t="shared" si="9"/>
        <v>0</v>
      </c>
      <c r="X43" s="7" t="str">
        <f t="shared" si="10"/>
        <v>1</v>
      </c>
      <c r="Y43" s="7">
        <f t="shared" si="11"/>
        <v>0</v>
      </c>
      <c r="AA43" t="s">
        <v>84</v>
      </c>
      <c r="AB43" t="e">
        <f t="shared" si="24"/>
        <v>#VALUE!</v>
      </c>
      <c r="AC43" t="str">
        <f t="shared" si="24"/>
        <v>ACT</v>
      </c>
      <c r="AD43" s="7">
        <f t="shared" si="13"/>
        <v>0</v>
      </c>
      <c r="AE43" s="7">
        <f t="shared" si="25"/>
        <v>0</v>
      </c>
      <c r="AF43" s="7">
        <f t="shared" si="25"/>
        <v>0</v>
      </c>
      <c r="AG43" s="7"/>
      <c r="AH43" s="7"/>
      <c r="AI43" s="7"/>
      <c r="AJ43" s="7">
        <f t="shared" si="15"/>
        <v>265297.63</v>
      </c>
      <c r="AK43" t="str">
        <f t="shared" si="16"/>
        <v>2022-11-29T12:00:00</v>
      </c>
      <c r="AL43" t="str">
        <f t="shared" si="17"/>
        <v>1</v>
      </c>
      <c r="AM43" s="7">
        <f t="shared" si="26"/>
        <v>265297.63</v>
      </c>
      <c r="AN43" s="7">
        <f t="shared" si="26"/>
        <v>265297.63</v>
      </c>
      <c r="AO43" s="7">
        <f t="shared" si="26"/>
        <v>0</v>
      </c>
      <c r="AP43" t="str">
        <f t="shared" si="19"/>
        <v>35f33721-893d-41d9-80bc-42dcd4bec745</v>
      </c>
    </row>
    <row r="44" spans="1:43" hidden="1" x14ac:dyDescent="0.25">
      <c r="A44" t="s">
        <v>159</v>
      </c>
      <c r="B44" t="str">
        <f t="shared" si="0"/>
        <v>12</v>
      </c>
      <c r="C44" t="s">
        <v>81</v>
      </c>
      <c r="D44" t="str">
        <f t="shared" si="27"/>
        <v>2022-12-06T12:20:53</v>
      </c>
      <c r="E44" t="str">
        <f t="shared" si="27"/>
        <v>PUE</v>
      </c>
      <c r="F44" t="str">
        <f t="shared" si="27"/>
        <v>L</v>
      </c>
      <c r="G44" t="str">
        <f t="shared" si="27"/>
        <v>232</v>
      </c>
      <c r="H44" t="str">
        <f t="shared" si="27"/>
        <v>01000</v>
      </c>
      <c r="I44" t="str">
        <f t="shared" si="27"/>
        <v>I</v>
      </c>
      <c r="J44" s="7">
        <f t="shared" si="22"/>
        <v>374516.87</v>
      </c>
      <c r="K44" s="7">
        <f t="shared" si="22"/>
        <v>392850</v>
      </c>
      <c r="L44">
        <v>612</v>
      </c>
      <c r="M44" t="s">
        <v>111</v>
      </c>
      <c r="N44" t="s">
        <v>110</v>
      </c>
      <c r="O44" t="str">
        <f t="shared" si="23"/>
        <v>COMERCIAL IMPORTADORA, S. DE R.L. DE C.V.</v>
      </c>
      <c r="P44" t="str">
        <f t="shared" si="23"/>
        <v>CIM441020BN3</v>
      </c>
      <c r="Q44" t="str">
        <f t="shared" si="23"/>
        <v>G03</v>
      </c>
      <c r="R44" t="str">
        <f t="shared" si="4"/>
        <v>5e4bf1c6-e0fe-473e-b51d-3ac6d0fccb53</v>
      </c>
      <c r="S44" t="str">
        <f t="shared" si="5"/>
        <v/>
      </c>
      <c r="T44">
        <f t="shared" si="6"/>
        <v>0</v>
      </c>
      <c r="U44">
        <f t="shared" si="7"/>
        <v>0</v>
      </c>
      <c r="V44" t="str">
        <f t="shared" si="8"/>
        <v/>
      </c>
      <c r="W44" s="7">
        <f t="shared" si="9"/>
        <v>392850</v>
      </c>
      <c r="X44" s="7" t="str">
        <f t="shared" si="10"/>
        <v>1.000000</v>
      </c>
      <c r="Y44" s="7">
        <f t="shared" si="11"/>
        <v>392850</v>
      </c>
      <c r="AA44" t="s">
        <v>109</v>
      </c>
      <c r="AB44" t="str">
        <f t="shared" si="24"/>
        <v>NO APLICA</v>
      </c>
      <c r="AC44" t="str">
        <f t="shared" si="24"/>
        <v>E48</v>
      </c>
      <c r="AD44" s="7">
        <f t="shared" si="13"/>
        <v>62856</v>
      </c>
      <c r="AE44" s="7" t="str">
        <f t="shared" si="25"/>
        <v>0.160000</v>
      </c>
      <c r="AF44" s="7" t="str">
        <f t="shared" si="25"/>
        <v>002</v>
      </c>
      <c r="AG44" s="7">
        <f>K44*0.1</f>
        <v>39285</v>
      </c>
      <c r="AH44" s="7">
        <v>0.1</v>
      </c>
      <c r="AI44" s="18" t="s">
        <v>113</v>
      </c>
      <c r="AJ44" s="7">
        <f t="shared" si="15"/>
        <v>0</v>
      </c>
      <c r="AK44">
        <f t="shared" si="16"/>
        <v>0</v>
      </c>
      <c r="AL44">
        <f t="shared" si="17"/>
        <v>0</v>
      </c>
      <c r="AM44" s="7">
        <f t="shared" si="26"/>
        <v>0</v>
      </c>
      <c r="AN44" s="7">
        <f t="shared" si="26"/>
        <v>0</v>
      </c>
      <c r="AO44" s="7">
        <f t="shared" si="26"/>
        <v>0</v>
      </c>
      <c r="AP44">
        <f t="shared" si="19"/>
        <v>0</v>
      </c>
      <c r="AQ44" t="s">
        <v>175</v>
      </c>
    </row>
    <row r="45" spans="1:43" x14ac:dyDescent="0.25">
      <c r="A45" t="s">
        <v>159</v>
      </c>
      <c r="B45" t="str">
        <f t="shared" si="0"/>
        <v>12</v>
      </c>
      <c r="C45" t="s">
        <v>82</v>
      </c>
      <c r="D45" t="str">
        <f t="shared" si="27"/>
        <v>2022-12-21T19:19:46</v>
      </c>
      <c r="E45" t="e">
        <f t="shared" si="27"/>
        <v>#VALUE!</v>
      </c>
      <c r="F45" t="str">
        <f t="shared" si="27"/>
        <v>L</v>
      </c>
      <c r="G45" t="str">
        <f t="shared" si="27"/>
        <v>233</v>
      </c>
      <c r="H45" t="str">
        <f t="shared" si="27"/>
        <v>01000</v>
      </c>
      <c r="I45" t="str">
        <f t="shared" si="27"/>
        <v>P</v>
      </c>
      <c r="J45" s="7">
        <f t="shared" si="22"/>
        <v>0</v>
      </c>
      <c r="K45" s="7">
        <f t="shared" si="22"/>
        <v>0</v>
      </c>
      <c r="L45">
        <v>612</v>
      </c>
      <c r="M45" t="s">
        <v>111</v>
      </c>
      <c r="N45" t="s">
        <v>110</v>
      </c>
      <c r="O45" t="str">
        <f t="shared" si="23"/>
        <v>BANCO MERCANTIL DEL NORTE S.A. INSTITUCION DE BANCA MULTIPLE G.F.B</v>
      </c>
      <c r="P45" t="str">
        <f t="shared" si="23"/>
        <v>BMN930209927</v>
      </c>
      <c r="Q45" t="str">
        <f t="shared" si="23"/>
        <v>P01</v>
      </c>
      <c r="R45" t="str">
        <f t="shared" si="4"/>
        <v>34b95e20-75f9-4de9-b47d-bd0875fee073</v>
      </c>
      <c r="S45" t="str">
        <f t="shared" si="5"/>
        <v/>
      </c>
      <c r="T45" t="str">
        <f t="shared" si="6"/>
        <v>04</v>
      </c>
      <c r="U45" t="str">
        <f t="shared" si="7"/>
        <v>02c68f1a-ef44-4a89-ad3a-355c5d687613</v>
      </c>
      <c r="V45" t="str">
        <f t="shared" si="8"/>
        <v/>
      </c>
      <c r="W45" s="7">
        <f t="shared" si="9"/>
        <v>0</v>
      </c>
      <c r="X45" s="7" t="str">
        <f t="shared" si="10"/>
        <v>1</v>
      </c>
      <c r="Y45" s="7">
        <f t="shared" si="11"/>
        <v>0</v>
      </c>
      <c r="AA45" t="s">
        <v>84</v>
      </c>
      <c r="AB45" t="e">
        <f t="shared" si="24"/>
        <v>#VALUE!</v>
      </c>
      <c r="AC45" t="str">
        <f t="shared" si="24"/>
        <v>ACT</v>
      </c>
      <c r="AD45" s="7">
        <f t="shared" si="13"/>
        <v>0</v>
      </c>
      <c r="AE45" s="7">
        <f t="shared" si="25"/>
        <v>0</v>
      </c>
      <c r="AF45" s="7">
        <f t="shared" si="25"/>
        <v>0</v>
      </c>
      <c r="AG45" s="7"/>
      <c r="AH45" s="7"/>
      <c r="AI45" s="7"/>
      <c r="AJ45" s="7">
        <f t="shared" si="15"/>
        <v>265297.63</v>
      </c>
      <c r="AK45" t="str">
        <f t="shared" si="16"/>
        <v>2022-12-16T12:00:00</v>
      </c>
      <c r="AL45" t="str">
        <f t="shared" si="17"/>
        <v>1</v>
      </c>
      <c r="AM45" s="7">
        <f t="shared" si="26"/>
        <v>265297.63</v>
      </c>
      <c r="AN45" s="7">
        <f t="shared" si="26"/>
        <v>265297.63</v>
      </c>
      <c r="AO45" s="7">
        <f t="shared" si="26"/>
        <v>0</v>
      </c>
      <c r="AP45" t="str">
        <f t="shared" si="19"/>
        <v>02c68f1a-ef44-4a89-ad3a-355c5d687613</v>
      </c>
    </row>
    <row r="46" spans="1:43" x14ac:dyDescent="0.25">
      <c r="J46" s="17">
        <f>SUBTOTAL(9,J5:J45)</f>
        <v>3147565.4599999995</v>
      </c>
      <c r="K46" s="17">
        <f>SUBTOTAL(9,K5:K45)</f>
        <v>3301643.1999999997</v>
      </c>
      <c r="W46" s="17">
        <f>SUBTOTAL(9,W5:W45)</f>
        <v>3301643.1999999997</v>
      </c>
      <c r="AD46" s="17">
        <f>SUBTOTAL(9,AD5:AD45)</f>
        <v>528262.89999999991</v>
      </c>
      <c r="AG46" s="17">
        <f>SUBTOTAL(9,AG5:AG45)</f>
        <v>330164.32000000007</v>
      </c>
    </row>
  </sheetData>
  <autoFilter ref="A4:AP45" xr:uid="{9E902EF7-1646-4CDC-9FC8-8234BF15F998}">
    <filterColumn colId="14">
      <filters>
        <filter val="BANCO MERCANTIL DEL NORTE S.A. INSTITUCION DE BANCA MULTIPLE G.F.B"/>
      </filters>
    </filterColumn>
    <sortState xmlns:xlrd2="http://schemas.microsoft.com/office/spreadsheetml/2017/richdata2" ref="A5:AP46">
      <sortCondition ref="A4:A46"/>
    </sortState>
  </autoFilter>
  <sortState xmlns:xlrd2="http://schemas.microsoft.com/office/spreadsheetml/2017/richdata2" ref="A5:AP45">
    <sortCondition ref="A4:A45"/>
  </sortState>
  <mergeCells count="8">
    <mergeCell ref="AL3:AP3"/>
    <mergeCell ref="AG3:AI3"/>
    <mergeCell ref="D3:K3"/>
    <mergeCell ref="L3:N3"/>
    <mergeCell ref="O3:Q3"/>
    <mergeCell ref="W3:AC3"/>
    <mergeCell ref="AD3:AF3"/>
    <mergeCell ref="AJ3:AK3"/>
  </mergeCells>
  <dataValidations count="1">
    <dataValidation type="list" allowBlank="1" showInputMessage="1" showErrorMessage="1" sqref="AQ5:AQ45" xr:uid="{F64E0640-95E9-485C-90D3-4EB113AF091A}">
      <formula1>Catalogo_Ingresos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5409" r:id="rId4" name="Button 1">
              <controlPr defaultSize="0" print="0" autoFill="0" autoPict="0" macro="[0]!DESCARGA">
                <anchor moveWithCells="1" sizeWithCells="1">
                  <from>
                    <xdr:col>3</xdr:col>
                    <xdr:colOff>9525</xdr:colOff>
                    <xdr:row>0</xdr:row>
                    <xdr:rowOff>19050</xdr:rowOff>
                  </from>
                  <to>
                    <xdr:col>8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0C6D0-6DDA-4B88-B44E-8CC3394ACB26}">
  <sheetPr codeName="Hoja31"/>
  <dimension ref="A2:AQ46"/>
  <sheetViews>
    <sheetView topLeftCell="A4" zoomScale="90" zoomScaleNormal="90" workbookViewId="0">
      <selection activeCell="D4" sqref="D4"/>
    </sheetView>
  </sheetViews>
  <sheetFormatPr baseColWidth="10" defaultRowHeight="15" x14ac:dyDescent="0.25"/>
  <cols>
    <col min="3" max="3" width="13.42578125" customWidth="1"/>
    <col min="4" max="4" width="19.85546875" bestFit="1" customWidth="1"/>
    <col min="5" max="5" width="12.42578125" customWidth="1"/>
    <col min="6" max="6" width="13.85546875" bestFit="1" customWidth="1"/>
    <col min="7" max="7" width="13.85546875" customWidth="1"/>
    <col min="8" max="8" width="13.28515625" customWidth="1"/>
    <col min="9" max="9" width="10.28515625" customWidth="1"/>
    <col min="10" max="11" width="14.85546875" bestFit="1" customWidth="1"/>
    <col min="12" max="12" width="9.7109375" customWidth="1"/>
    <col min="13" max="13" width="15.5703125" bestFit="1" customWidth="1"/>
    <col min="14" max="14" width="29.140625" bestFit="1" customWidth="1"/>
    <col min="15" max="15" width="68.5703125" bestFit="1" customWidth="1"/>
    <col min="16" max="16" width="15.85546875" customWidth="1"/>
    <col min="17" max="17" width="9" customWidth="1"/>
    <col min="18" max="18" width="39.28515625" bestFit="1" customWidth="1"/>
    <col min="19" max="19" width="18.85546875" customWidth="1"/>
    <col min="20" max="20" width="14.7109375" bestFit="1" customWidth="1"/>
    <col min="21" max="21" width="39.42578125" bestFit="1" customWidth="1"/>
    <col min="22" max="22" width="19.140625" bestFit="1" customWidth="1"/>
    <col min="23" max="23" width="18.42578125" customWidth="1"/>
    <col min="24" max="24" width="8.7109375" customWidth="1"/>
    <col min="25" max="25" width="13.85546875" bestFit="1" customWidth="1"/>
    <col min="26" max="26" width="13.85546875" customWidth="1"/>
    <col min="27" max="27" width="47" customWidth="1"/>
    <col min="29" max="29" width="13.85546875" customWidth="1"/>
    <col min="30" max="31" width="13.85546875" bestFit="1" customWidth="1"/>
    <col min="33" max="33" width="12.140625" bestFit="1" customWidth="1"/>
    <col min="36" max="36" width="12.140625" bestFit="1" customWidth="1"/>
    <col min="37" max="37" width="20" bestFit="1" customWidth="1"/>
    <col min="38" max="39" width="12.42578125" customWidth="1"/>
    <col min="40" max="40" width="13.140625" bestFit="1" customWidth="1"/>
    <col min="41" max="41" width="16.7109375" bestFit="1" customWidth="1"/>
    <col min="42" max="42" width="40" bestFit="1" customWidth="1"/>
    <col min="43" max="43" width="56.85546875" customWidth="1"/>
  </cols>
  <sheetData>
    <row r="2" spans="1:43" ht="15.75" thickBot="1" x14ac:dyDescent="0.3"/>
    <row r="3" spans="1:43" x14ac:dyDescent="0.25">
      <c r="A3" s="5"/>
      <c r="B3" s="5"/>
      <c r="C3" s="5"/>
      <c r="D3" s="54" t="s">
        <v>5</v>
      </c>
      <c r="E3" s="52"/>
      <c r="F3" s="52"/>
      <c r="G3" s="52"/>
      <c r="H3" s="52"/>
      <c r="I3" s="52"/>
      <c r="J3" s="52"/>
      <c r="K3" s="53"/>
      <c r="L3" s="54" t="s">
        <v>1</v>
      </c>
      <c r="M3" s="52"/>
      <c r="N3" s="53"/>
      <c r="O3" s="54" t="s">
        <v>2</v>
      </c>
      <c r="P3" s="52"/>
      <c r="Q3" s="53"/>
      <c r="R3" s="6" t="s">
        <v>3</v>
      </c>
      <c r="S3" s="10"/>
      <c r="T3" s="8" t="s">
        <v>28</v>
      </c>
      <c r="U3" s="9" t="s">
        <v>29</v>
      </c>
      <c r="V3" s="10"/>
      <c r="W3" s="54" t="s">
        <v>4</v>
      </c>
      <c r="X3" s="52"/>
      <c r="Y3" s="52"/>
      <c r="Z3" s="52"/>
      <c r="AA3" s="52"/>
      <c r="AB3" s="52"/>
      <c r="AC3" s="52"/>
      <c r="AD3" s="54" t="s">
        <v>7</v>
      </c>
      <c r="AE3" s="52"/>
      <c r="AF3" s="53"/>
      <c r="AG3" s="54" t="s">
        <v>112</v>
      </c>
      <c r="AH3" s="52"/>
      <c r="AI3" s="53"/>
      <c r="AJ3" s="54" t="s">
        <v>32</v>
      </c>
      <c r="AK3" s="52"/>
      <c r="AL3" s="52" t="s">
        <v>39</v>
      </c>
      <c r="AM3" s="52"/>
      <c r="AN3" s="52"/>
      <c r="AO3" s="52"/>
      <c r="AP3" s="53"/>
    </row>
    <row r="4" spans="1:43" ht="15.75" thickBot="1" x14ac:dyDescent="0.3">
      <c r="A4" s="4" t="s">
        <v>83</v>
      </c>
      <c r="B4" s="4" t="s">
        <v>160</v>
      </c>
      <c r="C4" s="4" t="s">
        <v>6</v>
      </c>
      <c r="D4" s="1" t="s">
        <v>8</v>
      </c>
      <c r="E4" s="2" t="s">
        <v>13</v>
      </c>
      <c r="F4" s="2" t="s">
        <v>10</v>
      </c>
      <c r="G4" s="2" t="s">
        <v>41</v>
      </c>
      <c r="H4" s="2" t="s">
        <v>0</v>
      </c>
      <c r="I4" s="2" t="s">
        <v>9</v>
      </c>
      <c r="J4" s="2" t="s">
        <v>11</v>
      </c>
      <c r="K4" s="3" t="s">
        <v>12</v>
      </c>
      <c r="L4" s="1" t="s">
        <v>16</v>
      </c>
      <c r="M4" s="2" t="s">
        <v>15</v>
      </c>
      <c r="N4" s="3" t="s">
        <v>14</v>
      </c>
      <c r="O4" s="1" t="s">
        <v>14</v>
      </c>
      <c r="P4" s="3" t="s">
        <v>15</v>
      </c>
      <c r="Q4" s="3" t="s">
        <v>26</v>
      </c>
      <c r="R4" s="4" t="s">
        <v>3</v>
      </c>
      <c r="S4" s="12" t="s">
        <v>30</v>
      </c>
      <c r="T4" s="1" t="s">
        <v>27</v>
      </c>
      <c r="U4" s="3" t="s">
        <v>3</v>
      </c>
      <c r="V4" s="11" t="s">
        <v>31</v>
      </c>
      <c r="W4" s="1" t="s">
        <v>17</v>
      </c>
      <c r="X4" s="2" t="s">
        <v>23</v>
      </c>
      <c r="Y4" s="2" t="s">
        <v>18</v>
      </c>
      <c r="Z4" s="2" t="s">
        <v>21</v>
      </c>
      <c r="AA4" s="2" t="s">
        <v>19</v>
      </c>
      <c r="AB4" s="2" t="s">
        <v>20</v>
      </c>
      <c r="AC4" s="2" t="s">
        <v>22</v>
      </c>
      <c r="AD4" s="1" t="s">
        <v>17</v>
      </c>
      <c r="AE4" s="2" t="s">
        <v>24</v>
      </c>
      <c r="AF4" s="3" t="s">
        <v>25</v>
      </c>
      <c r="AG4" s="1" t="s">
        <v>17</v>
      </c>
      <c r="AH4" s="2" t="s">
        <v>24</v>
      </c>
      <c r="AI4" s="3" t="s">
        <v>25</v>
      </c>
      <c r="AJ4" s="1" t="s">
        <v>37</v>
      </c>
      <c r="AK4" s="2" t="s">
        <v>38</v>
      </c>
      <c r="AL4" s="2" t="s">
        <v>40</v>
      </c>
      <c r="AM4" s="2" t="s">
        <v>33</v>
      </c>
      <c r="AN4" s="2" t="s">
        <v>34</v>
      </c>
      <c r="AO4" s="2" t="s">
        <v>35</v>
      </c>
      <c r="AP4" s="3" t="s">
        <v>36</v>
      </c>
      <c r="AQ4" s="15" t="s">
        <v>163</v>
      </c>
    </row>
    <row r="5" spans="1:43" x14ac:dyDescent="0.25">
      <c r="A5" t="s">
        <v>193</v>
      </c>
      <c r="B5" t="str">
        <f t="shared" ref="B5:B45" si="0">MID(D5,6,2)</f>
        <v/>
      </c>
      <c r="D5">
        <f t="shared" ref="D5:I9" si="1">COMPROBANTE($C5,D$4)</f>
        <v>0</v>
      </c>
      <c r="E5">
        <f t="shared" si="1"/>
        <v>0</v>
      </c>
      <c r="F5">
        <f t="shared" si="1"/>
        <v>0</v>
      </c>
      <c r="G5">
        <f t="shared" si="1"/>
        <v>0</v>
      </c>
      <c r="H5">
        <f t="shared" si="1"/>
        <v>0</v>
      </c>
      <c r="I5">
        <f t="shared" si="1"/>
        <v>0</v>
      </c>
      <c r="J5" s="7">
        <f t="shared" ref="J5:K9" si="2">VALUE(COMPROBANTE($C5,J$4))</f>
        <v>0</v>
      </c>
      <c r="K5" s="7">
        <f t="shared" si="2"/>
        <v>0</v>
      </c>
      <c r="L5">
        <v>612</v>
      </c>
      <c r="M5" t="s">
        <v>111</v>
      </c>
      <c r="N5" t="s">
        <v>110</v>
      </c>
      <c r="O5">
        <f t="shared" ref="O5:Q9" si="3">RECEPTOR($C5,O$4)</f>
        <v>0</v>
      </c>
      <c r="P5">
        <f t="shared" si="3"/>
        <v>0</v>
      </c>
      <c r="Q5">
        <f t="shared" si="3"/>
        <v>0</v>
      </c>
      <c r="R5">
        <f>UUID($C5,R$4)</f>
        <v>0</v>
      </c>
      <c r="S5">
        <f t="shared" ref="S5:S45" si="4">IFERROR(MATCH(U5,$R$5:$R$5,0)+4,"")</f>
        <v>5</v>
      </c>
      <c r="T5">
        <f>TIPORELACION($C5,T$4)</f>
        <v>0</v>
      </c>
      <c r="U5">
        <f>CFDIRELACIONADO($C5,U$4)</f>
        <v>0</v>
      </c>
      <c r="V5">
        <f t="shared" ref="V5:V45" si="5">IFERROR(MATCH(R5,$U$5:$U$5,0)+4,"")</f>
        <v>5</v>
      </c>
      <c r="W5" s="7">
        <f>VALUE(CONCEPTOS($C5,W$4))</f>
        <v>0</v>
      </c>
      <c r="X5" s="7">
        <f>CONCEPTOS($C5,X$4)</f>
        <v>0</v>
      </c>
      <c r="Y5" s="7">
        <f>VALUE(CONCEPTOS($C5,Y$4))</f>
        <v>0</v>
      </c>
      <c r="AA5" t="s">
        <v>88</v>
      </c>
      <c r="AB5">
        <f t="shared" ref="AB5:AC9" si="6">CONCEPTOS($C5,AB$4)</f>
        <v>0</v>
      </c>
      <c r="AC5">
        <f t="shared" si="6"/>
        <v>0</v>
      </c>
      <c r="AD5" s="7">
        <f>VALUE(IMPUESTOS($C5,AD$4))</f>
        <v>0</v>
      </c>
      <c r="AE5" s="7">
        <f t="shared" ref="AE5:AF9" si="7">IMPUESTOS($C5,AE$4)</f>
        <v>0</v>
      </c>
      <c r="AF5" s="7">
        <f t="shared" si="7"/>
        <v>0</v>
      </c>
      <c r="AG5" s="7">
        <f>K5*0.1</f>
        <v>0</v>
      </c>
      <c r="AH5" s="7">
        <v>0.1</v>
      </c>
      <c r="AI5" s="18" t="s">
        <v>113</v>
      </c>
      <c r="AJ5" s="7">
        <f>VALUE(CFDIPAGO($C5,AJ$4))</f>
        <v>0</v>
      </c>
      <c r="AK5">
        <f>CFDIPAGO($C5,AK$4)</f>
        <v>0</v>
      </c>
      <c r="AL5">
        <f>CFDIPDOCTORELACIONADO($C5,AL$4)</f>
        <v>0</v>
      </c>
      <c r="AM5" s="7">
        <f t="shared" ref="AM5:AO9" si="8">VALUE(CFDIPDOCTORELACIONADO($C5,AM$4))</f>
        <v>0</v>
      </c>
      <c r="AN5" s="7">
        <f t="shared" si="8"/>
        <v>0</v>
      </c>
      <c r="AO5" s="7">
        <f t="shared" si="8"/>
        <v>0</v>
      </c>
      <c r="AP5">
        <f>CFDIPDOCTORELACIONADO($C5,AP$4)</f>
        <v>0</v>
      </c>
      <c r="AQ5" t="s">
        <v>174</v>
      </c>
    </row>
    <row r="6" spans="1:43" x14ac:dyDescent="0.25">
      <c r="A6" t="s">
        <v>194</v>
      </c>
      <c r="B6" t="str">
        <f t="shared" si="0"/>
        <v/>
      </c>
      <c r="D6">
        <f t="shared" si="1"/>
        <v>0</v>
      </c>
      <c r="E6">
        <f t="shared" si="1"/>
        <v>0</v>
      </c>
      <c r="F6">
        <f t="shared" si="1"/>
        <v>0</v>
      </c>
      <c r="G6">
        <f t="shared" si="1"/>
        <v>0</v>
      </c>
      <c r="H6">
        <f t="shared" si="1"/>
        <v>0</v>
      </c>
      <c r="I6">
        <f t="shared" si="1"/>
        <v>0</v>
      </c>
      <c r="J6" s="7">
        <f t="shared" si="2"/>
        <v>0</v>
      </c>
      <c r="K6" s="7">
        <f t="shared" si="2"/>
        <v>0</v>
      </c>
      <c r="L6">
        <v>612</v>
      </c>
      <c r="M6" t="s">
        <v>111</v>
      </c>
      <c r="N6" t="s">
        <v>110</v>
      </c>
      <c r="O6">
        <f t="shared" si="3"/>
        <v>0</v>
      </c>
      <c r="P6">
        <f t="shared" si="3"/>
        <v>0</v>
      </c>
      <c r="Q6">
        <f t="shared" si="3"/>
        <v>0</v>
      </c>
      <c r="R6">
        <f>UUID($C6,R$4)</f>
        <v>0</v>
      </c>
      <c r="S6">
        <f t="shared" si="4"/>
        <v>5</v>
      </c>
      <c r="T6">
        <f>TIPORELACION($C6,T$4)</f>
        <v>0</v>
      </c>
      <c r="U6">
        <f>CFDIRELACIONADO($C6,U$4)</f>
        <v>0</v>
      </c>
      <c r="V6">
        <f t="shared" si="5"/>
        <v>5</v>
      </c>
      <c r="W6" s="7">
        <f>VALUE(CONCEPTOS($C6,W$4))</f>
        <v>0</v>
      </c>
      <c r="X6" s="7">
        <f>CONCEPTOS($C6,X$4)</f>
        <v>0</v>
      </c>
      <c r="Y6" s="7">
        <f>VALUE(CONCEPTOS($C6,Y$4))</f>
        <v>0</v>
      </c>
      <c r="AA6" t="s">
        <v>101</v>
      </c>
      <c r="AB6">
        <f t="shared" si="6"/>
        <v>0</v>
      </c>
      <c r="AC6">
        <f t="shared" si="6"/>
        <v>0</v>
      </c>
      <c r="AD6" s="7">
        <f>VALUE(IMPUESTOS($C6,AD$4))</f>
        <v>0</v>
      </c>
      <c r="AE6" s="7">
        <f t="shared" si="7"/>
        <v>0</v>
      </c>
      <c r="AF6" s="7">
        <f t="shared" si="7"/>
        <v>0</v>
      </c>
      <c r="AG6" s="7">
        <f>K6*0.1</f>
        <v>0</v>
      </c>
      <c r="AH6" s="7">
        <v>0.1</v>
      </c>
      <c r="AI6" s="18" t="s">
        <v>113</v>
      </c>
      <c r="AJ6" s="7">
        <f>VALUE(CFDIPAGO($C6,AJ$4))</f>
        <v>0</v>
      </c>
      <c r="AK6">
        <f>CFDIPAGO($C6,AK$4)</f>
        <v>0</v>
      </c>
      <c r="AL6">
        <f>CFDIPDOCTORELACIONADO($C6,AL$4)</f>
        <v>0</v>
      </c>
      <c r="AM6" s="7">
        <f t="shared" si="8"/>
        <v>0</v>
      </c>
      <c r="AN6" s="7">
        <f t="shared" si="8"/>
        <v>0</v>
      </c>
      <c r="AO6" s="7">
        <f t="shared" si="8"/>
        <v>0</v>
      </c>
      <c r="AP6">
        <f>CFDIPDOCTORELACIONADO($C6,AP$4)</f>
        <v>0</v>
      </c>
      <c r="AQ6" t="s">
        <v>174</v>
      </c>
    </row>
    <row r="7" spans="1:43" x14ac:dyDescent="0.25">
      <c r="A7" t="s">
        <v>195</v>
      </c>
      <c r="B7" t="str">
        <f t="shared" si="0"/>
        <v/>
      </c>
      <c r="D7">
        <f t="shared" si="1"/>
        <v>0</v>
      </c>
      <c r="E7">
        <f t="shared" si="1"/>
        <v>0</v>
      </c>
      <c r="F7">
        <f t="shared" si="1"/>
        <v>0</v>
      </c>
      <c r="G7">
        <f t="shared" si="1"/>
        <v>0</v>
      </c>
      <c r="H7">
        <f t="shared" si="1"/>
        <v>0</v>
      </c>
      <c r="I7">
        <f t="shared" si="1"/>
        <v>0</v>
      </c>
      <c r="J7" s="7">
        <f t="shared" si="2"/>
        <v>0</v>
      </c>
      <c r="K7" s="7">
        <f t="shared" si="2"/>
        <v>0</v>
      </c>
      <c r="L7">
        <v>612</v>
      </c>
      <c r="M7" t="s">
        <v>111</v>
      </c>
      <c r="N7" t="s">
        <v>110</v>
      </c>
      <c r="O7">
        <f t="shared" si="3"/>
        <v>0</v>
      </c>
      <c r="P7">
        <f t="shared" si="3"/>
        <v>0</v>
      </c>
      <c r="Q7">
        <f t="shared" si="3"/>
        <v>0</v>
      </c>
      <c r="R7">
        <f>UUID($C7,R$4)</f>
        <v>0</v>
      </c>
      <c r="S7">
        <f t="shared" si="4"/>
        <v>5</v>
      </c>
      <c r="T7">
        <f>TIPORELACION($C7,T$4)</f>
        <v>0</v>
      </c>
      <c r="U7">
        <f>CFDIRELACIONADO($C7,U$4)</f>
        <v>0</v>
      </c>
      <c r="V7">
        <f t="shared" si="5"/>
        <v>5</v>
      </c>
      <c r="W7" s="7">
        <f>VALUE(CONCEPTOS($C7,W$4))</f>
        <v>0</v>
      </c>
      <c r="X7" s="7">
        <f>CONCEPTOS($C7,X$4)</f>
        <v>0</v>
      </c>
      <c r="Y7" s="7">
        <f>VALUE(CONCEPTOS($C7,Y$4))</f>
        <v>0</v>
      </c>
      <c r="AA7" t="s">
        <v>89</v>
      </c>
      <c r="AB7">
        <f t="shared" si="6"/>
        <v>0</v>
      </c>
      <c r="AC7">
        <f t="shared" si="6"/>
        <v>0</v>
      </c>
      <c r="AD7" s="7">
        <f>VALUE(IMPUESTOS($C7,AD$4))</f>
        <v>0</v>
      </c>
      <c r="AE7" s="7">
        <f t="shared" si="7"/>
        <v>0</v>
      </c>
      <c r="AF7" s="7">
        <f t="shared" si="7"/>
        <v>0</v>
      </c>
      <c r="AG7" s="7">
        <f>K7*0.1</f>
        <v>0</v>
      </c>
      <c r="AH7" s="7">
        <v>0.1</v>
      </c>
      <c r="AI7" s="18" t="s">
        <v>113</v>
      </c>
      <c r="AJ7" s="7">
        <f>VALUE(CFDIPAGO($C7,AJ$4))</f>
        <v>0</v>
      </c>
      <c r="AK7">
        <f>CFDIPAGO($C7,AK$4)</f>
        <v>0</v>
      </c>
      <c r="AL7">
        <f>CFDIPDOCTORELACIONADO($C7,AL$4)</f>
        <v>0</v>
      </c>
      <c r="AM7" s="7">
        <f t="shared" si="8"/>
        <v>0</v>
      </c>
      <c r="AN7" s="7">
        <f t="shared" si="8"/>
        <v>0</v>
      </c>
      <c r="AO7" s="7">
        <f t="shared" si="8"/>
        <v>0</v>
      </c>
      <c r="AP7">
        <f>CFDIPDOCTORELACIONADO($C7,AP$4)</f>
        <v>0</v>
      </c>
      <c r="AQ7" t="s">
        <v>174</v>
      </c>
    </row>
    <row r="8" spans="1:43" x14ac:dyDescent="0.25">
      <c r="A8" t="s">
        <v>196</v>
      </c>
      <c r="B8" t="str">
        <f t="shared" si="0"/>
        <v/>
      </c>
      <c r="D8">
        <f t="shared" si="1"/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0</v>
      </c>
      <c r="J8" s="7">
        <f t="shared" si="2"/>
        <v>0</v>
      </c>
      <c r="K8" s="7">
        <f t="shared" si="2"/>
        <v>0</v>
      </c>
      <c r="L8">
        <v>612</v>
      </c>
      <c r="M8" t="s">
        <v>111</v>
      </c>
      <c r="N8" t="s">
        <v>110</v>
      </c>
      <c r="O8">
        <f t="shared" si="3"/>
        <v>0</v>
      </c>
      <c r="P8">
        <f t="shared" si="3"/>
        <v>0</v>
      </c>
      <c r="Q8">
        <f t="shared" si="3"/>
        <v>0</v>
      </c>
      <c r="R8">
        <f>UUID($C8,R$4)</f>
        <v>0</v>
      </c>
      <c r="S8">
        <f t="shared" si="4"/>
        <v>5</v>
      </c>
      <c r="T8">
        <f>TIPORELACION($C8,T$4)</f>
        <v>0</v>
      </c>
      <c r="U8">
        <f>CFDIRELACIONADO($C8,U$4)</f>
        <v>0</v>
      </c>
      <c r="V8">
        <f t="shared" si="5"/>
        <v>5</v>
      </c>
      <c r="W8" s="7">
        <f>VALUE(CONCEPTOS($C8,W$4))</f>
        <v>0</v>
      </c>
      <c r="X8" s="7">
        <f>CONCEPTOS($C8,X$4)</f>
        <v>0</v>
      </c>
      <c r="Y8" s="7">
        <f>VALUE(CONCEPTOS($C8,Y$4))</f>
        <v>0</v>
      </c>
      <c r="AA8" t="s">
        <v>102</v>
      </c>
      <c r="AB8">
        <f t="shared" si="6"/>
        <v>0</v>
      </c>
      <c r="AC8">
        <f t="shared" si="6"/>
        <v>0</v>
      </c>
      <c r="AD8" s="7">
        <f>VALUE(IMPUESTOS($C8,AD$4))</f>
        <v>0</v>
      </c>
      <c r="AE8" s="7">
        <f t="shared" si="7"/>
        <v>0</v>
      </c>
      <c r="AF8" s="7">
        <f t="shared" si="7"/>
        <v>0</v>
      </c>
      <c r="AG8" s="7">
        <f>K8*0.1</f>
        <v>0</v>
      </c>
      <c r="AH8" s="7">
        <v>0.1</v>
      </c>
      <c r="AI8" s="18" t="s">
        <v>113</v>
      </c>
      <c r="AJ8" s="7">
        <f>VALUE(CFDIPAGO($C8,AJ$4))</f>
        <v>0</v>
      </c>
      <c r="AK8">
        <f>CFDIPAGO($C8,AK$4)</f>
        <v>0</v>
      </c>
      <c r="AL8">
        <f>CFDIPDOCTORELACIONADO($C8,AL$4)</f>
        <v>0</v>
      </c>
      <c r="AM8" s="7">
        <f t="shared" si="8"/>
        <v>0</v>
      </c>
      <c r="AN8" s="7">
        <f t="shared" si="8"/>
        <v>0</v>
      </c>
      <c r="AO8" s="7">
        <f t="shared" si="8"/>
        <v>0</v>
      </c>
      <c r="AP8">
        <f>CFDIPDOCTORELACIONADO($C8,AP$4)</f>
        <v>0</v>
      </c>
      <c r="AQ8" t="s">
        <v>174</v>
      </c>
    </row>
    <row r="9" spans="1:43" x14ac:dyDescent="0.25">
      <c r="A9" t="s">
        <v>197</v>
      </c>
      <c r="B9" t="str">
        <f t="shared" si="0"/>
        <v/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 s="7">
        <f t="shared" si="2"/>
        <v>0</v>
      </c>
      <c r="K9" s="7">
        <f t="shared" si="2"/>
        <v>0</v>
      </c>
      <c r="L9">
        <v>612</v>
      </c>
      <c r="M9" t="s">
        <v>111</v>
      </c>
      <c r="N9" t="s">
        <v>110</v>
      </c>
      <c r="O9">
        <f t="shared" si="3"/>
        <v>0</v>
      </c>
      <c r="P9">
        <f t="shared" si="3"/>
        <v>0</v>
      </c>
      <c r="Q9">
        <f t="shared" si="3"/>
        <v>0</v>
      </c>
      <c r="R9">
        <f>UUID($C9,R$4)</f>
        <v>0</v>
      </c>
      <c r="S9">
        <f t="shared" si="4"/>
        <v>5</v>
      </c>
      <c r="T9">
        <f>TIPORELACION($C9,T$4)</f>
        <v>0</v>
      </c>
      <c r="U9">
        <f>CFDIRELACIONADO($C9,U$4)</f>
        <v>0</v>
      </c>
      <c r="V9">
        <f t="shared" si="5"/>
        <v>5</v>
      </c>
      <c r="W9" s="7">
        <f>VALUE(CONCEPTOS($C9,W$4))</f>
        <v>0</v>
      </c>
      <c r="X9" s="7">
        <f>CONCEPTOS($C9,X$4)</f>
        <v>0</v>
      </c>
      <c r="Y9" s="7">
        <f>VALUE(CONCEPTOS($C9,Y$4))</f>
        <v>0</v>
      </c>
      <c r="AA9" t="s">
        <v>90</v>
      </c>
      <c r="AB9">
        <f t="shared" si="6"/>
        <v>0</v>
      </c>
      <c r="AC9">
        <f t="shared" si="6"/>
        <v>0</v>
      </c>
      <c r="AD9" s="7">
        <f>VALUE(IMPUESTOS($C9,AD$4))</f>
        <v>0</v>
      </c>
      <c r="AE9" s="7">
        <f t="shared" si="7"/>
        <v>0</v>
      </c>
      <c r="AF9" s="7">
        <f t="shared" si="7"/>
        <v>0</v>
      </c>
      <c r="AG9" s="7">
        <f>K9*0.1</f>
        <v>0</v>
      </c>
      <c r="AH9" s="7">
        <v>0.1</v>
      </c>
      <c r="AI9" s="18" t="s">
        <v>113</v>
      </c>
      <c r="AJ9" s="7">
        <f>VALUE(CFDIPAGO($C9,AJ$4))</f>
        <v>0</v>
      </c>
      <c r="AK9">
        <f>CFDIPAGO($C9,AK$4)</f>
        <v>0</v>
      </c>
      <c r="AL9">
        <f>CFDIPDOCTORELACIONADO($C9,AL$4)</f>
        <v>0</v>
      </c>
      <c r="AM9" s="7">
        <f t="shared" si="8"/>
        <v>0</v>
      </c>
      <c r="AN9" s="7">
        <f t="shared" si="8"/>
        <v>0</v>
      </c>
      <c r="AO9" s="7">
        <f t="shared" si="8"/>
        <v>0</v>
      </c>
      <c r="AP9">
        <f>CFDIPDOCTORELACIONADO($C9,AP$4)</f>
        <v>0</v>
      </c>
      <c r="AQ9" t="s">
        <v>174</v>
      </c>
    </row>
    <row r="10" spans="1:43" x14ac:dyDescent="0.25">
      <c r="A10" t="s">
        <v>149</v>
      </c>
      <c r="B10" t="str">
        <f t="shared" si="0"/>
        <v/>
      </c>
      <c r="D10">
        <f t="shared" ref="D10:I20" si="9">COMPROBANTE($C10,D$4)</f>
        <v>0</v>
      </c>
      <c r="E10">
        <f t="shared" si="9"/>
        <v>0</v>
      </c>
      <c r="F10">
        <f t="shared" si="9"/>
        <v>0</v>
      </c>
      <c r="G10">
        <f t="shared" si="9"/>
        <v>0</v>
      </c>
      <c r="H10">
        <f t="shared" si="9"/>
        <v>0</v>
      </c>
      <c r="I10">
        <f t="shared" si="9"/>
        <v>0</v>
      </c>
      <c r="J10" s="7">
        <f t="shared" ref="J10:K24" si="10">VALUE(COMPROBANTE($C10,J$4))</f>
        <v>0</v>
      </c>
      <c r="K10" s="7">
        <f t="shared" si="10"/>
        <v>0</v>
      </c>
      <c r="L10">
        <v>612</v>
      </c>
      <c r="M10" t="s">
        <v>111</v>
      </c>
      <c r="N10" t="s">
        <v>110</v>
      </c>
      <c r="O10">
        <f t="shared" ref="O10:Q24" si="11">RECEPTOR($C10,O$4)</f>
        <v>0</v>
      </c>
      <c r="P10">
        <f t="shared" si="11"/>
        <v>0</v>
      </c>
      <c r="Q10">
        <f t="shared" si="11"/>
        <v>0</v>
      </c>
      <c r="R10">
        <f t="shared" ref="R10:R45" si="12">UUID($C10,R$4)</f>
        <v>0</v>
      </c>
      <c r="S10">
        <f t="shared" si="4"/>
        <v>5</v>
      </c>
      <c r="T10">
        <f t="shared" ref="T10:T45" si="13">TIPORELACION($C10,T$4)</f>
        <v>0</v>
      </c>
      <c r="U10">
        <f t="shared" ref="U10:U45" si="14">CFDIRELACIONADO($C10,U$4)</f>
        <v>0</v>
      </c>
      <c r="V10">
        <f t="shared" si="5"/>
        <v>5</v>
      </c>
      <c r="W10" s="7">
        <f t="shared" ref="W10:W45" si="15">VALUE(CONCEPTOS($C10,W$4))</f>
        <v>0</v>
      </c>
      <c r="X10" s="7">
        <f t="shared" ref="X10:X45" si="16">CONCEPTOS($C10,X$4)</f>
        <v>0</v>
      </c>
      <c r="Y10" s="7">
        <f t="shared" ref="Y10:Y45" si="17">VALUE(CONCEPTOS($C10,Y$4))</f>
        <v>0</v>
      </c>
      <c r="AA10" t="s">
        <v>84</v>
      </c>
      <c r="AB10">
        <f t="shared" ref="AB10:AC24" si="18">CONCEPTOS($C10,AB$4)</f>
        <v>0</v>
      </c>
      <c r="AC10">
        <f t="shared" si="18"/>
        <v>0</v>
      </c>
      <c r="AD10" s="7">
        <f t="shared" ref="AD10:AD45" si="19">VALUE(IMPUESTOS($C10,AD$4))</f>
        <v>0</v>
      </c>
      <c r="AE10" s="7">
        <f t="shared" ref="AE10:AF24" si="20">IMPUESTOS($C10,AE$4)</f>
        <v>0</v>
      </c>
      <c r="AF10" s="7">
        <f t="shared" si="20"/>
        <v>0</v>
      </c>
      <c r="AG10" s="7"/>
      <c r="AH10" s="7"/>
      <c r="AI10" s="7"/>
      <c r="AJ10" s="7">
        <f t="shared" ref="AJ10:AJ45" si="21">VALUE(CFDIPAGO($C10,AJ$4))</f>
        <v>0</v>
      </c>
      <c r="AK10">
        <f t="shared" ref="AK10:AK45" si="22">CFDIPAGO($C10,AK$4)</f>
        <v>0</v>
      </c>
      <c r="AL10">
        <f t="shared" ref="AL10:AL45" si="23">CFDIPDOCTORELACIONADO($C10,AL$4)</f>
        <v>0</v>
      </c>
      <c r="AM10" s="7">
        <f t="shared" ref="AM10:AO24" si="24">VALUE(CFDIPDOCTORELACIONADO($C10,AM$4))</f>
        <v>0</v>
      </c>
      <c r="AN10" s="7">
        <f t="shared" si="24"/>
        <v>0</v>
      </c>
      <c r="AO10" s="7">
        <f t="shared" si="24"/>
        <v>0</v>
      </c>
      <c r="AP10">
        <f t="shared" ref="AP10:AP45" si="25">CFDIPDOCTORELACIONADO($C10,AP$4)</f>
        <v>0</v>
      </c>
    </row>
    <row r="11" spans="1:43" x14ac:dyDescent="0.25">
      <c r="A11" t="s">
        <v>149</v>
      </c>
      <c r="B11" t="str">
        <f t="shared" si="0"/>
        <v/>
      </c>
      <c r="D11">
        <f t="shared" si="9"/>
        <v>0</v>
      </c>
      <c r="E11">
        <f t="shared" si="9"/>
        <v>0</v>
      </c>
      <c r="F11">
        <f t="shared" si="9"/>
        <v>0</v>
      </c>
      <c r="G11">
        <f t="shared" si="9"/>
        <v>0</v>
      </c>
      <c r="H11">
        <f t="shared" si="9"/>
        <v>0</v>
      </c>
      <c r="I11">
        <f t="shared" si="9"/>
        <v>0</v>
      </c>
      <c r="J11" s="7">
        <f t="shared" si="10"/>
        <v>0</v>
      </c>
      <c r="K11" s="7">
        <f t="shared" si="10"/>
        <v>0</v>
      </c>
      <c r="L11">
        <v>612</v>
      </c>
      <c r="M11" t="s">
        <v>111</v>
      </c>
      <c r="N11" t="s">
        <v>110</v>
      </c>
      <c r="O11">
        <f t="shared" si="11"/>
        <v>0</v>
      </c>
      <c r="P11">
        <f t="shared" si="11"/>
        <v>0</v>
      </c>
      <c r="Q11">
        <f t="shared" si="11"/>
        <v>0</v>
      </c>
      <c r="R11">
        <f t="shared" si="12"/>
        <v>0</v>
      </c>
      <c r="S11">
        <f t="shared" si="4"/>
        <v>5</v>
      </c>
      <c r="T11">
        <f t="shared" si="13"/>
        <v>0</v>
      </c>
      <c r="U11">
        <f t="shared" si="14"/>
        <v>0</v>
      </c>
      <c r="V11">
        <f t="shared" si="5"/>
        <v>5</v>
      </c>
      <c r="W11" s="7">
        <f t="shared" si="15"/>
        <v>0</v>
      </c>
      <c r="X11" s="7">
        <f t="shared" si="16"/>
        <v>0</v>
      </c>
      <c r="Y11" s="7">
        <f t="shared" si="17"/>
        <v>0</v>
      </c>
      <c r="AA11" t="s">
        <v>84</v>
      </c>
      <c r="AB11">
        <f t="shared" si="18"/>
        <v>0</v>
      </c>
      <c r="AC11">
        <f t="shared" si="18"/>
        <v>0</v>
      </c>
      <c r="AD11" s="7">
        <f t="shared" si="19"/>
        <v>0</v>
      </c>
      <c r="AE11" s="7">
        <f t="shared" si="20"/>
        <v>0</v>
      </c>
      <c r="AF11" s="7">
        <f t="shared" si="20"/>
        <v>0</v>
      </c>
      <c r="AG11" s="7"/>
      <c r="AH11" s="7"/>
      <c r="AI11" s="7"/>
      <c r="AJ11" s="7">
        <f t="shared" si="21"/>
        <v>0</v>
      </c>
      <c r="AK11">
        <f t="shared" si="22"/>
        <v>0</v>
      </c>
      <c r="AL11">
        <f t="shared" si="23"/>
        <v>0</v>
      </c>
      <c r="AM11" s="7">
        <f t="shared" si="24"/>
        <v>0</v>
      </c>
      <c r="AN11" s="7">
        <f t="shared" si="24"/>
        <v>0</v>
      </c>
      <c r="AO11" s="7">
        <f t="shared" si="24"/>
        <v>0</v>
      </c>
      <c r="AP11">
        <f t="shared" si="25"/>
        <v>0</v>
      </c>
    </row>
    <row r="12" spans="1:43" x14ac:dyDescent="0.25">
      <c r="A12" t="s">
        <v>150</v>
      </c>
      <c r="B12" t="str">
        <f t="shared" si="0"/>
        <v/>
      </c>
      <c r="D12">
        <f t="shared" si="9"/>
        <v>0</v>
      </c>
      <c r="E12">
        <f t="shared" si="9"/>
        <v>0</v>
      </c>
      <c r="F12">
        <f t="shared" si="9"/>
        <v>0</v>
      </c>
      <c r="G12">
        <f t="shared" si="9"/>
        <v>0</v>
      </c>
      <c r="H12">
        <f t="shared" si="9"/>
        <v>0</v>
      </c>
      <c r="I12">
        <f t="shared" si="9"/>
        <v>0</v>
      </c>
      <c r="J12" s="7">
        <f t="shared" si="10"/>
        <v>0</v>
      </c>
      <c r="K12" s="7">
        <f t="shared" si="10"/>
        <v>0</v>
      </c>
      <c r="L12">
        <v>612</v>
      </c>
      <c r="M12" t="s">
        <v>111</v>
      </c>
      <c r="N12" t="s">
        <v>110</v>
      </c>
      <c r="O12">
        <f t="shared" si="11"/>
        <v>0</v>
      </c>
      <c r="P12">
        <f t="shared" si="11"/>
        <v>0</v>
      </c>
      <c r="Q12">
        <f t="shared" si="11"/>
        <v>0</v>
      </c>
      <c r="R12">
        <f t="shared" si="12"/>
        <v>0</v>
      </c>
      <c r="S12">
        <f t="shared" si="4"/>
        <v>5</v>
      </c>
      <c r="T12">
        <f t="shared" si="13"/>
        <v>0</v>
      </c>
      <c r="U12">
        <f t="shared" si="14"/>
        <v>0</v>
      </c>
      <c r="V12">
        <f t="shared" si="5"/>
        <v>5</v>
      </c>
      <c r="W12" s="7">
        <f t="shared" si="15"/>
        <v>0</v>
      </c>
      <c r="X12" s="7">
        <f t="shared" si="16"/>
        <v>0</v>
      </c>
      <c r="Y12" s="7">
        <f t="shared" si="17"/>
        <v>0</v>
      </c>
      <c r="AA12" t="s">
        <v>103</v>
      </c>
      <c r="AB12">
        <f t="shared" si="18"/>
        <v>0</v>
      </c>
      <c r="AC12">
        <f t="shared" si="18"/>
        <v>0</v>
      </c>
      <c r="AD12" s="7">
        <f t="shared" si="19"/>
        <v>0</v>
      </c>
      <c r="AE12" s="7">
        <f t="shared" si="20"/>
        <v>0</v>
      </c>
      <c r="AF12" s="7">
        <f t="shared" si="20"/>
        <v>0</v>
      </c>
      <c r="AG12" s="7">
        <f>K12*0.1</f>
        <v>0</v>
      </c>
      <c r="AH12" s="7">
        <v>0.1</v>
      </c>
      <c r="AI12" s="18" t="s">
        <v>113</v>
      </c>
      <c r="AJ12" s="7">
        <f t="shared" si="21"/>
        <v>0</v>
      </c>
      <c r="AK12">
        <f t="shared" si="22"/>
        <v>0</v>
      </c>
      <c r="AL12">
        <f t="shared" si="23"/>
        <v>0</v>
      </c>
      <c r="AM12" s="7">
        <f t="shared" si="24"/>
        <v>0</v>
      </c>
      <c r="AN12" s="7">
        <f t="shared" si="24"/>
        <v>0</v>
      </c>
      <c r="AO12" s="7">
        <f t="shared" si="24"/>
        <v>0</v>
      </c>
      <c r="AP12">
        <f t="shared" si="25"/>
        <v>0</v>
      </c>
      <c r="AQ12" t="s">
        <v>174</v>
      </c>
    </row>
    <row r="13" spans="1:43" x14ac:dyDescent="0.25">
      <c r="A13" t="s">
        <v>150</v>
      </c>
      <c r="B13" t="str">
        <f t="shared" si="0"/>
        <v/>
      </c>
      <c r="D13">
        <f t="shared" si="9"/>
        <v>0</v>
      </c>
      <c r="E13">
        <f t="shared" si="9"/>
        <v>0</v>
      </c>
      <c r="F13">
        <f t="shared" si="9"/>
        <v>0</v>
      </c>
      <c r="G13">
        <f t="shared" si="9"/>
        <v>0</v>
      </c>
      <c r="H13">
        <f t="shared" si="9"/>
        <v>0</v>
      </c>
      <c r="I13">
        <f t="shared" si="9"/>
        <v>0</v>
      </c>
      <c r="J13" s="7">
        <f t="shared" si="10"/>
        <v>0</v>
      </c>
      <c r="K13" s="7">
        <f t="shared" si="10"/>
        <v>0</v>
      </c>
      <c r="L13">
        <v>612</v>
      </c>
      <c r="M13" t="s">
        <v>111</v>
      </c>
      <c r="N13" t="s">
        <v>110</v>
      </c>
      <c r="O13">
        <f t="shared" si="11"/>
        <v>0</v>
      </c>
      <c r="P13">
        <f t="shared" si="11"/>
        <v>0</v>
      </c>
      <c r="Q13">
        <f t="shared" si="11"/>
        <v>0</v>
      </c>
      <c r="R13">
        <f t="shared" si="12"/>
        <v>0</v>
      </c>
      <c r="S13">
        <f t="shared" si="4"/>
        <v>5</v>
      </c>
      <c r="T13">
        <f t="shared" si="13"/>
        <v>0</v>
      </c>
      <c r="U13">
        <f t="shared" si="14"/>
        <v>0</v>
      </c>
      <c r="V13">
        <f t="shared" si="5"/>
        <v>5</v>
      </c>
      <c r="W13" s="7">
        <f t="shared" si="15"/>
        <v>0</v>
      </c>
      <c r="X13" s="7">
        <f t="shared" si="16"/>
        <v>0</v>
      </c>
      <c r="Y13" s="7">
        <f t="shared" si="17"/>
        <v>0</v>
      </c>
      <c r="AA13" t="s">
        <v>84</v>
      </c>
      <c r="AB13">
        <f t="shared" si="18"/>
        <v>0</v>
      </c>
      <c r="AC13">
        <f t="shared" si="18"/>
        <v>0</v>
      </c>
      <c r="AD13" s="7">
        <f t="shared" si="19"/>
        <v>0</v>
      </c>
      <c r="AE13" s="7">
        <f t="shared" si="20"/>
        <v>0</v>
      </c>
      <c r="AF13" s="7">
        <f t="shared" si="20"/>
        <v>0</v>
      </c>
      <c r="AG13" s="7"/>
      <c r="AH13" s="7"/>
      <c r="AI13" s="7"/>
      <c r="AJ13" s="7">
        <f t="shared" si="21"/>
        <v>0</v>
      </c>
      <c r="AK13">
        <f t="shared" si="22"/>
        <v>0</v>
      </c>
      <c r="AL13">
        <f t="shared" si="23"/>
        <v>0</v>
      </c>
      <c r="AM13" s="7">
        <f t="shared" si="24"/>
        <v>0</v>
      </c>
      <c r="AN13" s="7">
        <f t="shared" si="24"/>
        <v>0</v>
      </c>
      <c r="AO13" s="7">
        <f t="shared" si="24"/>
        <v>0</v>
      </c>
      <c r="AP13">
        <f t="shared" si="25"/>
        <v>0</v>
      </c>
    </row>
    <row r="14" spans="1:43" x14ac:dyDescent="0.25">
      <c r="A14" t="s">
        <v>150</v>
      </c>
      <c r="B14" t="str">
        <f t="shared" si="0"/>
        <v/>
      </c>
      <c r="D14">
        <f t="shared" si="9"/>
        <v>0</v>
      </c>
      <c r="E14">
        <f t="shared" si="9"/>
        <v>0</v>
      </c>
      <c r="F14">
        <f t="shared" si="9"/>
        <v>0</v>
      </c>
      <c r="G14">
        <f t="shared" si="9"/>
        <v>0</v>
      </c>
      <c r="H14">
        <f t="shared" si="9"/>
        <v>0</v>
      </c>
      <c r="I14">
        <f t="shared" si="9"/>
        <v>0</v>
      </c>
      <c r="J14" s="7">
        <f t="shared" si="10"/>
        <v>0</v>
      </c>
      <c r="K14" s="7">
        <f t="shared" si="10"/>
        <v>0</v>
      </c>
      <c r="L14">
        <v>612</v>
      </c>
      <c r="M14" t="s">
        <v>111</v>
      </c>
      <c r="N14" t="s">
        <v>110</v>
      </c>
      <c r="O14">
        <f t="shared" si="11"/>
        <v>0</v>
      </c>
      <c r="P14">
        <f t="shared" si="11"/>
        <v>0</v>
      </c>
      <c r="Q14">
        <f t="shared" si="11"/>
        <v>0</v>
      </c>
      <c r="R14">
        <f t="shared" si="12"/>
        <v>0</v>
      </c>
      <c r="S14">
        <f t="shared" si="4"/>
        <v>5</v>
      </c>
      <c r="T14">
        <f t="shared" si="13"/>
        <v>0</v>
      </c>
      <c r="U14">
        <f t="shared" si="14"/>
        <v>0</v>
      </c>
      <c r="V14">
        <f t="shared" si="5"/>
        <v>5</v>
      </c>
      <c r="W14" s="7">
        <f t="shared" si="15"/>
        <v>0</v>
      </c>
      <c r="X14" s="7">
        <f t="shared" si="16"/>
        <v>0</v>
      </c>
      <c r="Y14" s="7">
        <f t="shared" si="17"/>
        <v>0</v>
      </c>
      <c r="AA14" t="s">
        <v>91</v>
      </c>
      <c r="AB14">
        <f t="shared" si="18"/>
        <v>0</v>
      </c>
      <c r="AC14">
        <f t="shared" si="18"/>
        <v>0</v>
      </c>
      <c r="AD14" s="7">
        <f t="shared" si="19"/>
        <v>0</v>
      </c>
      <c r="AE14" s="7">
        <f t="shared" si="20"/>
        <v>0</v>
      </c>
      <c r="AF14" s="7">
        <f t="shared" si="20"/>
        <v>0</v>
      </c>
      <c r="AG14" s="7">
        <f>K14*0.1</f>
        <v>0</v>
      </c>
      <c r="AH14" s="7">
        <v>0.1</v>
      </c>
      <c r="AI14" s="18" t="s">
        <v>113</v>
      </c>
      <c r="AJ14" s="7">
        <f t="shared" si="21"/>
        <v>0</v>
      </c>
      <c r="AK14">
        <f t="shared" si="22"/>
        <v>0</v>
      </c>
      <c r="AL14">
        <f t="shared" si="23"/>
        <v>0</v>
      </c>
      <c r="AM14" s="7">
        <f t="shared" si="24"/>
        <v>0</v>
      </c>
      <c r="AN14" s="7">
        <f t="shared" si="24"/>
        <v>0</v>
      </c>
      <c r="AO14" s="7">
        <f t="shared" si="24"/>
        <v>0</v>
      </c>
      <c r="AP14">
        <f t="shared" si="25"/>
        <v>0</v>
      </c>
      <c r="AQ14" t="s">
        <v>174</v>
      </c>
    </row>
    <row r="15" spans="1:43" x14ac:dyDescent="0.25">
      <c r="A15" t="s">
        <v>150</v>
      </c>
      <c r="B15" t="str">
        <f t="shared" si="0"/>
        <v/>
      </c>
      <c r="D15">
        <f t="shared" si="9"/>
        <v>0</v>
      </c>
      <c r="E15">
        <f t="shared" si="9"/>
        <v>0</v>
      </c>
      <c r="F15">
        <f t="shared" si="9"/>
        <v>0</v>
      </c>
      <c r="G15">
        <f t="shared" si="9"/>
        <v>0</v>
      </c>
      <c r="H15">
        <f t="shared" si="9"/>
        <v>0</v>
      </c>
      <c r="I15">
        <f t="shared" si="9"/>
        <v>0</v>
      </c>
      <c r="J15" s="7">
        <f t="shared" si="10"/>
        <v>0</v>
      </c>
      <c r="K15" s="7">
        <f t="shared" si="10"/>
        <v>0</v>
      </c>
      <c r="L15">
        <v>612</v>
      </c>
      <c r="M15" t="s">
        <v>111</v>
      </c>
      <c r="N15" t="s">
        <v>110</v>
      </c>
      <c r="O15">
        <f t="shared" si="11"/>
        <v>0</v>
      </c>
      <c r="P15">
        <f t="shared" si="11"/>
        <v>0</v>
      </c>
      <c r="Q15">
        <f t="shared" si="11"/>
        <v>0</v>
      </c>
      <c r="R15">
        <f t="shared" si="12"/>
        <v>0</v>
      </c>
      <c r="S15">
        <f t="shared" si="4"/>
        <v>5</v>
      </c>
      <c r="T15">
        <f t="shared" si="13"/>
        <v>0</v>
      </c>
      <c r="U15">
        <f t="shared" si="14"/>
        <v>0</v>
      </c>
      <c r="V15">
        <f t="shared" si="5"/>
        <v>5</v>
      </c>
      <c r="W15" s="7">
        <f t="shared" si="15"/>
        <v>0</v>
      </c>
      <c r="X15" s="7">
        <f t="shared" si="16"/>
        <v>0</v>
      </c>
      <c r="Y15" s="7">
        <f t="shared" si="17"/>
        <v>0</v>
      </c>
      <c r="AA15" t="s">
        <v>92</v>
      </c>
      <c r="AB15">
        <f t="shared" si="18"/>
        <v>0</v>
      </c>
      <c r="AC15">
        <f t="shared" si="18"/>
        <v>0</v>
      </c>
      <c r="AD15" s="7">
        <f t="shared" si="19"/>
        <v>0</v>
      </c>
      <c r="AE15" s="7">
        <f t="shared" si="20"/>
        <v>0</v>
      </c>
      <c r="AF15" s="7">
        <f t="shared" si="20"/>
        <v>0</v>
      </c>
      <c r="AG15" s="7">
        <f>K15*0.1</f>
        <v>0</v>
      </c>
      <c r="AH15" s="7">
        <v>0.1</v>
      </c>
      <c r="AI15" s="18" t="s">
        <v>113</v>
      </c>
      <c r="AJ15" s="7">
        <f t="shared" si="21"/>
        <v>0</v>
      </c>
      <c r="AK15">
        <f t="shared" si="22"/>
        <v>0</v>
      </c>
      <c r="AL15">
        <f t="shared" si="23"/>
        <v>0</v>
      </c>
      <c r="AM15" s="7">
        <f t="shared" si="24"/>
        <v>0</v>
      </c>
      <c r="AN15" s="7">
        <f t="shared" si="24"/>
        <v>0</v>
      </c>
      <c r="AO15" s="7">
        <f t="shared" si="24"/>
        <v>0</v>
      </c>
      <c r="AP15">
        <f t="shared" si="25"/>
        <v>0</v>
      </c>
      <c r="AQ15" t="s">
        <v>174</v>
      </c>
    </row>
    <row r="16" spans="1:43" x14ac:dyDescent="0.25">
      <c r="A16" t="s">
        <v>150</v>
      </c>
      <c r="B16" t="str">
        <f t="shared" si="0"/>
        <v/>
      </c>
      <c r="D16">
        <f t="shared" si="9"/>
        <v>0</v>
      </c>
      <c r="E16">
        <f t="shared" si="9"/>
        <v>0</v>
      </c>
      <c r="F16">
        <f t="shared" si="9"/>
        <v>0</v>
      </c>
      <c r="G16">
        <f t="shared" si="9"/>
        <v>0</v>
      </c>
      <c r="H16">
        <f t="shared" si="9"/>
        <v>0</v>
      </c>
      <c r="I16">
        <f t="shared" si="9"/>
        <v>0</v>
      </c>
      <c r="J16" s="7">
        <f t="shared" si="10"/>
        <v>0</v>
      </c>
      <c r="K16" s="7">
        <f t="shared" si="10"/>
        <v>0</v>
      </c>
      <c r="L16">
        <v>612</v>
      </c>
      <c r="M16" t="s">
        <v>111</v>
      </c>
      <c r="N16" t="s">
        <v>110</v>
      </c>
      <c r="O16">
        <f t="shared" si="11"/>
        <v>0</v>
      </c>
      <c r="P16">
        <f t="shared" si="11"/>
        <v>0</v>
      </c>
      <c r="Q16">
        <f t="shared" si="11"/>
        <v>0</v>
      </c>
      <c r="R16">
        <f t="shared" si="12"/>
        <v>0</v>
      </c>
      <c r="S16">
        <f t="shared" si="4"/>
        <v>5</v>
      </c>
      <c r="T16">
        <f t="shared" si="13"/>
        <v>0</v>
      </c>
      <c r="U16">
        <f t="shared" si="14"/>
        <v>0</v>
      </c>
      <c r="V16">
        <f t="shared" si="5"/>
        <v>5</v>
      </c>
      <c r="W16" s="7">
        <f t="shared" si="15"/>
        <v>0</v>
      </c>
      <c r="X16" s="7">
        <f t="shared" si="16"/>
        <v>0</v>
      </c>
      <c r="Y16" s="7">
        <f t="shared" si="17"/>
        <v>0</v>
      </c>
      <c r="AA16" t="s">
        <v>93</v>
      </c>
      <c r="AB16">
        <f t="shared" si="18"/>
        <v>0</v>
      </c>
      <c r="AC16">
        <f t="shared" si="18"/>
        <v>0</v>
      </c>
      <c r="AD16" s="7">
        <f t="shared" si="19"/>
        <v>0</v>
      </c>
      <c r="AE16" s="7">
        <f t="shared" si="20"/>
        <v>0</v>
      </c>
      <c r="AF16" s="7">
        <f t="shared" si="20"/>
        <v>0</v>
      </c>
      <c r="AG16" s="7">
        <f>K16*0.1</f>
        <v>0</v>
      </c>
      <c r="AH16" s="7">
        <v>0.1</v>
      </c>
      <c r="AI16" s="18" t="s">
        <v>113</v>
      </c>
      <c r="AJ16" s="7">
        <f t="shared" si="21"/>
        <v>0</v>
      </c>
      <c r="AK16">
        <f t="shared" si="22"/>
        <v>0</v>
      </c>
      <c r="AL16">
        <f t="shared" si="23"/>
        <v>0</v>
      </c>
      <c r="AM16" s="7">
        <f t="shared" si="24"/>
        <v>0</v>
      </c>
      <c r="AN16" s="7">
        <f t="shared" si="24"/>
        <v>0</v>
      </c>
      <c r="AO16" s="7">
        <f t="shared" si="24"/>
        <v>0</v>
      </c>
      <c r="AP16">
        <f t="shared" si="25"/>
        <v>0</v>
      </c>
      <c r="AQ16" t="s">
        <v>174</v>
      </c>
    </row>
    <row r="17" spans="1:43" x14ac:dyDescent="0.25">
      <c r="A17" t="s">
        <v>151</v>
      </c>
      <c r="B17" t="str">
        <f t="shared" si="0"/>
        <v/>
      </c>
      <c r="D17">
        <f t="shared" si="9"/>
        <v>0</v>
      </c>
      <c r="E17">
        <f t="shared" si="9"/>
        <v>0</v>
      </c>
      <c r="F17">
        <f t="shared" si="9"/>
        <v>0</v>
      </c>
      <c r="G17">
        <f t="shared" si="9"/>
        <v>0</v>
      </c>
      <c r="H17">
        <f t="shared" si="9"/>
        <v>0</v>
      </c>
      <c r="I17">
        <f t="shared" si="9"/>
        <v>0</v>
      </c>
      <c r="J17" s="7">
        <f t="shared" si="10"/>
        <v>0</v>
      </c>
      <c r="K17" s="7">
        <f t="shared" si="10"/>
        <v>0</v>
      </c>
      <c r="L17">
        <v>612</v>
      </c>
      <c r="M17" t="s">
        <v>111</v>
      </c>
      <c r="N17" t="s">
        <v>110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2"/>
        <v>0</v>
      </c>
      <c r="S17">
        <f t="shared" si="4"/>
        <v>5</v>
      </c>
      <c r="T17">
        <f t="shared" si="13"/>
        <v>0</v>
      </c>
      <c r="U17">
        <f t="shared" si="14"/>
        <v>0</v>
      </c>
      <c r="V17">
        <f t="shared" si="5"/>
        <v>5</v>
      </c>
      <c r="W17" s="7">
        <f t="shared" si="15"/>
        <v>0</v>
      </c>
      <c r="X17" s="7">
        <f t="shared" si="16"/>
        <v>0</v>
      </c>
      <c r="Y17" s="7">
        <f t="shared" si="17"/>
        <v>0</v>
      </c>
      <c r="AA17" s="7" t="s">
        <v>99</v>
      </c>
      <c r="AB17">
        <f t="shared" si="18"/>
        <v>0</v>
      </c>
      <c r="AC17">
        <f t="shared" si="18"/>
        <v>0</v>
      </c>
      <c r="AD17" s="7">
        <f t="shared" si="19"/>
        <v>0</v>
      </c>
      <c r="AE17" s="7">
        <f t="shared" si="20"/>
        <v>0</v>
      </c>
      <c r="AF17" s="7">
        <f t="shared" si="20"/>
        <v>0</v>
      </c>
      <c r="AG17" s="7">
        <f>K17*0.1</f>
        <v>0</v>
      </c>
      <c r="AH17" s="7">
        <v>0.1</v>
      </c>
      <c r="AI17" s="18" t="s">
        <v>113</v>
      </c>
      <c r="AJ17" s="7">
        <f t="shared" si="21"/>
        <v>0</v>
      </c>
      <c r="AK17">
        <f t="shared" si="22"/>
        <v>0</v>
      </c>
      <c r="AL17">
        <f t="shared" si="23"/>
        <v>0</v>
      </c>
      <c r="AM17" s="7">
        <f t="shared" si="24"/>
        <v>0</v>
      </c>
      <c r="AN17" s="7">
        <f t="shared" si="24"/>
        <v>0</v>
      </c>
      <c r="AO17" s="7">
        <f t="shared" si="24"/>
        <v>0</v>
      </c>
      <c r="AP17">
        <f t="shared" si="25"/>
        <v>0</v>
      </c>
      <c r="AQ17" t="s">
        <v>174</v>
      </c>
    </row>
    <row r="18" spans="1:43" x14ac:dyDescent="0.25">
      <c r="A18" t="s">
        <v>151</v>
      </c>
      <c r="B18" t="str">
        <f t="shared" si="0"/>
        <v/>
      </c>
      <c r="D18">
        <f t="shared" si="9"/>
        <v>0</v>
      </c>
      <c r="E18">
        <f t="shared" si="9"/>
        <v>0</v>
      </c>
      <c r="F18">
        <f t="shared" si="9"/>
        <v>0</v>
      </c>
      <c r="G18">
        <f t="shared" si="9"/>
        <v>0</v>
      </c>
      <c r="H18">
        <f t="shared" si="9"/>
        <v>0</v>
      </c>
      <c r="I18">
        <f t="shared" si="9"/>
        <v>0</v>
      </c>
      <c r="J18" s="7">
        <f t="shared" si="10"/>
        <v>0</v>
      </c>
      <c r="K18" s="7">
        <f t="shared" si="10"/>
        <v>0</v>
      </c>
      <c r="L18">
        <v>612</v>
      </c>
      <c r="M18" t="s">
        <v>111</v>
      </c>
      <c r="N18" t="s">
        <v>110</v>
      </c>
      <c r="O18">
        <f t="shared" si="11"/>
        <v>0</v>
      </c>
      <c r="P18">
        <f t="shared" si="11"/>
        <v>0</v>
      </c>
      <c r="Q18">
        <f t="shared" si="11"/>
        <v>0</v>
      </c>
      <c r="R18">
        <f t="shared" si="12"/>
        <v>0</v>
      </c>
      <c r="S18">
        <f t="shared" si="4"/>
        <v>5</v>
      </c>
      <c r="T18">
        <f t="shared" si="13"/>
        <v>0</v>
      </c>
      <c r="U18">
        <f t="shared" si="14"/>
        <v>0</v>
      </c>
      <c r="V18">
        <f t="shared" si="5"/>
        <v>5</v>
      </c>
      <c r="W18" s="7">
        <f t="shared" si="15"/>
        <v>0</v>
      </c>
      <c r="X18" s="7">
        <f t="shared" si="16"/>
        <v>0</v>
      </c>
      <c r="Y18" s="7">
        <f t="shared" si="17"/>
        <v>0</v>
      </c>
      <c r="AA18" t="s">
        <v>99</v>
      </c>
      <c r="AB18">
        <f t="shared" si="18"/>
        <v>0</v>
      </c>
      <c r="AC18">
        <f t="shared" si="18"/>
        <v>0</v>
      </c>
      <c r="AD18" s="7">
        <f t="shared" si="19"/>
        <v>0</v>
      </c>
      <c r="AE18" s="7">
        <f t="shared" si="20"/>
        <v>0</v>
      </c>
      <c r="AF18" s="7">
        <f t="shared" si="20"/>
        <v>0</v>
      </c>
      <c r="AG18" s="7">
        <f>K18*0.1</f>
        <v>0</v>
      </c>
      <c r="AH18" s="7">
        <v>0.1</v>
      </c>
      <c r="AI18" s="18" t="s">
        <v>113</v>
      </c>
      <c r="AJ18" s="7">
        <f t="shared" si="21"/>
        <v>0</v>
      </c>
      <c r="AK18">
        <f t="shared" si="22"/>
        <v>0</v>
      </c>
      <c r="AL18">
        <f t="shared" si="23"/>
        <v>0</v>
      </c>
      <c r="AM18" s="7">
        <f t="shared" si="24"/>
        <v>0</v>
      </c>
      <c r="AN18" s="7">
        <f t="shared" si="24"/>
        <v>0</v>
      </c>
      <c r="AO18" s="7">
        <f t="shared" si="24"/>
        <v>0</v>
      </c>
      <c r="AP18">
        <f t="shared" si="25"/>
        <v>0</v>
      </c>
      <c r="AQ18" t="s">
        <v>174</v>
      </c>
    </row>
    <row r="19" spans="1:43" x14ac:dyDescent="0.25">
      <c r="A19" t="s">
        <v>151</v>
      </c>
      <c r="B19" t="str">
        <f t="shared" si="0"/>
        <v/>
      </c>
      <c r="D19">
        <f t="shared" si="9"/>
        <v>0</v>
      </c>
      <c r="E19">
        <f t="shared" si="9"/>
        <v>0</v>
      </c>
      <c r="F19">
        <f t="shared" si="9"/>
        <v>0</v>
      </c>
      <c r="G19">
        <f t="shared" si="9"/>
        <v>0</v>
      </c>
      <c r="H19">
        <f t="shared" si="9"/>
        <v>0</v>
      </c>
      <c r="I19">
        <f t="shared" si="9"/>
        <v>0</v>
      </c>
      <c r="J19" s="7">
        <f t="shared" si="10"/>
        <v>0</v>
      </c>
      <c r="K19" s="7">
        <f t="shared" si="10"/>
        <v>0</v>
      </c>
      <c r="L19">
        <v>612</v>
      </c>
      <c r="M19" t="s">
        <v>111</v>
      </c>
      <c r="N19" t="s">
        <v>110</v>
      </c>
      <c r="O19">
        <f t="shared" si="11"/>
        <v>0</v>
      </c>
      <c r="P19">
        <f t="shared" si="11"/>
        <v>0</v>
      </c>
      <c r="Q19">
        <f t="shared" si="11"/>
        <v>0</v>
      </c>
      <c r="R19">
        <f t="shared" si="12"/>
        <v>0</v>
      </c>
      <c r="S19">
        <f t="shared" si="4"/>
        <v>5</v>
      </c>
      <c r="T19">
        <f t="shared" si="13"/>
        <v>0</v>
      </c>
      <c r="U19">
        <f t="shared" si="14"/>
        <v>0</v>
      </c>
      <c r="V19">
        <f t="shared" si="5"/>
        <v>5</v>
      </c>
      <c r="W19" s="7">
        <f t="shared" si="15"/>
        <v>0</v>
      </c>
      <c r="X19" s="7">
        <f t="shared" si="16"/>
        <v>0</v>
      </c>
      <c r="Y19" s="7">
        <f t="shared" si="17"/>
        <v>0</v>
      </c>
      <c r="AA19" t="s">
        <v>84</v>
      </c>
      <c r="AB19">
        <f t="shared" si="18"/>
        <v>0</v>
      </c>
      <c r="AC19">
        <f t="shared" si="18"/>
        <v>0</v>
      </c>
      <c r="AD19" s="7">
        <f t="shared" si="19"/>
        <v>0</v>
      </c>
      <c r="AE19" s="7">
        <f t="shared" si="20"/>
        <v>0</v>
      </c>
      <c r="AF19" s="7">
        <f t="shared" si="20"/>
        <v>0</v>
      </c>
      <c r="AG19" s="7"/>
      <c r="AH19" s="7"/>
      <c r="AI19" s="7"/>
      <c r="AJ19" s="7">
        <f t="shared" si="21"/>
        <v>0</v>
      </c>
      <c r="AK19">
        <f t="shared" si="22"/>
        <v>0</v>
      </c>
      <c r="AL19">
        <f t="shared" si="23"/>
        <v>0</v>
      </c>
      <c r="AM19" s="7">
        <f t="shared" si="24"/>
        <v>0</v>
      </c>
      <c r="AN19" s="7">
        <f t="shared" si="24"/>
        <v>0</v>
      </c>
      <c r="AO19" s="7">
        <f t="shared" si="24"/>
        <v>0</v>
      </c>
      <c r="AP19">
        <f t="shared" si="25"/>
        <v>0</v>
      </c>
    </row>
    <row r="20" spans="1:43" x14ac:dyDescent="0.25">
      <c r="A20" t="s">
        <v>151</v>
      </c>
      <c r="B20" t="str">
        <f t="shared" si="0"/>
        <v/>
      </c>
      <c r="D20">
        <f t="shared" si="9"/>
        <v>0</v>
      </c>
      <c r="E20">
        <f t="shared" si="9"/>
        <v>0</v>
      </c>
      <c r="F20">
        <f t="shared" si="9"/>
        <v>0</v>
      </c>
      <c r="G20">
        <f t="shared" si="9"/>
        <v>0</v>
      </c>
      <c r="H20">
        <f t="shared" si="9"/>
        <v>0</v>
      </c>
      <c r="I20">
        <f t="shared" si="9"/>
        <v>0</v>
      </c>
      <c r="J20" s="7">
        <f t="shared" si="10"/>
        <v>0</v>
      </c>
      <c r="K20" s="7">
        <f t="shared" si="10"/>
        <v>0</v>
      </c>
      <c r="L20">
        <v>612</v>
      </c>
      <c r="M20" t="s">
        <v>111</v>
      </c>
      <c r="N20" t="s">
        <v>110</v>
      </c>
      <c r="O20">
        <f t="shared" si="11"/>
        <v>0</v>
      </c>
      <c r="P20">
        <f t="shared" si="11"/>
        <v>0</v>
      </c>
      <c r="Q20">
        <f t="shared" si="11"/>
        <v>0</v>
      </c>
      <c r="R20">
        <f t="shared" si="12"/>
        <v>0</v>
      </c>
      <c r="S20">
        <f t="shared" si="4"/>
        <v>5</v>
      </c>
      <c r="T20">
        <f t="shared" si="13"/>
        <v>0</v>
      </c>
      <c r="U20">
        <f t="shared" si="14"/>
        <v>0</v>
      </c>
      <c r="V20">
        <f t="shared" si="5"/>
        <v>5</v>
      </c>
      <c r="W20" s="7">
        <f t="shared" si="15"/>
        <v>0</v>
      </c>
      <c r="X20" s="7">
        <f t="shared" si="16"/>
        <v>0</v>
      </c>
      <c r="Y20" s="7">
        <f t="shared" si="17"/>
        <v>0</v>
      </c>
      <c r="AA20" t="s">
        <v>84</v>
      </c>
      <c r="AB20">
        <f t="shared" si="18"/>
        <v>0</v>
      </c>
      <c r="AC20">
        <f t="shared" si="18"/>
        <v>0</v>
      </c>
      <c r="AD20" s="7">
        <f t="shared" si="19"/>
        <v>0</v>
      </c>
      <c r="AE20" s="7">
        <f t="shared" si="20"/>
        <v>0</v>
      </c>
      <c r="AF20" s="7">
        <f t="shared" si="20"/>
        <v>0</v>
      </c>
      <c r="AG20" s="7"/>
      <c r="AH20" s="7"/>
      <c r="AI20" s="7"/>
      <c r="AJ20" s="7">
        <f t="shared" si="21"/>
        <v>0</v>
      </c>
      <c r="AK20">
        <f t="shared" si="22"/>
        <v>0</v>
      </c>
      <c r="AL20">
        <f t="shared" si="23"/>
        <v>0</v>
      </c>
      <c r="AM20" s="7">
        <f t="shared" si="24"/>
        <v>0</v>
      </c>
      <c r="AN20" s="7">
        <f t="shared" si="24"/>
        <v>0</v>
      </c>
      <c r="AO20" s="7">
        <f t="shared" si="24"/>
        <v>0</v>
      </c>
      <c r="AP20">
        <f t="shared" si="25"/>
        <v>0</v>
      </c>
    </row>
    <row r="21" spans="1:43" x14ac:dyDescent="0.25">
      <c r="A21" t="s">
        <v>151</v>
      </c>
      <c r="B21" t="str">
        <f t="shared" si="0"/>
        <v/>
      </c>
      <c r="D21">
        <f t="shared" ref="D21:I36" si="26">COMPROBANTE($C21,D$4)</f>
        <v>0</v>
      </c>
      <c r="E21">
        <f t="shared" si="26"/>
        <v>0</v>
      </c>
      <c r="F21">
        <f t="shared" si="26"/>
        <v>0</v>
      </c>
      <c r="G21">
        <f t="shared" si="26"/>
        <v>0</v>
      </c>
      <c r="H21">
        <f t="shared" si="26"/>
        <v>0</v>
      </c>
      <c r="I21">
        <f t="shared" si="26"/>
        <v>0</v>
      </c>
      <c r="J21" s="7">
        <f t="shared" si="10"/>
        <v>0</v>
      </c>
      <c r="K21" s="7">
        <f t="shared" si="10"/>
        <v>0</v>
      </c>
      <c r="L21">
        <v>612</v>
      </c>
      <c r="M21" t="s">
        <v>111</v>
      </c>
      <c r="N21" t="s">
        <v>110</v>
      </c>
      <c r="O21">
        <f t="shared" si="11"/>
        <v>0</v>
      </c>
      <c r="P21">
        <f t="shared" si="11"/>
        <v>0</v>
      </c>
      <c r="Q21">
        <f t="shared" si="11"/>
        <v>0</v>
      </c>
      <c r="R21">
        <f t="shared" si="12"/>
        <v>0</v>
      </c>
      <c r="S21">
        <f t="shared" si="4"/>
        <v>5</v>
      </c>
      <c r="T21">
        <f t="shared" si="13"/>
        <v>0</v>
      </c>
      <c r="U21">
        <f t="shared" si="14"/>
        <v>0</v>
      </c>
      <c r="V21">
        <f t="shared" si="5"/>
        <v>5</v>
      </c>
      <c r="W21" s="7">
        <f t="shared" si="15"/>
        <v>0</v>
      </c>
      <c r="X21" s="7">
        <f t="shared" si="16"/>
        <v>0</v>
      </c>
      <c r="Y21" s="7">
        <f t="shared" si="17"/>
        <v>0</v>
      </c>
      <c r="AA21" t="s">
        <v>87</v>
      </c>
      <c r="AB21">
        <f t="shared" si="18"/>
        <v>0</v>
      </c>
      <c r="AC21">
        <f t="shared" si="18"/>
        <v>0</v>
      </c>
      <c r="AD21" s="7">
        <f t="shared" si="19"/>
        <v>0</v>
      </c>
      <c r="AE21" s="7">
        <f t="shared" si="20"/>
        <v>0</v>
      </c>
      <c r="AF21" s="7">
        <f t="shared" si="20"/>
        <v>0</v>
      </c>
      <c r="AG21" s="7">
        <f>K21*0.1</f>
        <v>0</v>
      </c>
      <c r="AH21" s="7">
        <v>0.1</v>
      </c>
      <c r="AI21" s="18" t="s">
        <v>113</v>
      </c>
      <c r="AJ21" s="7">
        <f t="shared" si="21"/>
        <v>0</v>
      </c>
      <c r="AK21">
        <f t="shared" si="22"/>
        <v>0</v>
      </c>
      <c r="AL21">
        <f t="shared" si="23"/>
        <v>0</v>
      </c>
      <c r="AM21" s="7">
        <f t="shared" si="24"/>
        <v>0</v>
      </c>
      <c r="AN21" s="7">
        <f t="shared" si="24"/>
        <v>0</v>
      </c>
      <c r="AO21" s="7">
        <f t="shared" si="24"/>
        <v>0</v>
      </c>
      <c r="AP21">
        <f t="shared" si="25"/>
        <v>0</v>
      </c>
      <c r="AQ21" t="s">
        <v>174</v>
      </c>
    </row>
    <row r="22" spans="1:43" x14ac:dyDescent="0.25">
      <c r="A22" t="s">
        <v>152</v>
      </c>
      <c r="B22" t="str">
        <f t="shared" si="0"/>
        <v/>
      </c>
      <c r="D22">
        <f t="shared" si="26"/>
        <v>0</v>
      </c>
      <c r="E22">
        <f t="shared" si="26"/>
        <v>0</v>
      </c>
      <c r="F22">
        <f t="shared" si="26"/>
        <v>0</v>
      </c>
      <c r="G22">
        <f t="shared" si="26"/>
        <v>0</v>
      </c>
      <c r="H22">
        <f t="shared" si="26"/>
        <v>0</v>
      </c>
      <c r="I22">
        <f t="shared" si="26"/>
        <v>0</v>
      </c>
      <c r="J22" s="7">
        <f t="shared" si="10"/>
        <v>0</v>
      </c>
      <c r="K22" s="7">
        <f t="shared" si="10"/>
        <v>0</v>
      </c>
      <c r="L22">
        <v>612</v>
      </c>
      <c r="M22" t="s">
        <v>111</v>
      </c>
      <c r="N22" t="s">
        <v>110</v>
      </c>
      <c r="O22">
        <f t="shared" si="11"/>
        <v>0</v>
      </c>
      <c r="P22">
        <f t="shared" si="11"/>
        <v>0</v>
      </c>
      <c r="Q22">
        <f t="shared" si="11"/>
        <v>0</v>
      </c>
      <c r="R22">
        <f t="shared" si="12"/>
        <v>0</v>
      </c>
      <c r="S22">
        <f t="shared" si="4"/>
        <v>5</v>
      </c>
      <c r="T22">
        <f t="shared" si="13"/>
        <v>0</v>
      </c>
      <c r="U22">
        <f t="shared" si="14"/>
        <v>0</v>
      </c>
      <c r="V22">
        <f t="shared" si="5"/>
        <v>5</v>
      </c>
      <c r="W22" s="7">
        <f t="shared" si="15"/>
        <v>0</v>
      </c>
      <c r="X22" s="7">
        <f t="shared" si="16"/>
        <v>0</v>
      </c>
      <c r="Y22" s="7">
        <f t="shared" si="17"/>
        <v>0</v>
      </c>
      <c r="AA22" t="s">
        <v>104</v>
      </c>
      <c r="AB22">
        <f t="shared" si="18"/>
        <v>0</v>
      </c>
      <c r="AC22">
        <f t="shared" si="18"/>
        <v>0</v>
      </c>
      <c r="AD22" s="7">
        <f t="shared" si="19"/>
        <v>0</v>
      </c>
      <c r="AE22" s="7">
        <f t="shared" si="20"/>
        <v>0</v>
      </c>
      <c r="AF22" s="7">
        <f t="shared" si="20"/>
        <v>0</v>
      </c>
      <c r="AG22" s="7">
        <f>K22*0.1</f>
        <v>0</v>
      </c>
      <c r="AH22" s="7">
        <v>0.1</v>
      </c>
      <c r="AI22" s="18" t="s">
        <v>113</v>
      </c>
      <c r="AJ22" s="7">
        <f t="shared" si="21"/>
        <v>0</v>
      </c>
      <c r="AK22">
        <f t="shared" si="22"/>
        <v>0</v>
      </c>
      <c r="AL22">
        <f t="shared" si="23"/>
        <v>0</v>
      </c>
      <c r="AM22" s="7">
        <f t="shared" si="24"/>
        <v>0</v>
      </c>
      <c r="AN22" s="7">
        <f t="shared" si="24"/>
        <v>0</v>
      </c>
      <c r="AO22" s="7">
        <f t="shared" si="24"/>
        <v>0</v>
      </c>
      <c r="AP22">
        <f t="shared" si="25"/>
        <v>0</v>
      </c>
      <c r="AQ22" t="s">
        <v>174</v>
      </c>
    </row>
    <row r="23" spans="1:43" x14ac:dyDescent="0.25">
      <c r="A23" t="s">
        <v>152</v>
      </c>
      <c r="B23" t="str">
        <f t="shared" si="0"/>
        <v/>
      </c>
      <c r="D23">
        <f t="shared" si="26"/>
        <v>0</v>
      </c>
      <c r="E23">
        <f t="shared" si="26"/>
        <v>0</v>
      </c>
      <c r="F23">
        <f t="shared" si="26"/>
        <v>0</v>
      </c>
      <c r="G23">
        <f t="shared" si="26"/>
        <v>0</v>
      </c>
      <c r="H23">
        <f t="shared" si="26"/>
        <v>0</v>
      </c>
      <c r="I23">
        <f t="shared" si="26"/>
        <v>0</v>
      </c>
      <c r="J23" s="7">
        <f t="shared" si="10"/>
        <v>0</v>
      </c>
      <c r="K23" s="7">
        <f t="shared" si="10"/>
        <v>0</v>
      </c>
      <c r="L23">
        <v>612</v>
      </c>
      <c r="M23" t="s">
        <v>111</v>
      </c>
      <c r="N23" t="s">
        <v>110</v>
      </c>
      <c r="O23">
        <f t="shared" si="11"/>
        <v>0</v>
      </c>
      <c r="P23">
        <f t="shared" si="11"/>
        <v>0</v>
      </c>
      <c r="Q23">
        <f t="shared" si="11"/>
        <v>0</v>
      </c>
      <c r="R23">
        <f t="shared" si="12"/>
        <v>0</v>
      </c>
      <c r="S23">
        <f t="shared" si="4"/>
        <v>5</v>
      </c>
      <c r="T23">
        <f t="shared" si="13"/>
        <v>0</v>
      </c>
      <c r="U23">
        <f t="shared" si="14"/>
        <v>0</v>
      </c>
      <c r="V23">
        <f t="shared" si="5"/>
        <v>5</v>
      </c>
      <c r="W23" s="7">
        <f t="shared" si="15"/>
        <v>0</v>
      </c>
      <c r="X23" s="7">
        <f t="shared" si="16"/>
        <v>0</v>
      </c>
      <c r="Y23" s="7">
        <f t="shared" si="17"/>
        <v>0</v>
      </c>
      <c r="AA23" t="s">
        <v>94</v>
      </c>
      <c r="AB23">
        <f t="shared" si="18"/>
        <v>0</v>
      </c>
      <c r="AC23">
        <f t="shared" si="18"/>
        <v>0</v>
      </c>
      <c r="AD23" s="7">
        <f t="shared" si="19"/>
        <v>0</v>
      </c>
      <c r="AE23" s="7">
        <f t="shared" si="20"/>
        <v>0</v>
      </c>
      <c r="AF23" s="7">
        <f t="shared" si="20"/>
        <v>0</v>
      </c>
      <c r="AG23" s="7">
        <f>K23*0.1</f>
        <v>0</v>
      </c>
      <c r="AH23" s="7">
        <v>0.1</v>
      </c>
      <c r="AI23" s="18" t="s">
        <v>113</v>
      </c>
      <c r="AJ23" s="7">
        <f t="shared" si="21"/>
        <v>0</v>
      </c>
      <c r="AK23">
        <f t="shared" si="22"/>
        <v>0</v>
      </c>
      <c r="AL23">
        <f t="shared" si="23"/>
        <v>0</v>
      </c>
      <c r="AM23" s="7">
        <f t="shared" si="24"/>
        <v>0</v>
      </c>
      <c r="AN23" s="7">
        <f t="shared" si="24"/>
        <v>0</v>
      </c>
      <c r="AO23" s="7">
        <f t="shared" si="24"/>
        <v>0</v>
      </c>
      <c r="AP23">
        <f t="shared" si="25"/>
        <v>0</v>
      </c>
      <c r="AQ23" t="s">
        <v>174</v>
      </c>
    </row>
    <row r="24" spans="1:43" x14ac:dyDescent="0.25">
      <c r="A24" t="s">
        <v>152</v>
      </c>
      <c r="B24" t="str">
        <f t="shared" si="0"/>
        <v/>
      </c>
      <c r="D24">
        <f t="shared" si="26"/>
        <v>0</v>
      </c>
      <c r="E24">
        <f t="shared" si="26"/>
        <v>0</v>
      </c>
      <c r="F24">
        <f t="shared" si="26"/>
        <v>0</v>
      </c>
      <c r="G24">
        <f t="shared" si="26"/>
        <v>0</v>
      </c>
      <c r="H24">
        <f t="shared" si="26"/>
        <v>0</v>
      </c>
      <c r="I24">
        <f t="shared" si="26"/>
        <v>0</v>
      </c>
      <c r="J24" s="7">
        <f t="shared" si="10"/>
        <v>0</v>
      </c>
      <c r="K24" s="7">
        <f t="shared" si="10"/>
        <v>0</v>
      </c>
      <c r="L24">
        <v>612</v>
      </c>
      <c r="M24" t="s">
        <v>111</v>
      </c>
      <c r="N24" t="s">
        <v>110</v>
      </c>
      <c r="O24">
        <f t="shared" si="11"/>
        <v>0</v>
      </c>
      <c r="P24">
        <f t="shared" si="11"/>
        <v>0</v>
      </c>
      <c r="Q24">
        <f t="shared" si="11"/>
        <v>0</v>
      </c>
      <c r="R24">
        <f t="shared" si="12"/>
        <v>0</v>
      </c>
      <c r="S24">
        <f t="shared" si="4"/>
        <v>5</v>
      </c>
      <c r="T24">
        <f t="shared" si="13"/>
        <v>0</v>
      </c>
      <c r="U24">
        <f t="shared" si="14"/>
        <v>0</v>
      </c>
      <c r="V24">
        <f t="shared" si="5"/>
        <v>5</v>
      </c>
      <c r="W24" s="7">
        <f t="shared" si="15"/>
        <v>0</v>
      </c>
      <c r="X24" s="7">
        <f t="shared" si="16"/>
        <v>0</v>
      </c>
      <c r="Y24" s="7">
        <f t="shared" si="17"/>
        <v>0</v>
      </c>
      <c r="AA24" t="s">
        <v>84</v>
      </c>
      <c r="AB24">
        <f t="shared" si="18"/>
        <v>0</v>
      </c>
      <c r="AC24">
        <f t="shared" si="18"/>
        <v>0</v>
      </c>
      <c r="AD24" s="7">
        <f t="shared" si="19"/>
        <v>0</v>
      </c>
      <c r="AE24" s="7">
        <f t="shared" si="20"/>
        <v>0</v>
      </c>
      <c r="AF24" s="7">
        <f t="shared" si="20"/>
        <v>0</v>
      </c>
      <c r="AG24" s="7"/>
      <c r="AH24" s="7"/>
      <c r="AI24" s="7"/>
      <c r="AJ24" s="7">
        <f t="shared" si="21"/>
        <v>0</v>
      </c>
      <c r="AK24">
        <f t="shared" si="22"/>
        <v>0</v>
      </c>
      <c r="AL24">
        <f t="shared" si="23"/>
        <v>0</v>
      </c>
      <c r="AM24" s="7">
        <f t="shared" si="24"/>
        <v>0</v>
      </c>
      <c r="AN24" s="7">
        <f t="shared" si="24"/>
        <v>0</v>
      </c>
      <c r="AO24" s="7">
        <f t="shared" si="24"/>
        <v>0</v>
      </c>
      <c r="AP24">
        <f t="shared" si="25"/>
        <v>0</v>
      </c>
    </row>
    <row r="25" spans="1:43" x14ac:dyDescent="0.25">
      <c r="A25" t="s">
        <v>152</v>
      </c>
      <c r="B25" t="str">
        <f t="shared" si="0"/>
        <v/>
      </c>
      <c r="D25">
        <f t="shared" si="26"/>
        <v>0</v>
      </c>
      <c r="E25">
        <f t="shared" si="26"/>
        <v>0</v>
      </c>
      <c r="F25">
        <f t="shared" si="26"/>
        <v>0</v>
      </c>
      <c r="G25">
        <f t="shared" si="26"/>
        <v>0</v>
      </c>
      <c r="H25">
        <f t="shared" si="26"/>
        <v>0</v>
      </c>
      <c r="I25">
        <f t="shared" si="26"/>
        <v>0</v>
      </c>
      <c r="J25" s="7">
        <f t="shared" ref="J25:K45" si="27">VALUE(COMPROBANTE($C25,J$4))</f>
        <v>0</v>
      </c>
      <c r="K25" s="7">
        <f t="shared" si="27"/>
        <v>0</v>
      </c>
      <c r="L25">
        <v>612</v>
      </c>
      <c r="M25" t="s">
        <v>111</v>
      </c>
      <c r="N25" t="s">
        <v>110</v>
      </c>
      <c r="O25">
        <f t="shared" ref="O25:Q45" si="28">RECEPTOR($C25,O$4)</f>
        <v>0</v>
      </c>
      <c r="P25">
        <f t="shared" si="28"/>
        <v>0</v>
      </c>
      <c r="Q25">
        <f t="shared" si="28"/>
        <v>0</v>
      </c>
      <c r="R25">
        <f t="shared" si="12"/>
        <v>0</v>
      </c>
      <c r="S25">
        <f t="shared" si="4"/>
        <v>5</v>
      </c>
      <c r="T25">
        <f t="shared" si="13"/>
        <v>0</v>
      </c>
      <c r="U25">
        <f t="shared" si="14"/>
        <v>0</v>
      </c>
      <c r="V25">
        <f t="shared" si="5"/>
        <v>5</v>
      </c>
      <c r="W25" s="7">
        <f t="shared" si="15"/>
        <v>0</v>
      </c>
      <c r="X25" s="7">
        <f t="shared" si="16"/>
        <v>0</v>
      </c>
      <c r="Y25" s="7">
        <f t="shared" si="17"/>
        <v>0</v>
      </c>
      <c r="AA25" t="s">
        <v>84</v>
      </c>
      <c r="AB25">
        <f t="shared" ref="AB25:AC45" si="29">CONCEPTOS($C25,AB$4)</f>
        <v>0</v>
      </c>
      <c r="AC25">
        <f t="shared" si="29"/>
        <v>0</v>
      </c>
      <c r="AD25" s="7">
        <f t="shared" si="19"/>
        <v>0</v>
      </c>
      <c r="AE25" s="7">
        <f t="shared" ref="AE25:AF45" si="30">IMPUESTOS($C25,AE$4)</f>
        <v>0</v>
      </c>
      <c r="AF25" s="7">
        <f t="shared" si="30"/>
        <v>0</v>
      </c>
      <c r="AG25" s="7"/>
      <c r="AH25" s="7"/>
      <c r="AI25" s="7"/>
      <c r="AJ25" s="7">
        <f t="shared" si="21"/>
        <v>0</v>
      </c>
      <c r="AK25">
        <f t="shared" si="22"/>
        <v>0</v>
      </c>
      <c r="AL25">
        <f t="shared" si="23"/>
        <v>0</v>
      </c>
      <c r="AM25" s="7">
        <f t="shared" ref="AM25:AO45" si="31">VALUE(CFDIPDOCTORELACIONADO($C25,AM$4))</f>
        <v>0</v>
      </c>
      <c r="AN25" s="7">
        <f t="shared" si="31"/>
        <v>0</v>
      </c>
      <c r="AO25" s="7">
        <f t="shared" si="31"/>
        <v>0</v>
      </c>
      <c r="AP25">
        <f t="shared" si="25"/>
        <v>0</v>
      </c>
    </row>
    <row r="26" spans="1:43" x14ac:dyDescent="0.25">
      <c r="A26" t="s">
        <v>153</v>
      </c>
      <c r="B26" t="str">
        <f t="shared" si="0"/>
        <v/>
      </c>
      <c r="D26">
        <f t="shared" si="26"/>
        <v>0</v>
      </c>
      <c r="E26">
        <f t="shared" si="26"/>
        <v>0</v>
      </c>
      <c r="F26">
        <f t="shared" si="26"/>
        <v>0</v>
      </c>
      <c r="G26">
        <f t="shared" si="26"/>
        <v>0</v>
      </c>
      <c r="H26">
        <f t="shared" si="26"/>
        <v>0</v>
      </c>
      <c r="I26">
        <f t="shared" si="26"/>
        <v>0</v>
      </c>
      <c r="J26" s="7">
        <f t="shared" si="27"/>
        <v>0</v>
      </c>
      <c r="K26" s="7">
        <f t="shared" si="27"/>
        <v>0</v>
      </c>
      <c r="L26">
        <v>612</v>
      </c>
      <c r="M26" t="s">
        <v>111</v>
      </c>
      <c r="N26" t="s">
        <v>110</v>
      </c>
      <c r="O26">
        <f t="shared" si="28"/>
        <v>0</v>
      </c>
      <c r="P26">
        <f t="shared" si="28"/>
        <v>0</v>
      </c>
      <c r="Q26">
        <f t="shared" si="28"/>
        <v>0</v>
      </c>
      <c r="R26">
        <f t="shared" si="12"/>
        <v>0</v>
      </c>
      <c r="S26">
        <f t="shared" si="4"/>
        <v>5</v>
      </c>
      <c r="T26">
        <f t="shared" si="13"/>
        <v>0</v>
      </c>
      <c r="U26">
        <f t="shared" si="14"/>
        <v>0</v>
      </c>
      <c r="V26">
        <f t="shared" si="5"/>
        <v>5</v>
      </c>
      <c r="W26" s="7">
        <f t="shared" si="15"/>
        <v>0</v>
      </c>
      <c r="X26" s="7">
        <f t="shared" si="16"/>
        <v>0</v>
      </c>
      <c r="Y26" s="7">
        <f t="shared" si="17"/>
        <v>0</v>
      </c>
      <c r="AA26" t="s">
        <v>105</v>
      </c>
      <c r="AB26">
        <f t="shared" si="29"/>
        <v>0</v>
      </c>
      <c r="AC26">
        <f t="shared" si="29"/>
        <v>0</v>
      </c>
      <c r="AD26" s="7">
        <f t="shared" si="19"/>
        <v>0</v>
      </c>
      <c r="AE26" s="7">
        <f t="shared" si="30"/>
        <v>0</v>
      </c>
      <c r="AF26" s="7">
        <f t="shared" si="30"/>
        <v>0</v>
      </c>
      <c r="AG26" s="7">
        <f>K26*0.1</f>
        <v>0</v>
      </c>
      <c r="AH26" s="7">
        <v>0.1</v>
      </c>
      <c r="AI26" s="18" t="s">
        <v>113</v>
      </c>
      <c r="AJ26" s="7">
        <f t="shared" si="21"/>
        <v>0</v>
      </c>
      <c r="AK26">
        <f t="shared" si="22"/>
        <v>0</v>
      </c>
      <c r="AL26">
        <f t="shared" si="23"/>
        <v>0</v>
      </c>
      <c r="AM26" s="7">
        <f t="shared" si="31"/>
        <v>0</v>
      </c>
      <c r="AN26" s="7">
        <f t="shared" si="31"/>
        <v>0</v>
      </c>
      <c r="AO26" s="7">
        <f t="shared" si="31"/>
        <v>0</v>
      </c>
      <c r="AP26">
        <f t="shared" si="25"/>
        <v>0</v>
      </c>
      <c r="AQ26" t="s">
        <v>174</v>
      </c>
    </row>
    <row r="27" spans="1:43" x14ac:dyDescent="0.25">
      <c r="A27" t="s">
        <v>153</v>
      </c>
      <c r="B27" t="str">
        <f t="shared" si="0"/>
        <v/>
      </c>
      <c r="D27">
        <f t="shared" si="26"/>
        <v>0</v>
      </c>
      <c r="E27">
        <f t="shared" si="26"/>
        <v>0</v>
      </c>
      <c r="F27">
        <f t="shared" si="26"/>
        <v>0</v>
      </c>
      <c r="G27">
        <f t="shared" si="26"/>
        <v>0</v>
      </c>
      <c r="H27">
        <f t="shared" si="26"/>
        <v>0</v>
      </c>
      <c r="I27">
        <f t="shared" si="26"/>
        <v>0</v>
      </c>
      <c r="J27" s="7">
        <f t="shared" si="27"/>
        <v>0</v>
      </c>
      <c r="K27" s="7">
        <f t="shared" si="27"/>
        <v>0</v>
      </c>
      <c r="L27">
        <v>612</v>
      </c>
      <c r="M27" t="s">
        <v>111</v>
      </c>
      <c r="N27" t="s">
        <v>110</v>
      </c>
      <c r="O27">
        <f t="shared" si="28"/>
        <v>0</v>
      </c>
      <c r="P27">
        <f t="shared" si="28"/>
        <v>0</v>
      </c>
      <c r="Q27">
        <f t="shared" si="28"/>
        <v>0</v>
      </c>
      <c r="R27">
        <f t="shared" si="12"/>
        <v>0</v>
      </c>
      <c r="S27">
        <f t="shared" si="4"/>
        <v>5</v>
      </c>
      <c r="T27">
        <f t="shared" si="13"/>
        <v>0</v>
      </c>
      <c r="U27">
        <f t="shared" si="14"/>
        <v>0</v>
      </c>
      <c r="V27">
        <f t="shared" si="5"/>
        <v>5</v>
      </c>
      <c r="W27" s="7">
        <f t="shared" si="15"/>
        <v>0</v>
      </c>
      <c r="X27" s="7">
        <f t="shared" si="16"/>
        <v>0</v>
      </c>
      <c r="Y27" s="7">
        <f t="shared" si="17"/>
        <v>0</v>
      </c>
      <c r="AA27" t="s">
        <v>84</v>
      </c>
      <c r="AB27">
        <f t="shared" si="29"/>
        <v>0</v>
      </c>
      <c r="AC27">
        <f t="shared" si="29"/>
        <v>0</v>
      </c>
      <c r="AD27" s="7">
        <f t="shared" si="19"/>
        <v>0</v>
      </c>
      <c r="AE27" s="7">
        <f t="shared" si="30"/>
        <v>0</v>
      </c>
      <c r="AF27" s="7">
        <f t="shared" si="30"/>
        <v>0</v>
      </c>
      <c r="AG27" s="7"/>
      <c r="AH27" s="7"/>
      <c r="AI27" s="7"/>
      <c r="AJ27" s="7">
        <f t="shared" si="21"/>
        <v>0</v>
      </c>
      <c r="AK27">
        <f t="shared" si="22"/>
        <v>0</v>
      </c>
      <c r="AL27">
        <f t="shared" si="23"/>
        <v>0</v>
      </c>
      <c r="AM27" s="7">
        <f t="shared" si="31"/>
        <v>0</v>
      </c>
      <c r="AN27" s="7">
        <f t="shared" si="31"/>
        <v>0</v>
      </c>
      <c r="AO27" s="7">
        <f t="shared" si="31"/>
        <v>0</v>
      </c>
      <c r="AP27">
        <f t="shared" si="25"/>
        <v>0</v>
      </c>
    </row>
    <row r="28" spans="1:43" x14ac:dyDescent="0.25">
      <c r="A28" t="s">
        <v>153</v>
      </c>
      <c r="B28" t="str">
        <f t="shared" si="0"/>
        <v/>
      </c>
      <c r="D28">
        <f t="shared" si="26"/>
        <v>0</v>
      </c>
      <c r="E28">
        <f t="shared" si="26"/>
        <v>0</v>
      </c>
      <c r="F28">
        <f t="shared" si="26"/>
        <v>0</v>
      </c>
      <c r="G28">
        <f t="shared" si="26"/>
        <v>0</v>
      </c>
      <c r="H28">
        <f t="shared" si="26"/>
        <v>0</v>
      </c>
      <c r="I28">
        <f t="shared" si="26"/>
        <v>0</v>
      </c>
      <c r="J28" s="7">
        <f t="shared" si="27"/>
        <v>0</v>
      </c>
      <c r="K28" s="7">
        <f t="shared" si="27"/>
        <v>0</v>
      </c>
      <c r="L28">
        <v>612</v>
      </c>
      <c r="M28" t="s">
        <v>111</v>
      </c>
      <c r="N28" t="s">
        <v>110</v>
      </c>
      <c r="O28">
        <f t="shared" si="28"/>
        <v>0</v>
      </c>
      <c r="P28">
        <f t="shared" si="28"/>
        <v>0</v>
      </c>
      <c r="Q28">
        <f t="shared" si="28"/>
        <v>0</v>
      </c>
      <c r="R28">
        <f t="shared" si="12"/>
        <v>0</v>
      </c>
      <c r="S28">
        <f t="shared" si="4"/>
        <v>5</v>
      </c>
      <c r="T28">
        <f t="shared" si="13"/>
        <v>0</v>
      </c>
      <c r="U28">
        <f t="shared" si="14"/>
        <v>0</v>
      </c>
      <c r="V28">
        <f t="shared" si="5"/>
        <v>5</v>
      </c>
      <c r="W28" s="7">
        <f t="shared" si="15"/>
        <v>0</v>
      </c>
      <c r="X28" s="7">
        <f t="shared" si="16"/>
        <v>0</v>
      </c>
      <c r="Y28" s="7">
        <f t="shared" si="17"/>
        <v>0</v>
      </c>
      <c r="AA28" t="s">
        <v>95</v>
      </c>
      <c r="AB28">
        <f t="shared" si="29"/>
        <v>0</v>
      </c>
      <c r="AC28">
        <f t="shared" si="29"/>
        <v>0</v>
      </c>
      <c r="AD28" s="7">
        <f t="shared" si="19"/>
        <v>0</v>
      </c>
      <c r="AE28" s="7">
        <f t="shared" si="30"/>
        <v>0</v>
      </c>
      <c r="AF28" s="7">
        <f t="shared" si="30"/>
        <v>0</v>
      </c>
      <c r="AG28" s="7">
        <f>K28*0.1</f>
        <v>0</v>
      </c>
      <c r="AH28" s="7">
        <v>0.1</v>
      </c>
      <c r="AI28" s="18" t="s">
        <v>113</v>
      </c>
      <c r="AJ28" s="7">
        <f t="shared" si="21"/>
        <v>0</v>
      </c>
      <c r="AK28">
        <f t="shared" si="22"/>
        <v>0</v>
      </c>
      <c r="AL28">
        <f t="shared" si="23"/>
        <v>0</v>
      </c>
      <c r="AM28" s="7">
        <f t="shared" si="31"/>
        <v>0</v>
      </c>
      <c r="AN28" s="7">
        <f t="shared" si="31"/>
        <v>0</v>
      </c>
      <c r="AO28" s="7">
        <f t="shared" si="31"/>
        <v>0</v>
      </c>
      <c r="AP28">
        <f t="shared" si="25"/>
        <v>0</v>
      </c>
      <c r="AQ28" t="s">
        <v>174</v>
      </c>
    </row>
    <row r="29" spans="1:43" x14ac:dyDescent="0.25">
      <c r="A29" t="s">
        <v>154</v>
      </c>
      <c r="B29" t="str">
        <f t="shared" si="0"/>
        <v/>
      </c>
      <c r="D29">
        <f t="shared" si="26"/>
        <v>0</v>
      </c>
      <c r="E29">
        <f t="shared" si="26"/>
        <v>0</v>
      </c>
      <c r="F29">
        <f t="shared" si="26"/>
        <v>0</v>
      </c>
      <c r="G29">
        <f t="shared" si="26"/>
        <v>0</v>
      </c>
      <c r="H29">
        <f t="shared" si="26"/>
        <v>0</v>
      </c>
      <c r="I29">
        <f t="shared" si="26"/>
        <v>0</v>
      </c>
      <c r="J29" s="7">
        <f t="shared" si="27"/>
        <v>0</v>
      </c>
      <c r="K29" s="7">
        <f t="shared" si="27"/>
        <v>0</v>
      </c>
      <c r="L29">
        <v>612</v>
      </c>
      <c r="M29" t="s">
        <v>111</v>
      </c>
      <c r="N29" t="s">
        <v>110</v>
      </c>
      <c r="O29">
        <f t="shared" si="28"/>
        <v>0</v>
      </c>
      <c r="P29">
        <f t="shared" si="28"/>
        <v>0</v>
      </c>
      <c r="Q29">
        <f t="shared" si="28"/>
        <v>0</v>
      </c>
      <c r="R29">
        <f t="shared" si="12"/>
        <v>0</v>
      </c>
      <c r="S29">
        <f t="shared" si="4"/>
        <v>5</v>
      </c>
      <c r="T29">
        <f t="shared" si="13"/>
        <v>0</v>
      </c>
      <c r="U29">
        <f t="shared" si="14"/>
        <v>0</v>
      </c>
      <c r="V29">
        <f t="shared" si="5"/>
        <v>5</v>
      </c>
      <c r="W29" s="7">
        <f t="shared" si="15"/>
        <v>0</v>
      </c>
      <c r="X29" s="7">
        <f t="shared" si="16"/>
        <v>0</v>
      </c>
      <c r="Y29" s="7">
        <f t="shared" si="17"/>
        <v>0</v>
      </c>
      <c r="AA29" t="s">
        <v>98</v>
      </c>
      <c r="AB29">
        <f t="shared" si="29"/>
        <v>0</v>
      </c>
      <c r="AC29">
        <f t="shared" si="29"/>
        <v>0</v>
      </c>
      <c r="AD29" s="7">
        <f t="shared" si="19"/>
        <v>0</v>
      </c>
      <c r="AE29" s="7">
        <f t="shared" si="30"/>
        <v>0</v>
      </c>
      <c r="AF29" s="7">
        <f t="shared" si="30"/>
        <v>0</v>
      </c>
      <c r="AG29" s="7">
        <f>K29*0.1</f>
        <v>0</v>
      </c>
      <c r="AH29" s="7">
        <v>0.1</v>
      </c>
      <c r="AI29" s="18" t="s">
        <v>113</v>
      </c>
      <c r="AJ29" s="7">
        <f t="shared" si="21"/>
        <v>0</v>
      </c>
      <c r="AK29">
        <f t="shared" si="22"/>
        <v>0</v>
      </c>
      <c r="AL29">
        <f t="shared" si="23"/>
        <v>0</v>
      </c>
      <c r="AM29" s="7">
        <f t="shared" si="31"/>
        <v>0</v>
      </c>
      <c r="AN29" s="7">
        <f t="shared" si="31"/>
        <v>0</v>
      </c>
      <c r="AO29" s="7">
        <f t="shared" si="31"/>
        <v>0</v>
      </c>
      <c r="AP29">
        <f t="shared" si="25"/>
        <v>0</v>
      </c>
      <c r="AQ29" t="s">
        <v>174</v>
      </c>
    </row>
    <row r="30" spans="1:43" x14ac:dyDescent="0.25">
      <c r="A30" t="s">
        <v>154</v>
      </c>
      <c r="B30" t="str">
        <f t="shared" si="0"/>
        <v/>
      </c>
      <c r="D30">
        <f t="shared" si="26"/>
        <v>0</v>
      </c>
      <c r="E30">
        <f t="shared" si="26"/>
        <v>0</v>
      </c>
      <c r="F30">
        <f t="shared" si="26"/>
        <v>0</v>
      </c>
      <c r="G30">
        <f t="shared" si="26"/>
        <v>0</v>
      </c>
      <c r="H30">
        <f t="shared" si="26"/>
        <v>0</v>
      </c>
      <c r="I30">
        <f t="shared" si="26"/>
        <v>0</v>
      </c>
      <c r="J30" s="7">
        <f t="shared" si="27"/>
        <v>0</v>
      </c>
      <c r="K30" s="7">
        <f t="shared" si="27"/>
        <v>0</v>
      </c>
      <c r="L30">
        <v>612</v>
      </c>
      <c r="M30" t="s">
        <v>111</v>
      </c>
      <c r="N30" t="s">
        <v>110</v>
      </c>
      <c r="O30">
        <f t="shared" si="28"/>
        <v>0</v>
      </c>
      <c r="P30">
        <f t="shared" si="28"/>
        <v>0</v>
      </c>
      <c r="Q30">
        <f t="shared" si="28"/>
        <v>0</v>
      </c>
      <c r="R30">
        <f t="shared" si="12"/>
        <v>0</v>
      </c>
      <c r="S30">
        <f t="shared" si="4"/>
        <v>5</v>
      </c>
      <c r="T30">
        <f t="shared" si="13"/>
        <v>0</v>
      </c>
      <c r="U30">
        <f t="shared" si="14"/>
        <v>0</v>
      </c>
      <c r="V30">
        <f t="shared" si="5"/>
        <v>5</v>
      </c>
      <c r="W30" s="7">
        <f t="shared" si="15"/>
        <v>0</v>
      </c>
      <c r="X30" s="7">
        <f t="shared" si="16"/>
        <v>0</v>
      </c>
      <c r="Y30" s="7">
        <f t="shared" si="17"/>
        <v>0</v>
      </c>
      <c r="AA30" t="s">
        <v>84</v>
      </c>
      <c r="AB30">
        <f t="shared" si="29"/>
        <v>0</v>
      </c>
      <c r="AC30">
        <f t="shared" si="29"/>
        <v>0</v>
      </c>
      <c r="AD30" s="7">
        <f t="shared" si="19"/>
        <v>0</v>
      </c>
      <c r="AE30" s="7">
        <f t="shared" si="30"/>
        <v>0</v>
      </c>
      <c r="AF30" s="7">
        <f t="shared" si="30"/>
        <v>0</v>
      </c>
      <c r="AG30" s="7"/>
      <c r="AH30" s="7"/>
      <c r="AI30" s="7"/>
      <c r="AJ30" s="7">
        <f t="shared" si="21"/>
        <v>0</v>
      </c>
      <c r="AK30">
        <f t="shared" si="22"/>
        <v>0</v>
      </c>
      <c r="AL30">
        <f t="shared" si="23"/>
        <v>0</v>
      </c>
      <c r="AM30" s="7">
        <f t="shared" si="31"/>
        <v>0</v>
      </c>
      <c r="AN30" s="7">
        <f t="shared" si="31"/>
        <v>0</v>
      </c>
      <c r="AO30" s="7">
        <f t="shared" si="31"/>
        <v>0</v>
      </c>
      <c r="AP30">
        <f t="shared" si="25"/>
        <v>0</v>
      </c>
    </row>
    <row r="31" spans="1:43" x14ac:dyDescent="0.25">
      <c r="A31" t="s">
        <v>154</v>
      </c>
      <c r="B31" t="str">
        <f t="shared" si="0"/>
        <v/>
      </c>
      <c r="D31">
        <f t="shared" si="26"/>
        <v>0</v>
      </c>
      <c r="E31">
        <f t="shared" si="26"/>
        <v>0</v>
      </c>
      <c r="F31">
        <f t="shared" si="26"/>
        <v>0</v>
      </c>
      <c r="G31">
        <f t="shared" si="26"/>
        <v>0</v>
      </c>
      <c r="H31">
        <f t="shared" si="26"/>
        <v>0</v>
      </c>
      <c r="I31">
        <f t="shared" si="26"/>
        <v>0</v>
      </c>
      <c r="J31" s="7">
        <f t="shared" si="27"/>
        <v>0</v>
      </c>
      <c r="K31" s="7">
        <f t="shared" si="27"/>
        <v>0</v>
      </c>
      <c r="L31">
        <v>612</v>
      </c>
      <c r="M31" t="s">
        <v>111</v>
      </c>
      <c r="N31" t="s">
        <v>110</v>
      </c>
      <c r="O31">
        <f t="shared" si="28"/>
        <v>0</v>
      </c>
      <c r="P31">
        <f t="shared" si="28"/>
        <v>0</v>
      </c>
      <c r="Q31">
        <f t="shared" si="28"/>
        <v>0</v>
      </c>
      <c r="R31">
        <f t="shared" si="12"/>
        <v>0</v>
      </c>
      <c r="S31">
        <f t="shared" si="4"/>
        <v>5</v>
      </c>
      <c r="T31">
        <f t="shared" si="13"/>
        <v>0</v>
      </c>
      <c r="U31">
        <f t="shared" si="14"/>
        <v>0</v>
      </c>
      <c r="V31">
        <f t="shared" si="5"/>
        <v>5</v>
      </c>
      <c r="W31" s="7">
        <f t="shared" si="15"/>
        <v>0</v>
      </c>
      <c r="X31" s="7">
        <f t="shared" si="16"/>
        <v>0</v>
      </c>
      <c r="Y31" s="7">
        <f t="shared" si="17"/>
        <v>0</v>
      </c>
      <c r="AA31" t="s">
        <v>86</v>
      </c>
      <c r="AB31">
        <f t="shared" si="29"/>
        <v>0</v>
      </c>
      <c r="AC31">
        <f t="shared" si="29"/>
        <v>0</v>
      </c>
      <c r="AD31" s="7">
        <f t="shared" si="19"/>
        <v>0</v>
      </c>
      <c r="AE31" s="7">
        <f t="shared" si="30"/>
        <v>0</v>
      </c>
      <c r="AF31" s="7">
        <f t="shared" si="30"/>
        <v>0</v>
      </c>
      <c r="AG31" s="7">
        <f>K31*0.1</f>
        <v>0</v>
      </c>
      <c r="AH31" s="7">
        <v>0.1</v>
      </c>
      <c r="AI31" s="18" t="s">
        <v>113</v>
      </c>
      <c r="AJ31" s="7">
        <f t="shared" si="21"/>
        <v>0</v>
      </c>
      <c r="AK31">
        <f t="shared" si="22"/>
        <v>0</v>
      </c>
      <c r="AL31">
        <f t="shared" si="23"/>
        <v>0</v>
      </c>
      <c r="AM31" s="7">
        <f t="shared" si="31"/>
        <v>0</v>
      </c>
      <c r="AN31" s="7">
        <f t="shared" si="31"/>
        <v>0</v>
      </c>
      <c r="AO31" s="7">
        <f t="shared" si="31"/>
        <v>0</v>
      </c>
      <c r="AP31">
        <f t="shared" si="25"/>
        <v>0</v>
      </c>
      <c r="AQ31" t="s">
        <v>174</v>
      </c>
    </row>
    <row r="32" spans="1:43" x14ac:dyDescent="0.25">
      <c r="A32" t="s">
        <v>155</v>
      </c>
      <c r="B32" t="str">
        <f t="shared" si="0"/>
        <v/>
      </c>
      <c r="D32">
        <f t="shared" si="26"/>
        <v>0</v>
      </c>
      <c r="E32">
        <f t="shared" si="26"/>
        <v>0</v>
      </c>
      <c r="F32">
        <f t="shared" si="26"/>
        <v>0</v>
      </c>
      <c r="G32">
        <f t="shared" si="26"/>
        <v>0</v>
      </c>
      <c r="H32">
        <f t="shared" si="26"/>
        <v>0</v>
      </c>
      <c r="I32">
        <f t="shared" si="26"/>
        <v>0</v>
      </c>
      <c r="J32" s="7">
        <f t="shared" si="27"/>
        <v>0</v>
      </c>
      <c r="K32" s="7">
        <f t="shared" si="27"/>
        <v>0</v>
      </c>
      <c r="L32">
        <v>612</v>
      </c>
      <c r="M32" t="s">
        <v>111</v>
      </c>
      <c r="N32" t="s">
        <v>110</v>
      </c>
      <c r="O32">
        <f t="shared" si="28"/>
        <v>0</v>
      </c>
      <c r="P32">
        <f t="shared" si="28"/>
        <v>0</v>
      </c>
      <c r="Q32">
        <f t="shared" si="28"/>
        <v>0</v>
      </c>
      <c r="R32">
        <f t="shared" si="12"/>
        <v>0</v>
      </c>
      <c r="S32">
        <f t="shared" si="4"/>
        <v>5</v>
      </c>
      <c r="T32">
        <f t="shared" si="13"/>
        <v>0</v>
      </c>
      <c r="U32">
        <f t="shared" si="14"/>
        <v>0</v>
      </c>
      <c r="V32">
        <f t="shared" si="5"/>
        <v>5</v>
      </c>
      <c r="W32" s="7">
        <f t="shared" si="15"/>
        <v>0</v>
      </c>
      <c r="X32" s="7">
        <f t="shared" si="16"/>
        <v>0</v>
      </c>
      <c r="Y32" s="7">
        <f t="shared" si="17"/>
        <v>0</v>
      </c>
      <c r="AA32" t="s">
        <v>106</v>
      </c>
      <c r="AB32">
        <f t="shared" si="29"/>
        <v>0</v>
      </c>
      <c r="AC32">
        <f t="shared" si="29"/>
        <v>0</v>
      </c>
      <c r="AD32" s="7">
        <f t="shared" si="19"/>
        <v>0</v>
      </c>
      <c r="AE32" s="7">
        <f t="shared" si="30"/>
        <v>0</v>
      </c>
      <c r="AF32" s="7">
        <f t="shared" si="30"/>
        <v>0</v>
      </c>
      <c r="AG32" s="7">
        <f>K32*0.1</f>
        <v>0</v>
      </c>
      <c r="AH32" s="7">
        <v>0.1</v>
      </c>
      <c r="AI32" s="18" t="s">
        <v>113</v>
      </c>
      <c r="AJ32" s="7">
        <f t="shared" si="21"/>
        <v>0</v>
      </c>
      <c r="AK32">
        <f t="shared" si="22"/>
        <v>0</v>
      </c>
      <c r="AL32">
        <f t="shared" si="23"/>
        <v>0</v>
      </c>
      <c r="AM32" s="7">
        <f t="shared" si="31"/>
        <v>0</v>
      </c>
      <c r="AN32" s="7">
        <f t="shared" si="31"/>
        <v>0</v>
      </c>
      <c r="AO32" s="7">
        <f t="shared" si="31"/>
        <v>0</v>
      </c>
      <c r="AP32">
        <f t="shared" si="25"/>
        <v>0</v>
      </c>
      <c r="AQ32" t="s">
        <v>174</v>
      </c>
    </row>
    <row r="33" spans="1:43" x14ac:dyDescent="0.25">
      <c r="A33" t="s">
        <v>155</v>
      </c>
      <c r="B33" t="str">
        <f t="shared" si="0"/>
        <v/>
      </c>
      <c r="D33">
        <f t="shared" si="26"/>
        <v>0</v>
      </c>
      <c r="E33">
        <f t="shared" si="26"/>
        <v>0</v>
      </c>
      <c r="F33">
        <f t="shared" si="26"/>
        <v>0</v>
      </c>
      <c r="G33">
        <f t="shared" si="26"/>
        <v>0</v>
      </c>
      <c r="H33">
        <f t="shared" si="26"/>
        <v>0</v>
      </c>
      <c r="I33">
        <f t="shared" si="26"/>
        <v>0</v>
      </c>
      <c r="J33" s="7">
        <f t="shared" si="27"/>
        <v>0</v>
      </c>
      <c r="K33" s="7">
        <f t="shared" si="27"/>
        <v>0</v>
      </c>
      <c r="L33">
        <v>612</v>
      </c>
      <c r="M33" t="s">
        <v>111</v>
      </c>
      <c r="N33" t="s">
        <v>110</v>
      </c>
      <c r="O33">
        <f t="shared" si="28"/>
        <v>0</v>
      </c>
      <c r="P33">
        <f t="shared" si="28"/>
        <v>0</v>
      </c>
      <c r="Q33">
        <f t="shared" si="28"/>
        <v>0</v>
      </c>
      <c r="R33">
        <f t="shared" si="12"/>
        <v>0</v>
      </c>
      <c r="S33">
        <f t="shared" si="4"/>
        <v>5</v>
      </c>
      <c r="T33">
        <f t="shared" si="13"/>
        <v>0</v>
      </c>
      <c r="U33">
        <f t="shared" si="14"/>
        <v>0</v>
      </c>
      <c r="V33">
        <f t="shared" si="5"/>
        <v>5</v>
      </c>
      <c r="W33" s="7">
        <f t="shared" si="15"/>
        <v>0</v>
      </c>
      <c r="X33" s="7">
        <f t="shared" si="16"/>
        <v>0</v>
      </c>
      <c r="Y33" s="7">
        <f t="shared" si="17"/>
        <v>0</v>
      </c>
      <c r="AA33" t="s">
        <v>84</v>
      </c>
      <c r="AB33">
        <f t="shared" si="29"/>
        <v>0</v>
      </c>
      <c r="AC33">
        <f t="shared" si="29"/>
        <v>0</v>
      </c>
      <c r="AD33" s="7">
        <f t="shared" si="19"/>
        <v>0</v>
      </c>
      <c r="AE33" s="7">
        <f t="shared" si="30"/>
        <v>0</v>
      </c>
      <c r="AF33" s="7">
        <f t="shared" si="30"/>
        <v>0</v>
      </c>
      <c r="AG33" s="7"/>
      <c r="AH33" s="7"/>
      <c r="AI33" s="7"/>
      <c r="AJ33" s="7">
        <f t="shared" si="21"/>
        <v>0</v>
      </c>
      <c r="AK33">
        <f t="shared" si="22"/>
        <v>0</v>
      </c>
      <c r="AL33">
        <f t="shared" si="23"/>
        <v>0</v>
      </c>
      <c r="AM33" s="7">
        <f t="shared" si="31"/>
        <v>0</v>
      </c>
      <c r="AN33" s="7">
        <f t="shared" si="31"/>
        <v>0</v>
      </c>
      <c r="AO33" s="7">
        <f t="shared" si="31"/>
        <v>0</v>
      </c>
      <c r="AP33">
        <f t="shared" si="25"/>
        <v>0</v>
      </c>
    </row>
    <row r="34" spans="1:43" x14ac:dyDescent="0.25">
      <c r="A34" t="s">
        <v>155</v>
      </c>
      <c r="B34" t="str">
        <f t="shared" si="0"/>
        <v/>
      </c>
      <c r="D34">
        <f t="shared" si="26"/>
        <v>0</v>
      </c>
      <c r="E34">
        <f t="shared" si="26"/>
        <v>0</v>
      </c>
      <c r="F34">
        <f t="shared" si="26"/>
        <v>0</v>
      </c>
      <c r="G34">
        <f t="shared" si="26"/>
        <v>0</v>
      </c>
      <c r="H34">
        <f t="shared" si="26"/>
        <v>0</v>
      </c>
      <c r="I34">
        <f t="shared" si="26"/>
        <v>0</v>
      </c>
      <c r="J34" s="7">
        <f t="shared" si="27"/>
        <v>0</v>
      </c>
      <c r="K34" s="7">
        <f t="shared" si="27"/>
        <v>0</v>
      </c>
      <c r="L34">
        <v>612</v>
      </c>
      <c r="M34" t="s">
        <v>111</v>
      </c>
      <c r="N34" t="s">
        <v>110</v>
      </c>
      <c r="O34">
        <f t="shared" si="28"/>
        <v>0</v>
      </c>
      <c r="P34">
        <f t="shared" si="28"/>
        <v>0</v>
      </c>
      <c r="Q34">
        <f t="shared" si="28"/>
        <v>0</v>
      </c>
      <c r="R34">
        <f t="shared" si="12"/>
        <v>0</v>
      </c>
      <c r="S34">
        <f t="shared" si="4"/>
        <v>5</v>
      </c>
      <c r="T34">
        <f t="shared" si="13"/>
        <v>0</v>
      </c>
      <c r="U34">
        <f t="shared" si="14"/>
        <v>0</v>
      </c>
      <c r="V34">
        <f t="shared" si="5"/>
        <v>5</v>
      </c>
      <c r="W34" s="7">
        <f t="shared" si="15"/>
        <v>0</v>
      </c>
      <c r="X34" s="7">
        <f t="shared" si="16"/>
        <v>0</v>
      </c>
      <c r="Y34" s="7">
        <f t="shared" si="17"/>
        <v>0</v>
      </c>
      <c r="AA34" t="s">
        <v>96</v>
      </c>
      <c r="AB34">
        <f t="shared" si="29"/>
        <v>0</v>
      </c>
      <c r="AC34">
        <f t="shared" si="29"/>
        <v>0</v>
      </c>
      <c r="AD34" s="7">
        <f t="shared" si="19"/>
        <v>0</v>
      </c>
      <c r="AE34" s="7">
        <f t="shared" si="30"/>
        <v>0</v>
      </c>
      <c r="AF34" s="7">
        <f t="shared" si="30"/>
        <v>0</v>
      </c>
      <c r="AG34" s="7">
        <f>K34*0.1</f>
        <v>0</v>
      </c>
      <c r="AH34" s="7">
        <v>0.1</v>
      </c>
      <c r="AI34" s="18" t="s">
        <v>113</v>
      </c>
      <c r="AJ34" s="7">
        <f t="shared" si="21"/>
        <v>0</v>
      </c>
      <c r="AK34">
        <f t="shared" si="22"/>
        <v>0</v>
      </c>
      <c r="AL34">
        <f t="shared" si="23"/>
        <v>0</v>
      </c>
      <c r="AM34" s="7">
        <f t="shared" si="31"/>
        <v>0</v>
      </c>
      <c r="AN34" s="7">
        <f t="shared" si="31"/>
        <v>0</v>
      </c>
      <c r="AO34" s="7">
        <f t="shared" si="31"/>
        <v>0</v>
      </c>
      <c r="AP34">
        <f t="shared" si="25"/>
        <v>0</v>
      </c>
      <c r="AQ34" t="s">
        <v>174</v>
      </c>
    </row>
    <row r="35" spans="1:43" x14ac:dyDescent="0.25">
      <c r="A35" t="s">
        <v>156</v>
      </c>
      <c r="B35" t="str">
        <f t="shared" si="0"/>
        <v/>
      </c>
      <c r="D35">
        <f t="shared" si="26"/>
        <v>0</v>
      </c>
      <c r="E35">
        <f t="shared" si="26"/>
        <v>0</v>
      </c>
      <c r="F35">
        <f t="shared" si="26"/>
        <v>0</v>
      </c>
      <c r="G35">
        <f t="shared" si="26"/>
        <v>0</v>
      </c>
      <c r="H35">
        <f t="shared" si="26"/>
        <v>0</v>
      </c>
      <c r="I35">
        <f t="shared" si="26"/>
        <v>0</v>
      </c>
      <c r="J35" s="7">
        <f t="shared" si="27"/>
        <v>0</v>
      </c>
      <c r="K35" s="7">
        <f t="shared" si="27"/>
        <v>0</v>
      </c>
      <c r="L35">
        <v>612</v>
      </c>
      <c r="M35" t="s">
        <v>111</v>
      </c>
      <c r="N35" t="s">
        <v>110</v>
      </c>
      <c r="O35">
        <f t="shared" si="28"/>
        <v>0</v>
      </c>
      <c r="P35">
        <f t="shared" si="28"/>
        <v>0</v>
      </c>
      <c r="Q35">
        <f t="shared" si="28"/>
        <v>0</v>
      </c>
      <c r="R35">
        <f t="shared" si="12"/>
        <v>0</v>
      </c>
      <c r="S35">
        <f t="shared" si="4"/>
        <v>5</v>
      </c>
      <c r="T35">
        <f t="shared" si="13"/>
        <v>0</v>
      </c>
      <c r="U35">
        <f t="shared" si="14"/>
        <v>0</v>
      </c>
      <c r="V35">
        <f t="shared" si="5"/>
        <v>5</v>
      </c>
      <c r="W35" s="7">
        <f t="shared" si="15"/>
        <v>0</v>
      </c>
      <c r="X35" s="7">
        <f t="shared" si="16"/>
        <v>0</v>
      </c>
      <c r="Y35" s="7">
        <f t="shared" si="17"/>
        <v>0</v>
      </c>
      <c r="AA35" t="s">
        <v>85</v>
      </c>
      <c r="AB35">
        <f t="shared" si="29"/>
        <v>0</v>
      </c>
      <c r="AC35">
        <f t="shared" si="29"/>
        <v>0</v>
      </c>
      <c r="AD35" s="7">
        <f t="shared" si="19"/>
        <v>0</v>
      </c>
      <c r="AE35" s="7">
        <f t="shared" si="30"/>
        <v>0</v>
      </c>
      <c r="AF35" s="7">
        <f t="shared" si="30"/>
        <v>0</v>
      </c>
      <c r="AG35" s="7">
        <f>K35*0.1</f>
        <v>0</v>
      </c>
      <c r="AH35" s="7">
        <v>0.1</v>
      </c>
      <c r="AI35" s="18" t="s">
        <v>113</v>
      </c>
      <c r="AJ35" s="7">
        <f t="shared" si="21"/>
        <v>0</v>
      </c>
      <c r="AK35">
        <f t="shared" si="22"/>
        <v>0</v>
      </c>
      <c r="AL35">
        <f t="shared" si="23"/>
        <v>0</v>
      </c>
      <c r="AM35" s="7">
        <f t="shared" si="31"/>
        <v>0</v>
      </c>
      <c r="AN35" s="7">
        <f t="shared" si="31"/>
        <v>0</v>
      </c>
      <c r="AO35" s="7">
        <f t="shared" si="31"/>
        <v>0</v>
      </c>
      <c r="AP35">
        <f t="shared" si="25"/>
        <v>0</v>
      </c>
      <c r="AQ35" t="s">
        <v>174</v>
      </c>
    </row>
    <row r="36" spans="1:43" x14ac:dyDescent="0.25">
      <c r="A36" t="s">
        <v>156</v>
      </c>
      <c r="B36" t="str">
        <f t="shared" si="0"/>
        <v/>
      </c>
      <c r="D36">
        <f t="shared" si="26"/>
        <v>0</v>
      </c>
      <c r="E36">
        <f t="shared" si="26"/>
        <v>0</v>
      </c>
      <c r="F36">
        <f t="shared" si="26"/>
        <v>0</v>
      </c>
      <c r="G36">
        <f t="shared" si="26"/>
        <v>0</v>
      </c>
      <c r="H36">
        <f t="shared" si="26"/>
        <v>0</v>
      </c>
      <c r="I36">
        <f t="shared" si="26"/>
        <v>0</v>
      </c>
      <c r="J36" s="7">
        <f t="shared" si="27"/>
        <v>0</v>
      </c>
      <c r="K36" s="7">
        <f t="shared" si="27"/>
        <v>0</v>
      </c>
      <c r="L36">
        <v>612</v>
      </c>
      <c r="M36" t="s">
        <v>111</v>
      </c>
      <c r="N36" t="s">
        <v>110</v>
      </c>
      <c r="O36">
        <f t="shared" si="28"/>
        <v>0</v>
      </c>
      <c r="P36">
        <f t="shared" si="28"/>
        <v>0</v>
      </c>
      <c r="Q36">
        <f t="shared" si="28"/>
        <v>0</v>
      </c>
      <c r="R36">
        <f t="shared" si="12"/>
        <v>0</v>
      </c>
      <c r="S36">
        <f t="shared" si="4"/>
        <v>5</v>
      </c>
      <c r="T36">
        <f t="shared" si="13"/>
        <v>0</v>
      </c>
      <c r="U36">
        <f t="shared" si="14"/>
        <v>0</v>
      </c>
      <c r="V36">
        <f t="shared" si="5"/>
        <v>5</v>
      </c>
      <c r="W36" s="7">
        <f t="shared" si="15"/>
        <v>0</v>
      </c>
      <c r="X36" s="7">
        <f t="shared" si="16"/>
        <v>0</v>
      </c>
      <c r="Y36" s="7">
        <f t="shared" si="17"/>
        <v>0</v>
      </c>
      <c r="AA36" t="s">
        <v>84</v>
      </c>
      <c r="AB36">
        <f t="shared" si="29"/>
        <v>0</v>
      </c>
      <c r="AC36">
        <f t="shared" si="29"/>
        <v>0</v>
      </c>
      <c r="AD36" s="7">
        <f t="shared" si="19"/>
        <v>0</v>
      </c>
      <c r="AE36" s="7">
        <f t="shared" si="30"/>
        <v>0</v>
      </c>
      <c r="AF36" s="7">
        <f t="shared" si="30"/>
        <v>0</v>
      </c>
      <c r="AG36" s="7"/>
      <c r="AH36" s="7"/>
      <c r="AI36" s="7"/>
      <c r="AJ36" s="7">
        <f t="shared" si="21"/>
        <v>0</v>
      </c>
      <c r="AK36">
        <f t="shared" si="22"/>
        <v>0</v>
      </c>
      <c r="AL36">
        <f t="shared" si="23"/>
        <v>0</v>
      </c>
      <c r="AM36" s="7">
        <f t="shared" si="31"/>
        <v>0</v>
      </c>
      <c r="AN36" s="7">
        <f t="shared" si="31"/>
        <v>0</v>
      </c>
      <c r="AO36" s="7">
        <f t="shared" si="31"/>
        <v>0</v>
      </c>
      <c r="AP36">
        <f t="shared" si="25"/>
        <v>0</v>
      </c>
    </row>
    <row r="37" spans="1:43" x14ac:dyDescent="0.25">
      <c r="A37" t="s">
        <v>156</v>
      </c>
      <c r="B37" t="str">
        <f t="shared" si="0"/>
        <v/>
      </c>
      <c r="D37">
        <f t="shared" ref="D37:I45" si="32">COMPROBANTE($C37,D$4)</f>
        <v>0</v>
      </c>
      <c r="E37">
        <f t="shared" si="32"/>
        <v>0</v>
      </c>
      <c r="F37">
        <f t="shared" si="32"/>
        <v>0</v>
      </c>
      <c r="G37">
        <f t="shared" si="32"/>
        <v>0</v>
      </c>
      <c r="H37">
        <f t="shared" si="32"/>
        <v>0</v>
      </c>
      <c r="I37">
        <f t="shared" si="32"/>
        <v>0</v>
      </c>
      <c r="J37" s="7">
        <f t="shared" si="27"/>
        <v>0</v>
      </c>
      <c r="K37" s="7">
        <f t="shared" si="27"/>
        <v>0</v>
      </c>
      <c r="L37">
        <v>612</v>
      </c>
      <c r="M37" t="s">
        <v>111</v>
      </c>
      <c r="N37" t="s">
        <v>110</v>
      </c>
      <c r="O37">
        <f t="shared" si="28"/>
        <v>0</v>
      </c>
      <c r="P37">
        <f t="shared" si="28"/>
        <v>0</v>
      </c>
      <c r="Q37">
        <f t="shared" si="28"/>
        <v>0</v>
      </c>
      <c r="R37">
        <f t="shared" si="12"/>
        <v>0</v>
      </c>
      <c r="S37">
        <f t="shared" si="4"/>
        <v>5</v>
      </c>
      <c r="T37">
        <f t="shared" si="13"/>
        <v>0</v>
      </c>
      <c r="U37">
        <f t="shared" si="14"/>
        <v>0</v>
      </c>
      <c r="V37">
        <f t="shared" si="5"/>
        <v>5</v>
      </c>
      <c r="W37" s="7">
        <f t="shared" si="15"/>
        <v>0</v>
      </c>
      <c r="X37" s="7">
        <f t="shared" si="16"/>
        <v>0</v>
      </c>
      <c r="Y37" s="7">
        <f t="shared" si="17"/>
        <v>0</v>
      </c>
      <c r="AA37" t="s">
        <v>100</v>
      </c>
      <c r="AB37">
        <f t="shared" si="29"/>
        <v>0</v>
      </c>
      <c r="AC37">
        <f t="shared" si="29"/>
        <v>0</v>
      </c>
      <c r="AD37" s="7">
        <f t="shared" si="19"/>
        <v>0</v>
      </c>
      <c r="AE37" s="7">
        <f t="shared" si="30"/>
        <v>0</v>
      </c>
      <c r="AF37" s="7">
        <f t="shared" si="30"/>
        <v>0</v>
      </c>
      <c r="AG37" s="7">
        <f>K37*0.1</f>
        <v>0</v>
      </c>
      <c r="AH37" s="7">
        <v>0.1</v>
      </c>
      <c r="AI37" s="18" t="s">
        <v>113</v>
      </c>
      <c r="AJ37" s="7">
        <f t="shared" si="21"/>
        <v>0</v>
      </c>
      <c r="AK37">
        <f t="shared" si="22"/>
        <v>0</v>
      </c>
      <c r="AL37">
        <f t="shared" si="23"/>
        <v>0</v>
      </c>
      <c r="AM37" s="7">
        <f t="shared" si="31"/>
        <v>0</v>
      </c>
      <c r="AN37" s="7">
        <f t="shared" si="31"/>
        <v>0</v>
      </c>
      <c r="AO37" s="7">
        <f t="shared" si="31"/>
        <v>0</v>
      </c>
      <c r="AP37">
        <f t="shared" si="25"/>
        <v>0</v>
      </c>
      <c r="AQ37" t="s">
        <v>174</v>
      </c>
    </row>
    <row r="38" spans="1:43" x14ac:dyDescent="0.25">
      <c r="A38" t="s">
        <v>157</v>
      </c>
      <c r="B38" t="str">
        <f t="shared" si="0"/>
        <v/>
      </c>
      <c r="D38">
        <f t="shared" si="32"/>
        <v>0</v>
      </c>
      <c r="E38">
        <f t="shared" si="32"/>
        <v>0</v>
      </c>
      <c r="F38">
        <f t="shared" si="32"/>
        <v>0</v>
      </c>
      <c r="G38">
        <f t="shared" si="32"/>
        <v>0</v>
      </c>
      <c r="H38">
        <f t="shared" si="32"/>
        <v>0</v>
      </c>
      <c r="I38">
        <f t="shared" si="32"/>
        <v>0</v>
      </c>
      <c r="J38" s="7">
        <f t="shared" si="27"/>
        <v>0</v>
      </c>
      <c r="K38" s="7">
        <f t="shared" si="27"/>
        <v>0</v>
      </c>
      <c r="L38">
        <v>612</v>
      </c>
      <c r="M38" t="s">
        <v>111</v>
      </c>
      <c r="N38" t="s">
        <v>110</v>
      </c>
      <c r="O38">
        <f t="shared" si="28"/>
        <v>0</v>
      </c>
      <c r="P38">
        <f t="shared" si="28"/>
        <v>0</v>
      </c>
      <c r="Q38">
        <f t="shared" si="28"/>
        <v>0</v>
      </c>
      <c r="R38">
        <f t="shared" si="12"/>
        <v>0</v>
      </c>
      <c r="S38">
        <f t="shared" si="4"/>
        <v>5</v>
      </c>
      <c r="T38">
        <f t="shared" si="13"/>
        <v>0</v>
      </c>
      <c r="U38">
        <f t="shared" si="14"/>
        <v>0</v>
      </c>
      <c r="V38">
        <f t="shared" si="5"/>
        <v>5</v>
      </c>
      <c r="W38" s="7">
        <f t="shared" si="15"/>
        <v>0</v>
      </c>
      <c r="X38" s="7">
        <f t="shared" si="16"/>
        <v>0</v>
      </c>
      <c r="Y38" s="7">
        <f t="shared" si="17"/>
        <v>0</v>
      </c>
      <c r="AA38" t="s">
        <v>107</v>
      </c>
      <c r="AB38">
        <f t="shared" si="29"/>
        <v>0</v>
      </c>
      <c r="AC38">
        <f t="shared" si="29"/>
        <v>0</v>
      </c>
      <c r="AD38" s="7">
        <f t="shared" si="19"/>
        <v>0</v>
      </c>
      <c r="AE38" s="7">
        <f t="shared" si="30"/>
        <v>0</v>
      </c>
      <c r="AF38" s="7">
        <f t="shared" si="30"/>
        <v>0</v>
      </c>
      <c r="AG38" s="7">
        <f>K38*0.1</f>
        <v>0</v>
      </c>
      <c r="AH38" s="7">
        <v>0.1</v>
      </c>
      <c r="AI38" s="18" t="s">
        <v>113</v>
      </c>
      <c r="AJ38" s="7">
        <f t="shared" si="21"/>
        <v>0</v>
      </c>
      <c r="AK38">
        <f t="shared" si="22"/>
        <v>0</v>
      </c>
      <c r="AL38">
        <f t="shared" si="23"/>
        <v>0</v>
      </c>
      <c r="AM38" s="7">
        <f t="shared" si="31"/>
        <v>0</v>
      </c>
      <c r="AN38" s="7">
        <f t="shared" si="31"/>
        <v>0</v>
      </c>
      <c r="AO38" s="7">
        <f t="shared" si="31"/>
        <v>0</v>
      </c>
      <c r="AP38">
        <f t="shared" si="25"/>
        <v>0</v>
      </c>
      <c r="AQ38" t="s">
        <v>174</v>
      </c>
    </row>
    <row r="39" spans="1:43" x14ac:dyDescent="0.25">
      <c r="A39" t="s">
        <v>157</v>
      </c>
      <c r="B39" t="str">
        <f t="shared" si="0"/>
        <v/>
      </c>
      <c r="D39">
        <f t="shared" si="32"/>
        <v>0</v>
      </c>
      <c r="E39">
        <f t="shared" si="32"/>
        <v>0</v>
      </c>
      <c r="F39">
        <f t="shared" si="32"/>
        <v>0</v>
      </c>
      <c r="G39">
        <f t="shared" si="32"/>
        <v>0</v>
      </c>
      <c r="H39">
        <f t="shared" si="32"/>
        <v>0</v>
      </c>
      <c r="I39">
        <f t="shared" si="32"/>
        <v>0</v>
      </c>
      <c r="J39" s="7">
        <f t="shared" si="27"/>
        <v>0</v>
      </c>
      <c r="K39" s="7">
        <f t="shared" si="27"/>
        <v>0</v>
      </c>
      <c r="L39">
        <v>612</v>
      </c>
      <c r="M39" t="s">
        <v>111</v>
      </c>
      <c r="N39" t="s">
        <v>110</v>
      </c>
      <c r="O39">
        <f t="shared" si="28"/>
        <v>0</v>
      </c>
      <c r="P39">
        <f t="shared" si="28"/>
        <v>0</v>
      </c>
      <c r="Q39">
        <f t="shared" si="28"/>
        <v>0</v>
      </c>
      <c r="R39">
        <f t="shared" si="12"/>
        <v>0</v>
      </c>
      <c r="S39">
        <f t="shared" si="4"/>
        <v>5</v>
      </c>
      <c r="T39">
        <f t="shared" si="13"/>
        <v>0</v>
      </c>
      <c r="U39">
        <f t="shared" si="14"/>
        <v>0</v>
      </c>
      <c r="V39">
        <f t="shared" si="5"/>
        <v>5</v>
      </c>
      <c r="W39" s="7">
        <f t="shared" si="15"/>
        <v>0</v>
      </c>
      <c r="X39" s="7">
        <f t="shared" si="16"/>
        <v>0</v>
      </c>
      <c r="Y39" s="7">
        <f t="shared" si="17"/>
        <v>0</v>
      </c>
      <c r="AA39" t="s">
        <v>84</v>
      </c>
      <c r="AB39">
        <f t="shared" si="29"/>
        <v>0</v>
      </c>
      <c r="AC39">
        <f t="shared" si="29"/>
        <v>0</v>
      </c>
      <c r="AD39" s="7">
        <f t="shared" si="19"/>
        <v>0</v>
      </c>
      <c r="AE39" s="7">
        <f t="shared" si="30"/>
        <v>0</v>
      </c>
      <c r="AF39" s="7">
        <f t="shared" si="30"/>
        <v>0</v>
      </c>
      <c r="AG39" s="7"/>
      <c r="AH39" s="7"/>
      <c r="AI39" s="7"/>
      <c r="AJ39" s="7">
        <f t="shared" si="21"/>
        <v>0</v>
      </c>
      <c r="AK39">
        <f t="shared" si="22"/>
        <v>0</v>
      </c>
      <c r="AL39">
        <f t="shared" si="23"/>
        <v>0</v>
      </c>
      <c r="AM39" s="7">
        <f t="shared" si="31"/>
        <v>0</v>
      </c>
      <c r="AN39" s="7">
        <f t="shared" si="31"/>
        <v>0</v>
      </c>
      <c r="AO39" s="7">
        <f t="shared" si="31"/>
        <v>0</v>
      </c>
      <c r="AP39">
        <f t="shared" si="25"/>
        <v>0</v>
      </c>
    </row>
    <row r="40" spans="1:43" x14ac:dyDescent="0.25">
      <c r="A40" t="s">
        <v>157</v>
      </c>
      <c r="B40" t="str">
        <f t="shared" si="0"/>
        <v/>
      </c>
      <c r="D40">
        <f t="shared" si="32"/>
        <v>0</v>
      </c>
      <c r="E40">
        <f t="shared" si="32"/>
        <v>0</v>
      </c>
      <c r="F40">
        <f t="shared" si="32"/>
        <v>0</v>
      </c>
      <c r="G40">
        <f t="shared" si="32"/>
        <v>0</v>
      </c>
      <c r="H40">
        <f t="shared" si="32"/>
        <v>0</v>
      </c>
      <c r="I40">
        <f t="shared" si="32"/>
        <v>0</v>
      </c>
      <c r="J40" s="7">
        <f t="shared" si="27"/>
        <v>0</v>
      </c>
      <c r="K40" s="7">
        <f t="shared" si="27"/>
        <v>0</v>
      </c>
      <c r="L40">
        <v>612</v>
      </c>
      <c r="M40" t="s">
        <v>111</v>
      </c>
      <c r="N40" t="s">
        <v>110</v>
      </c>
      <c r="O40">
        <f t="shared" si="28"/>
        <v>0</v>
      </c>
      <c r="P40">
        <f t="shared" si="28"/>
        <v>0</v>
      </c>
      <c r="Q40">
        <f t="shared" si="28"/>
        <v>0</v>
      </c>
      <c r="R40">
        <f t="shared" si="12"/>
        <v>0</v>
      </c>
      <c r="S40">
        <f t="shared" si="4"/>
        <v>5</v>
      </c>
      <c r="T40">
        <f t="shared" si="13"/>
        <v>0</v>
      </c>
      <c r="U40">
        <f t="shared" si="14"/>
        <v>0</v>
      </c>
      <c r="V40">
        <f t="shared" si="5"/>
        <v>5</v>
      </c>
      <c r="W40" s="7">
        <f t="shared" si="15"/>
        <v>0</v>
      </c>
      <c r="X40" s="7">
        <f t="shared" si="16"/>
        <v>0</v>
      </c>
      <c r="Y40" s="7">
        <f t="shared" si="17"/>
        <v>0</v>
      </c>
      <c r="AA40" t="s">
        <v>191</v>
      </c>
      <c r="AB40">
        <f t="shared" si="29"/>
        <v>0</v>
      </c>
      <c r="AC40">
        <f t="shared" si="29"/>
        <v>0</v>
      </c>
      <c r="AD40" s="7">
        <f t="shared" si="19"/>
        <v>0</v>
      </c>
      <c r="AE40" s="7">
        <f t="shared" si="30"/>
        <v>0</v>
      </c>
      <c r="AF40" s="7">
        <f t="shared" si="30"/>
        <v>0</v>
      </c>
      <c r="AG40" s="7">
        <f>K40*0.1</f>
        <v>0</v>
      </c>
      <c r="AH40" s="7">
        <v>0.1</v>
      </c>
      <c r="AI40" s="18" t="s">
        <v>113</v>
      </c>
      <c r="AJ40" s="7">
        <f t="shared" si="21"/>
        <v>0</v>
      </c>
      <c r="AK40">
        <f t="shared" si="22"/>
        <v>0</v>
      </c>
      <c r="AL40">
        <f t="shared" si="23"/>
        <v>0</v>
      </c>
      <c r="AM40" s="7">
        <f t="shared" si="31"/>
        <v>0</v>
      </c>
      <c r="AN40" s="7">
        <f t="shared" si="31"/>
        <v>0</v>
      </c>
      <c r="AO40" s="7">
        <f t="shared" si="31"/>
        <v>0</v>
      </c>
      <c r="AP40">
        <f t="shared" si="25"/>
        <v>0</v>
      </c>
      <c r="AQ40" t="s">
        <v>174</v>
      </c>
    </row>
    <row r="41" spans="1:43" x14ac:dyDescent="0.25">
      <c r="A41" t="s">
        <v>158</v>
      </c>
      <c r="B41" t="str">
        <f t="shared" si="0"/>
        <v/>
      </c>
      <c r="D41">
        <f t="shared" si="32"/>
        <v>0</v>
      </c>
      <c r="E41">
        <f t="shared" si="32"/>
        <v>0</v>
      </c>
      <c r="F41">
        <f t="shared" si="32"/>
        <v>0</v>
      </c>
      <c r="G41">
        <f t="shared" si="32"/>
        <v>0</v>
      </c>
      <c r="H41">
        <f t="shared" si="32"/>
        <v>0</v>
      </c>
      <c r="I41">
        <f t="shared" si="32"/>
        <v>0</v>
      </c>
      <c r="J41" s="7">
        <f t="shared" si="27"/>
        <v>0</v>
      </c>
      <c r="K41" s="7">
        <f t="shared" si="27"/>
        <v>0</v>
      </c>
      <c r="L41">
        <v>612</v>
      </c>
      <c r="M41" t="s">
        <v>111</v>
      </c>
      <c r="N41" t="s">
        <v>110</v>
      </c>
      <c r="O41">
        <f t="shared" si="28"/>
        <v>0</v>
      </c>
      <c r="P41">
        <f t="shared" si="28"/>
        <v>0</v>
      </c>
      <c r="Q41">
        <f t="shared" si="28"/>
        <v>0</v>
      </c>
      <c r="R41">
        <f t="shared" si="12"/>
        <v>0</v>
      </c>
      <c r="S41">
        <f t="shared" si="4"/>
        <v>5</v>
      </c>
      <c r="T41">
        <f t="shared" si="13"/>
        <v>0</v>
      </c>
      <c r="U41">
        <f t="shared" si="14"/>
        <v>0</v>
      </c>
      <c r="V41">
        <f t="shared" si="5"/>
        <v>5</v>
      </c>
      <c r="W41" s="7">
        <f t="shared" si="15"/>
        <v>0</v>
      </c>
      <c r="X41" s="7">
        <f t="shared" si="16"/>
        <v>0</v>
      </c>
      <c r="Y41" s="7">
        <f t="shared" si="17"/>
        <v>0</v>
      </c>
      <c r="AA41" t="s">
        <v>97</v>
      </c>
      <c r="AB41">
        <f t="shared" si="29"/>
        <v>0</v>
      </c>
      <c r="AC41">
        <f t="shared" si="29"/>
        <v>0</v>
      </c>
      <c r="AD41" s="7">
        <f t="shared" si="19"/>
        <v>0</v>
      </c>
      <c r="AE41" s="7">
        <f t="shared" si="30"/>
        <v>0</v>
      </c>
      <c r="AF41" s="7">
        <f t="shared" si="30"/>
        <v>0</v>
      </c>
      <c r="AG41" s="7">
        <f>K41*0.1</f>
        <v>0</v>
      </c>
      <c r="AH41" s="7">
        <v>0.1</v>
      </c>
      <c r="AI41" s="18" t="s">
        <v>113</v>
      </c>
      <c r="AJ41" s="7">
        <f t="shared" si="21"/>
        <v>0</v>
      </c>
      <c r="AK41">
        <f t="shared" si="22"/>
        <v>0</v>
      </c>
      <c r="AL41">
        <f t="shared" si="23"/>
        <v>0</v>
      </c>
      <c r="AM41" s="7">
        <f t="shared" si="31"/>
        <v>0</v>
      </c>
      <c r="AN41" s="7">
        <f t="shared" si="31"/>
        <v>0</v>
      </c>
      <c r="AO41" s="7">
        <f t="shared" si="31"/>
        <v>0</v>
      </c>
      <c r="AP41">
        <f t="shared" si="25"/>
        <v>0</v>
      </c>
      <c r="AQ41" t="s">
        <v>174</v>
      </c>
    </row>
    <row r="42" spans="1:43" x14ac:dyDescent="0.25">
      <c r="A42" t="s">
        <v>158</v>
      </c>
      <c r="B42" t="str">
        <f t="shared" si="0"/>
        <v/>
      </c>
      <c r="D42">
        <f t="shared" si="32"/>
        <v>0</v>
      </c>
      <c r="E42">
        <f t="shared" si="32"/>
        <v>0</v>
      </c>
      <c r="F42">
        <f t="shared" si="32"/>
        <v>0</v>
      </c>
      <c r="G42">
        <f t="shared" si="32"/>
        <v>0</v>
      </c>
      <c r="H42">
        <f t="shared" si="32"/>
        <v>0</v>
      </c>
      <c r="I42">
        <f t="shared" si="32"/>
        <v>0</v>
      </c>
      <c r="J42" s="7">
        <f t="shared" si="27"/>
        <v>0</v>
      </c>
      <c r="K42" s="7">
        <f t="shared" si="27"/>
        <v>0</v>
      </c>
      <c r="L42">
        <v>612</v>
      </c>
      <c r="M42" t="s">
        <v>111</v>
      </c>
      <c r="N42" t="s">
        <v>110</v>
      </c>
      <c r="O42">
        <f t="shared" si="28"/>
        <v>0</v>
      </c>
      <c r="P42">
        <f t="shared" si="28"/>
        <v>0</v>
      </c>
      <c r="Q42">
        <f t="shared" si="28"/>
        <v>0</v>
      </c>
      <c r="R42">
        <f t="shared" si="12"/>
        <v>0</v>
      </c>
      <c r="S42">
        <f t="shared" si="4"/>
        <v>5</v>
      </c>
      <c r="T42">
        <f t="shared" si="13"/>
        <v>0</v>
      </c>
      <c r="U42">
        <f t="shared" si="14"/>
        <v>0</v>
      </c>
      <c r="V42">
        <f t="shared" si="5"/>
        <v>5</v>
      </c>
      <c r="W42" s="7">
        <f t="shared" si="15"/>
        <v>0</v>
      </c>
      <c r="X42" s="7">
        <f t="shared" si="16"/>
        <v>0</v>
      </c>
      <c r="Y42" s="7">
        <f t="shared" si="17"/>
        <v>0</v>
      </c>
      <c r="AA42" t="s">
        <v>108</v>
      </c>
      <c r="AB42">
        <f t="shared" si="29"/>
        <v>0</v>
      </c>
      <c r="AC42">
        <f t="shared" si="29"/>
        <v>0</v>
      </c>
      <c r="AD42" s="7">
        <f t="shared" si="19"/>
        <v>0</v>
      </c>
      <c r="AE42" s="7">
        <f t="shared" si="30"/>
        <v>0</v>
      </c>
      <c r="AF42" s="7">
        <f t="shared" si="30"/>
        <v>0</v>
      </c>
      <c r="AG42" s="7">
        <f>K42*0.1</f>
        <v>0</v>
      </c>
      <c r="AH42" s="7">
        <v>0.1</v>
      </c>
      <c r="AI42" s="18" t="s">
        <v>113</v>
      </c>
      <c r="AJ42" s="7">
        <f t="shared" si="21"/>
        <v>0</v>
      </c>
      <c r="AK42">
        <f t="shared" si="22"/>
        <v>0</v>
      </c>
      <c r="AL42">
        <f t="shared" si="23"/>
        <v>0</v>
      </c>
      <c r="AM42" s="7">
        <f t="shared" si="31"/>
        <v>0</v>
      </c>
      <c r="AN42" s="7">
        <f t="shared" si="31"/>
        <v>0</v>
      </c>
      <c r="AO42" s="7">
        <f t="shared" si="31"/>
        <v>0</v>
      </c>
      <c r="AP42">
        <f t="shared" si="25"/>
        <v>0</v>
      </c>
      <c r="AQ42" t="s">
        <v>174</v>
      </c>
    </row>
    <row r="43" spans="1:43" x14ac:dyDescent="0.25">
      <c r="A43" t="s">
        <v>158</v>
      </c>
      <c r="B43" t="str">
        <f t="shared" si="0"/>
        <v/>
      </c>
      <c r="D43">
        <f t="shared" si="32"/>
        <v>0</v>
      </c>
      <c r="E43">
        <f t="shared" si="32"/>
        <v>0</v>
      </c>
      <c r="F43">
        <f t="shared" si="32"/>
        <v>0</v>
      </c>
      <c r="G43">
        <f t="shared" si="32"/>
        <v>0</v>
      </c>
      <c r="H43">
        <f t="shared" si="32"/>
        <v>0</v>
      </c>
      <c r="I43">
        <f t="shared" si="32"/>
        <v>0</v>
      </c>
      <c r="J43" s="7">
        <f t="shared" si="27"/>
        <v>0</v>
      </c>
      <c r="K43" s="7">
        <f t="shared" si="27"/>
        <v>0</v>
      </c>
      <c r="L43">
        <v>612</v>
      </c>
      <c r="M43" t="s">
        <v>111</v>
      </c>
      <c r="N43" t="s">
        <v>110</v>
      </c>
      <c r="O43">
        <f t="shared" si="28"/>
        <v>0</v>
      </c>
      <c r="P43">
        <f t="shared" si="28"/>
        <v>0</v>
      </c>
      <c r="Q43">
        <f t="shared" si="28"/>
        <v>0</v>
      </c>
      <c r="R43">
        <f t="shared" si="12"/>
        <v>0</v>
      </c>
      <c r="S43">
        <f t="shared" si="4"/>
        <v>5</v>
      </c>
      <c r="T43">
        <f t="shared" si="13"/>
        <v>0</v>
      </c>
      <c r="U43">
        <f t="shared" si="14"/>
        <v>0</v>
      </c>
      <c r="V43">
        <f t="shared" si="5"/>
        <v>5</v>
      </c>
      <c r="W43" s="7">
        <f t="shared" si="15"/>
        <v>0</v>
      </c>
      <c r="X43" s="7">
        <f t="shared" si="16"/>
        <v>0</v>
      </c>
      <c r="Y43" s="7">
        <f t="shared" si="17"/>
        <v>0</v>
      </c>
      <c r="AA43" t="s">
        <v>84</v>
      </c>
      <c r="AB43">
        <f t="shared" si="29"/>
        <v>0</v>
      </c>
      <c r="AC43">
        <f t="shared" si="29"/>
        <v>0</v>
      </c>
      <c r="AD43" s="7">
        <f t="shared" si="19"/>
        <v>0</v>
      </c>
      <c r="AE43" s="7">
        <f t="shared" si="30"/>
        <v>0</v>
      </c>
      <c r="AF43" s="7">
        <f t="shared" si="30"/>
        <v>0</v>
      </c>
      <c r="AG43" s="7"/>
      <c r="AH43" s="7"/>
      <c r="AI43" s="7"/>
      <c r="AJ43" s="7">
        <f t="shared" si="21"/>
        <v>0</v>
      </c>
      <c r="AK43">
        <f t="shared" si="22"/>
        <v>0</v>
      </c>
      <c r="AL43">
        <f t="shared" si="23"/>
        <v>0</v>
      </c>
      <c r="AM43" s="7">
        <f t="shared" si="31"/>
        <v>0</v>
      </c>
      <c r="AN43" s="7">
        <f t="shared" si="31"/>
        <v>0</v>
      </c>
      <c r="AO43" s="7">
        <f t="shared" si="31"/>
        <v>0</v>
      </c>
      <c r="AP43">
        <f t="shared" si="25"/>
        <v>0</v>
      </c>
    </row>
    <row r="44" spans="1:43" x14ac:dyDescent="0.25">
      <c r="A44" t="s">
        <v>159</v>
      </c>
      <c r="B44" t="str">
        <f t="shared" si="0"/>
        <v/>
      </c>
      <c r="D44">
        <f t="shared" si="32"/>
        <v>0</v>
      </c>
      <c r="E44">
        <f t="shared" si="32"/>
        <v>0</v>
      </c>
      <c r="F44">
        <f t="shared" si="32"/>
        <v>0</v>
      </c>
      <c r="G44">
        <f t="shared" si="32"/>
        <v>0</v>
      </c>
      <c r="H44">
        <f t="shared" si="32"/>
        <v>0</v>
      </c>
      <c r="I44">
        <f t="shared" si="32"/>
        <v>0</v>
      </c>
      <c r="J44" s="7">
        <f t="shared" si="27"/>
        <v>0</v>
      </c>
      <c r="K44" s="7">
        <f t="shared" si="27"/>
        <v>0</v>
      </c>
      <c r="L44">
        <v>612</v>
      </c>
      <c r="M44" t="s">
        <v>111</v>
      </c>
      <c r="N44" t="s">
        <v>110</v>
      </c>
      <c r="O44">
        <f t="shared" si="28"/>
        <v>0</v>
      </c>
      <c r="P44">
        <f t="shared" si="28"/>
        <v>0</v>
      </c>
      <c r="Q44">
        <f t="shared" si="28"/>
        <v>0</v>
      </c>
      <c r="R44">
        <f t="shared" si="12"/>
        <v>0</v>
      </c>
      <c r="S44">
        <f t="shared" si="4"/>
        <v>5</v>
      </c>
      <c r="T44">
        <f t="shared" si="13"/>
        <v>0</v>
      </c>
      <c r="U44">
        <f t="shared" si="14"/>
        <v>0</v>
      </c>
      <c r="V44">
        <f t="shared" si="5"/>
        <v>5</v>
      </c>
      <c r="W44" s="7">
        <f t="shared" si="15"/>
        <v>0</v>
      </c>
      <c r="X44" s="7">
        <f t="shared" si="16"/>
        <v>0</v>
      </c>
      <c r="Y44" s="7">
        <f t="shared" si="17"/>
        <v>0</v>
      </c>
      <c r="AA44" t="s">
        <v>109</v>
      </c>
      <c r="AB44">
        <f t="shared" si="29"/>
        <v>0</v>
      </c>
      <c r="AC44">
        <f t="shared" si="29"/>
        <v>0</v>
      </c>
      <c r="AD44" s="7">
        <f t="shared" si="19"/>
        <v>0</v>
      </c>
      <c r="AE44" s="7">
        <f t="shared" si="30"/>
        <v>0</v>
      </c>
      <c r="AF44" s="7">
        <f t="shared" si="30"/>
        <v>0</v>
      </c>
      <c r="AG44" s="7">
        <f>K44*0.1</f>
        <v>0</v>
      </c>
      <c r="AH44" s="7">
        <v>0.1</v>
      </c>
      <c r="AI44" s="18" t="s">
        <v>113</v>
      </c>
      <c r="AJ44" s="7">
        <f t="shared" si="21"/>
        <v>0</v>
      </c>
      <c r="AK44">
        <f t="shared" si="22"/>
        <v>0</v>
      </c>
      <c r="AL44">
        <f t="shared" si="23"/>
        <v>0</v>
      </c>
      <c r="AM44" s="7">
        <f t="shared" si="31"/>
        <v>0</v>
      </c>
      <c r="AN44" s="7">
        <f t="shared" si="31"/>
        <v>0</v>
      </c>
      <c r="AO44" s="7">
        <f t="shared" si="31"/>
        <v>0</v>
      </c>
      <c r="AP44">
        <f t="shared" si="25"/>
        <v>0</v>
      </c>
      <c r="AQ44" t="s">
        <v>174</v>
      </c>
    </row>
    <row r="45" spans="1:43" x14ac:dyDescent="0.25">
      <c r="A45" t="s">
        <v>159</v>
      </c>
      <c r="B45" t="str">
        <f t="shared" si="0"/>
        <v/>
      </c>
      <c r="D45">
        <f t="shared" si="32"/>
        <v>0</v>
      </c>
      <c r="E45">
        <f t="shared" si="32"/>
        <v>0</v>
      </c>
      <c r="F45">
        <f t="shared" si="32"/>
        <v>0</v>
      </c>
      <c r="G45">
        <f t="shared" si="32"/>
        <v>0</v>
      </c>
      <c r="H45">
        <f t="shared" si="32"/>
        <v>0</v>
      </c>
      <c r="I45">
        <f t="shared" si="32"/>
        <v>0</v>
      </c>
      <c r="J45" s="7">
        <f t="shared" si="27"/>
        <v>0</v>
      </c>
      <c r="K45" s="7">
        <f t="shared" si="27"/>
        <v>0</v>
      </c>
      <c r="L45">
        <v>612</v>
      </c>
      <c r="M45" t="s">
        <v>111</v>
      </c>
      <c r="N45" t="s">
        <v>110</v>
      </c>
      <c r="O45">
        <f t="shared" si="28"/>
        <v>0</v>
      </c>
      <c r="P45">
        <f t="shared" si="28"/>
        <v>0</v>
      </c>
      <c r="Q45">
        <f t="shared" si="28"/>
        <v>0</v>
      </c>
      <c r="R45">
        <f t="shared" si="12"/>
        <v>0</v>
      </c>
      <c r="S45">
        <f t="shared" si="4"/>
        <v>5</v>
      </c>
      <c r="T45">
        <f t="shared" si="13"/>
        <v>0</v>
      </c>
      <c r="U45">
        <f t="shared" si="14"/>
        <v>0</v>
      </c>
      <c r="V45">
        <f t="shared" si="5"/>
        <v>5</v>
      </c>
      <c r="W45" s="7">
        <f t="shared" si="15"/>
        <v>0</v>
      </c>
      <c r="X45" s="7">
        <f t="shared" si="16"/>
        <v>0</v>
      </c>
      <c r="Y45" s="7">
        <f t="shared" si="17"/>
        <v>0</v>
      </c>
      <c r="AA45" t="s">
        <v>84</v>
      </c>
      <c r="AB45">
        <f t="shared" si="29"/>
        <v>0</v>
      </c>
      <c r="AC45">
        <f t="shared" si="29"/>
        <v>0</v>
      </c>
      <c r="AD45" s="7">
        <f t="shared" si="19"/>
        <v>0</v>
      </c>
      <c r="AE45" s="7">
        <f t="shared" si="30"/>
        <v>0</v>
      </c>
      <c r="AF45" s="7">
        <f t="shared" si="30"/>
        <v>0</v>
      </c>
      <c r="AG45" s="7"/>
      <c r="AH45" s="7"/>
      <c r="AI45" s="7"/>
      <c r="AJ45" s="7">
        <f t="shared" si="21"/>
        <v>0</v>
      </c>
      <c r="AK45">
        <f t="shared" si="22"/>
        <v>0</v>
      </c>
      <c r="AL45">
        <f t="shared" si="23"/>
        <v>0</v>
      </c>
      <c r="AM45" s="7">
        <f t="shared" si="31"/>
        <v>0</v>
      </c>
      <c r="AN45" s="7">
        <f t="shared" si="31"/>
        <v>0</v>
      </c>
      <c r="AO45" s="7">
        <f t="shared" si="31"/>
        <v>0</v>
      </c>
      <c r="AP45">
        <f t="shared" si="25"/>
        <v>0</v>
      </c>
    </row>
    <row r="46" spans="1:43" x14ac:dyDescent="0.25">
      <c r="J46" s="17">
        <f>SUBTOTAL(9,J5:J45)</f>
        <v>0</v>
      </c>
      <c r="K46" s="17">
        <f>SUBTOTAL(9,K5:K45)</f>
        <v>0</v>
      </c>
      <c r="W46" s="17">
        <f>SUBTOTAL(9,W5:W45)</f>
        <v>0</v>
      </c>
      <c r="AD46" s="17">
        <f>SUBTOTAL(9,AD5:AD45)</f>
        <v>0</v>
      </c>
      <c r="AG46" s="17">
        <f>SUBTOTAL(9,AG5:AG45)</f>
        <v>0</v>
      </c>
    </row>
  </sheetData>
  <autoFilter ref="A4:AP45" xr:uid="{9E902EF7-1646-4CDC-9FC8-8234BF15F998}">
    <sortState xmlns:xlrd2="http://schemas.microsoft.com/office/spreadsheetml/2017/richdata2" ref="A5:AP46">
      <sortCondition ref="A4:A46"/>
    </sortState>
  </autoFilter>
  <mergeCells count="8">
    <mergeCell ref="AJ3:AK3"/>
    <mergeCell ref="AL3:AP3"/>
    <mergeCell ref="D3:K3"/>
    <mergeCell ref="L3:N3"/>
    <mergeCell ref="O3:Q3"/>
    <mergeCell ref="W3:AC3"/>
    <mergeCell ref="AD3:AF3"/>
    <mergeCell ref="AG3:AI3"/>
  </mergeCells>
  <dataValidations disablePrompts="1" count="1">
    <dataValidation type="list" allowBlank="1" showInputMessage="1" showErrorMessage="1" sqref="AQ5:AQ45" xr:uid="{D15A03C6-D1F6-4917-95B4-BCFE8550BCAC}">
      <formula1>Catalogo_Ingresos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7457" r:id="rId4" name="Button 1">
              <controlPr defaultSize="0" print="0" autoFill="0" autoPict="0" macro="[0]!DESCARGA">
                <anchor moveWithCells="1" sizeWithCells="1">
                  <from>
                    <xdr:col>3</xdr:col>
                    <xdr:colOff>9525</xdr:colOff>
                    <xdr:row>0</xdr:row>
                    <xdr:rowOff>19050</xdr:rowOff>
                  </from>
                  <to>
                    <xdr:col>8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3E75-3013-4044-8BBE-937AB4A9323D}">
  <dimension ref="A1:B14"/>
  <sheetViews>
    <sheetView workbookViewId="0">
      <selection activeCell="A13" sqref="A13"/>
    </sheetView>
  </sheetViews>
  <sheetFormatPr baseColWidth="10" defaultRowHeight="15" x14ac:dyDescent="0.25"/>
  <cols>
    <col min="1" max="1" width="86.28515625" bestFit="1" customWidth="1"/>
    <col min="2" max="2" width="13.140625" bestFit="1" customWidth="1"/>
  </cols>
  <sheetData>
    <row r="1" spans="1:2" x14ac:dyDescent="0.25">
      <c r="A1" s="15" t="s">
        <v>163</v>
      </c>
    </row>
    <row r="2" spans="1:2" x14ac:dyDescent="0.25">
      <c r="A2" t="s">
        <v>164</v>
      </c>
      <c r="B2">
        <f>SUMIF('XML ENE-DIC-2022 CASO'!$AQ$5:$AQ$45,CatalogoIngresos!A2,'XML ENE-DIC-2022 CASO'!$K$5:$K$45)</f>
        <v>0</v>
      </c>
    </row>
    <row r="3" spans="1:2" x14ac:dyDescent="0.25">
      <c r="A3" t="s">
        <v>165</v>
      </c>
      <c r="B3">
        <f>SUMIF('XML ENE-DIC-2022 CASO'!$AQ$5:$AQ$45,CatalogoIngresos!A3,'XML ENE-DIC-2022 CASO'!$K$5:$K$45)</f>
        <v>0</v>
      </c>
    </row>
    <row r="4" spans="1:2" x14ac:dyDescent="0.25">
      <c r="A4" t="s">
        <v>166</v>
      </c>
      <c r="B4">
        <f>SUMIF('XML ENE-DIC-2022 CASO'!$AQ$5:$AQ$45,CatalogoIngresos!A4,'XML ENE-DIC-2022 CASO'!$K$5:$K$45)</f>
        <v>0</v>
      </c>
    </row>
    <row r="5" spans="1:2" x14ac:dyDescent="0.25">
      <c r="A5" t="s">
        <v>167</v>
      </c>
      <c r="B5">
        <f>SUMIF('XML ENE-DIC-2022 CASO'!$AQ$5:$AQ$45,CatalogoIngresos!A5,'XML ENE-DIC-2022 CASO'!$K$5:$K$45)</f>
        <v>0</v>
      </c>
    </row>
    <row r="6" spans="1:2" x14ac:dyDescent="0.25">
      <c r="A6" t="s">
        <v>168</v>
      </c>
      <c r="B6">
        <f>SUMIF('XML ENE-DIC-2022 CASO'!$AQ$5:$AQ$45,CatalogoIngresos!A6,'XML ENE-DIC-2022 CASO'!$K$5:$K$45)</f>
        <v>0</v>
      </c>
    </row>
    <row r="7" spans="1:2" x14ac:dyDescent="0.25">
      <c r="A7" t="s">
        <v>169</v>
      </c>
      <c r="B7">
        <f>SUMIF('XML ENE-DIC-2022 CASO'!$AQ$5:$AQ$45,CatalogoIngresos!A7,'XML ENE-DIC-2022 CASO'!$K$5:$K$45)</f>
        <v>0</v>
      </c>
    </row>
    <row r="8" spans="1:2" x14ac:dyDescent="0.25">
      <c r="A8" t="s">
        <v>170</v>
      </c>
      <c r="B8">
        <f>SUMIF('XML ENE-DIC-2022 CASO'!$AQ$5:$AQ$45,CatalogoIngresos!A8,'XML ENE-DIC-2022 CASO'!$K$5:$K$45)</f>
        <v>0</v>
      </c>
    </row>
    <row r="9" spans="1:2" x14ac:dyDescent="0.25">
      <c r="A9" t="s">
        <v>171</v>
      </c>
      <c r="B9">
        <f>SUMIF('XML ENE-DIC-2022 CASO'!$AQ$5:$AQ$45,CatalogoIngresos!A9,'XML ENE-DIC-2022 CASO'!$K$5:$K$45)</f>
        <v>0</v>
      </c>
    </row>
    <row r="10" spans="1:2" x14ac:dyDescent="0.25">
      <c r="A10" t="s">
        <v>172</v>
      </c>
      <c r="B10">
        <f>SUMIF('XML ENE-DIC-2022 CASO'!$AQ$5:$AQ$45,CatalogoIngresos!A10,'XML ENE-DIC-2022 CASO'!$K$5:$K$45)</f>
        <v>0</v>
      </c>
    </row>
    <row r="11" spans="1:2" x14ac:dyDescent="0.25">
      <c r="A11" t="s">
        <v>173</v>
      </c>
      <c r="B11">
        <f>SUMIF('XML ENE-DIC-2022 CASO'!$AQ$5:$AQ$45,CatalogoIngresos!A11,'XML ENE-DIC-2022 CASO'!$K$5:$K$45)</f>
        <v>0</v>
      </c>
    </row>
    <row r="12" spans="1:2" x14ac:dyDescent="0.25">
      <c r="A12" t="s">
        <v>174</v>
      </c>
      <c r="B12" s="13">
        <f>SUMIF('XML ENE-DIC-2022 CASO'!$AQ$5:$AQ$45,CatalogoIngresos!A12,'XML ENE-DIC-2022 CASO'!$K$5:$K$45)</f>
        <v>7756443.2000000011</v>
      </c>
    </row>
    <row r="13" spans="1:2" x14ac:dyDescent="0.25">
      <c r="A13" t="s">
        <v>175</v>
      </c>
      <c r="B13" s="13">
        <f>SUMIF('XML ENE-DIC-2022 CASO'!$AQ$5:$AQ$45,CatalogoIngresos!A13,'XML ENE-DIC-2022 CASO'!$K$5:$K$45)</f>
        <v>652250</v>
      </c>
    </row>
    <row r="14" spans="1:2" x14ac:dyDescent="0.25">
      <c r="B14" s="13">
        <f>SUM(B2:B13)</f>
        <v>8408693.2000000011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16D45-30A7-4376-8937-77C618DD9806}">
  <dimension ref="A2:J120"/>
  <sheetViews>
    <sheetView workbookViewId="0">
      <selection activeCell="B6" sqref="B6:E16"/>
    </sheetView>
  </sheetViews>
  <sheetFormatPr baseColWidth="10" defaultRowHeight="15" x14ac:dyDescent="0.25"/>
  <cols>
    <col min="5" max="5" width="11.5703125" customWidth="1"/>
  </cols>
  <sheetData>
    <row r="2" spans="1:10" ht="15.75" thickBot="1" x14ac:dyDescent="0.3"/>
    <row r="3" spans="1:10" ht="15.75" thickBot="1" x14ac:dyDescent="0.3">
      <c r="A3" s="19"/>
      <c r="B3" s="58" t="s">
        <v>114</v>
      </c>
      <c r="C3" s="60" t="s">
        <v>115</v>
      </c>
      <c r="D3" s="60" t="s">
        <v>116</v>
      </c>
      <c r="E3" s="62" t="s">
        <v>117</v>
      </c>
      <c r="F3" s="20"/>
      <c r="G3" s="19"/>
      <c r="H3" s="19"/>
      <c r="I3" s="19"/>
      <c r="J3" s="19"/>
    </row>
    <row r="4" spans="1:10" ht="15.75" thickTop="1" x14ac:dyDescent="0.25">
      <c r="A4" s="19"/>
      <c r="B4" s="59"/>
      <c r="C4" s="61"/>
      <c r="D4" s="61"/>
      <c r="E4" s="63"/>
      <c r="F4" s="20"/>
      <c r="G4" s="19"/>
      <c r="H4" s="19"/>
      <c r="I4" s="19"/>
      <c r="J4" s="19"/>
    </row>
    <row r="5" spans="1:10" ht="15.75" thickBot="1" x14ac:dyDescent="0.3">
      <c r="A5" s="19"/>
      <c r="B5" s="21" t="s">
        <v>118</v>
      </c>
      <c r="C5" s="22" t="s">
        <v>118</v>
      </c>
      <c r="D5" s="22" t="s">
        <v>118</v>
      </c>
      <c r="E5" s="23" t="s">
        <v>119</v>
      </c>
      <c r="F5" s="20"/>
      <c r="G5" s="19"/>
      <c r="H5" s="19"/>
      <c r="I5" s="19"/>
      <c r="J5" s="19"/>
    </row>
    <row r="6" spans="1:10" ht="16.5" thickTop="1" thickBot="1" x14ac:dyDescent="0.3">
      <c r="A6" s="19"/>
      <c r="B6" s="24">
        <v>0.01</v>
      </c>
      <c r="C6" s="25">
        <v>6942.2</v>
      </c>
      <c r="D6" s="24">
        <v>0</v>
      </c>
      <c r="E6" s="26">
        <v>1.9199999999999998E-2</v>
      </c>
      <c r="F6" s="20"/>
      <c r="G6" s="27">
        <v>0.01</v>
      </c>
      <c r="H6" s="28">
        <v>6942.2</v>
      </c>
      <c r="I6" s="27">
        <v>0</v>
      </c>
      <c r="J6" s="27">
        <v>1.92</v>
      </c>
    </row>
    <row r="7" spans="1:10" ht="15.75" thickBot="1" x14ac:dyDescent="0.3">
      <c r="A7" s="19"/>
      <c r="B7" s="29">
        <v>6942.21</v>
      </c>
      <c r="C7" s="29">
        <v>58922.16</v>
      </c>
      <c r="D7" s="30">
        <v>133.28</v>
      </c>
      <c r="E7" s="31">
        <v>6.4000000000000001E-2</v>
      </c>
      <c r="F7" s="20"/>
      <c r="G7" s="28">
        <v>6942.21</v>
      </c>
      <c r="H7" s="28">
        <v>58922.16</v>
      </c>
      <c r="I7" s="27">
        <v>133.28</v>
      </c>
      <c r="J7" s="27">
        <v>6.4</v>
      </c>
    </row>
    <row r="8" spans="1:10" ht="15.75" thickBot="1" x14ac:dyDescent="0.3">
      <c r="A8" s="19"/>
      <c r="B8" s="29">
        <v>58922.17</v>
      </c>
      <c r="C8" s="29">
        <v>103550.44</v>
      </c>
      <c r="D8" s="29">
        <v>3460.01</v>
      </c>
      <c r="E8" s="31">
        <v>0.10879999999999999</v>
      </c>
      <c r="F8" s="20"/>
      <c r="G8" s="28">
        <v>58922.17</v>
      </c>
      <c r="H8" s="28">
        <v>103550.44</v>
      </c>
      <c r="I8" s="28">
        <v>3460.01</v>
      </c>
      <c r="J8" s="27">
        <v>10.88</v>
      </c>
    </row>
    <row r="9" spans="1:10" ht="15.75" thickBot="1" x14ac:dyDescent="0.3">
      <c r="A9" s="19"/>
      <c r="B9" s="29">
        <v>103550.45</v>
      </c>
      <c r="C9" s="29">
        <v>120372.83</v>
      </c>
      <c r="D9" s="29">
        <v>8315.57</v>
      </c>
      <c r="E9" s="31">
        <v>0.16</v>
      </c>
      <c r="F9" s="20"/>
      <c r="G9" s="28">
        <v>103550.45</v>
      </c>
      <c r="H9" s="28">
        <v>120372.83</v>
      </c>
      <c r="I9" s="28">
        <v>8315.57</v>
      </c>
      <c r="J9" s="27">
        <v>16</v>
      </c>
    </row>
    <row r="10" spans="1:10" ht="15.75" thickBot="1" x14ac:dyDescent="0.3">
      <c r="A10" s="19"/>
      <c r="B10" s="29">
        <v>120372.84</v>
      </c>
      <c r="C10" s="29">
        <v>144119.23000000001</v>
      </c>
      <c r="D10" s="29">
        <v>11007.14</v>
      </c>
      <c r="E10" s="31">
        <v>0.1792</v>
      </c>
      <c r="F10" s="20"/>
      <c r="G10" s="28">
        <v>120372.84</v>
      </c>
      <c r="H10" s="28">
        <v>144119.23000000001</v>
      </c>
      <c r="I10" s="28">
        <v>11007.14</v>
      </c>
      <c r="J10" s="27">
        <v>17.920000000000002</v>
      </c>
    </row>
    <row r="11" spans="1:10" ht="15.75" thickBot="1" x14ac:dyDescent="0.3">
      <c r="A11" s="19"/>
      <c r="B11" s="29">
        <v>144119.24</v>
      </c>
      <c r="C11" s="29">
        <v>290667.75</v>
      </c>
      <c r="D11" s="29">
        <v>15262.49</v>
      </c>
      <c r="E11" s="31">
        <v>0.21360000000000001</v>
      </c>
      <c r="F11" s="20"/>
      <c r="G11" s="28">
        <v>144119.24</v>
      </c>
      <c r="H11" s="28">
        <v>290667.75</v>
      </c>
      <c r="I11" s="28">
        <v>15262.49</v>
      </c>
      <c r="J11" s="27">
        <v>21.36</v>
      </c>
    </row>
    <row r="12" spans="1:10" ht="15.75" thickBot="1" x14ac:dyDescent="0.3">
      <c r="A12" s="19"/>
      <c r="B12" s="29">
        <v>290667.76</v>
      </c>
      <c r="C12" s="29">
        <v>458132.29</v>
      </c>
      <c r="D12" s="29">
        <v>46565.26</v>
      </c>
      <c r="E12" s="31">
        <v>0.23519999999999999</v>
      </c>
      <c r="F12" s="20"/>
      <c r="G12" s="28">
        <v>290667.76</v>
      </c>
      <c r="H12" s="28">
        <v>458132.29</v>
      </c>
      <c r="I12" s="28">
        <v>46565.26</v>
      </c>
      <c r="J12" s="27">
        <v>23.52</v>
      </c>
    </row>
    <row r="13" spans="1:10" ht="15.75" thickBot="1" x14ac:dyDescent="0.3">
      <c r="A13" s="19"/>
      <c r="B13" s="29">
        <v>458132.3</v>
      </c>
      <c r="C13" s="29">
        <v>874650</v>
      </c>
      <c r="D13" s="29">
        <v>85952.92</v>
      </c>
      <c r="E13" s="31">
        <v>0.3</v>
      </c>
      <c r="F13" s="20"/>
      <c r="G13" s="28">
        <v>458132.3</v>
      </c>
      <c r="H13" s="28">
        <v>874650</v>
      </c>
      <c r="I13" s="28">
        <v>85952.92</v>
      </c>
      <c r="J13" s="27">
        <v>30</v>
      </c>
    </row>
    <row r="14" spans="1:10" ht="15.75" thickBot="1" x14ac:dyDescent="0.3">
      <c r="A14" s="19"/>
      <c r="B14" s="29">
        <v>874650.01</v>
      </c>
      <c r="C14" s="29">
        <v>1166200</v>
      </c>
      <c r="D14" s="29">
        <v>210908.23</v>
      </c>
      <c r="E14" s="31">
        <v>0.32</v>
      </c>
      <c r="F14" s="20"/>
      <c r="G14" s="28">
        <v>874650.01</v>
      </c>
      <c r="H14" s="28">
        <v>1166200</v>
      </c>
      <c r="I14" s="28">
        <v>210908.23</v>
      </c>
      <c r="J14" s="27">
        <v>32</v>
      </c>
    </row>
    <row r="15" spans="1:10" ht="15.75" thickBot="1" x14ac:dyDescent="0.3">
      <c r="A15" s="19"/>
      <c r="B15" s="29">
        <v>1166200.01</v>
      </c>
      <c r="C15" s="29">
        <v>3498600</v>
      </c>
      <c r="D15" s="29">
        <v>304204.21000000002</v>
      </c>
      <c r="E15" s="31">
        <v>0.34</v>
      </c>
      <c r="F15" s="20"/>
      <c r="G15" s="28">
        <v>1166200.01</v>
      </c>
      <c r="H15" s="28">
        <v>3498600</v>
      </c>
      <c r="I15" s="28">
        <v>304204.21000000002</v>
      </c>
      <c r="J15" s="27">
        <v>34</v>
      </c>
    </row>
    <row r="16" spans="1:10" ht="15.75" thickBot="1" x14ac:dyDescent="0.3">
      <c r="A16" s="19"/>
      <c r="B16" s="29">
        <v>3498600.01</v>
      </c>
      <c r="C16" s="30" t="s">
        <v>120</v>
      </c>
      <c r="D16" s="29">
        <v>1097220.21</v>
      </c>
      <c r="E16" s="31">
        <v>0.35</v>
      </c>
      <c r="F16" s="20"/>
      <c r="G16" s="28">
        <v>3498600.01</v>
      </c>
      <c r="H16" s="27" t="s">
        <v>120</v>
      </c>
      <c r="I16" s="28">
        <v>1097220.21</v>
      </c>
      <c r="J16" s="27">
        <v>35</v>
      </c>
    </row>
    <row r="17" spans="1:10" x14ac:dyDescent="0.25">
      <c r="A17" s="19"/>
      <c r="B17" s="20"/>
      <c r="C17" s="20"/>
      <c r="D17" s="20"/>
      <c r="E17" s="20"/>
      <c r="F17" s="20"/>
      <c r="G17" s="19"/>
      <c r="H17" s="19"/>
      <c r="I17" s="19"/>
      <c r="J17" s="19"/>
    </row>
    <row r="18" spans="1:10" x14ac:dyDescent="0.25">
      <c r="A18" s="19"/>
      <c r="B18" s="32"/>
      <c r="C18" s="33"/>
      <c r="D18" s="33"/>
      <c r="E18" s="19"/>
      <c r="F18" s="19"/>
      <c r="G18" s="19"/>
      <c r="H18" s="19"/>
      <c r="I18" s="19"/>
      <c r="J18" s="19"/>
    </row>
    <row r="19" spans="1:10" x14ac:dyDescent="0.25">
      <c r="A19" s="19"/>
      <c r="B19" s="32" t="s">
        <v>121</v>
      </c>
      <c r="C19" s="33"/>
      <c r="D19" s="33"/>
      <c r="E19" s="19"/>
      <c r="F19" s="19"/>
      <c r="G19" s="19"/>
      <c r="H19" s="19"/>
      <c r="I19" s="19"/>
      <c r="J19" s="19"/>
    </row>
    <row r="20" spans="1:10" ht="15.75" thickBot="1" x14ac:dyDescent="0.3">
      <c r="A20" s="19"/>
      <c r="B20" s="32"/>
      <c r="C20" s="33"/>
      <c r="D20" s="33"/>
      <c r="E20" s="19"/>
      <c r="F20" s="19"/>
      <c r="G20" s="19"/>
      <c r="H20" s="19"/>
      <c r="I20" s="19"/>
      <c r="J20" s="19"/>
    </row>
    <row r="21" spans="1:10" ht="15.75" thickBot="1" x14ac:dyDescent="0.3">
      <c r="A21" s="19"/>
      <c r="B21" s="55" t="s">
        <v>122</v>
      </c>
      <c r="C21" s="56"/>
      <c r="D21" s="56"/>
      <c r="E21" s="57"/>
      <c r="F21" s="19"/>
      <c r="G21" s="55" t="s">
        <v>123</v>
      </c>
      <c r="H21" s="56"/>
      <c r="I21" s="56"/>
      <c r="J21" s="57"/>
    </row>
    <row r="22" spans="1:10" ht="15.75" thickBot="1" x14ac:dyDescent="0.3">
      <c r="A22" s="19"/>
      <c r="B22" s="58" t="s">
        <v>114</v>
      </c>
      <c r="C22" s="60" t="s">
        <v>115</v>
      </c>
      <c r="D22" s="60" t="s">
        <v>116</v>
      </c>
      <c r="E22" s="62" t="s">
        <v>117</v>
      </c>
      <c r="F22" s="19"/>
      <c r="G22" s="58" t="s">
        <v>114</v>
      </c>
      <c r="H22" s="60" t="s">
        <v>115</v>
      </c>
      <c r="I22" s="60" t="s">
        <v>116</v>
      </c>
      <c r="J22" s="62" t="s">
        <v>117</v>
      </c>
    </row>
    <row r="23" spans="1:10" ht="15.75" thickTop="1" x14ac:dyDescent="0.25">
      <c r="A23" s="19"/>
      <c r="B23" s="59"/>
      <c r="C23" s="61"/>
      <c r="D23" s="61"/>
      <c r="E23" s="63"/>
      <c r="F23" s="19"/>
      <c r="G23" s="59"/>
      <c r="H23" s="61"/>
      <c r="I23" s="61"/>
      <c r="J23" s="63"/>
    </row>
    <row r="24" spans="1:10" ht="15.75" thickBot="1" x14ac:dyDescent="0.3">
      <c r="A24" s="19"/>
      <c r="B24" s="34" t="s">
        <v>118</v>
      </c>
      <c r="C24" s="35" t="s">
        <v>118</v>
      </c>
      <c r="D24" s="35" t="s">
        <v>118</v>
      </c>
      <c r="E24" s="36" t="s">
        <v>119</v>
      </c>
      <c r="F24" s="19"/>
      <c r="G24" s="34" t="s">
        <v>118</v>
      </c>
      <c r="H24" s="35" t="s">
        <v>118</v>
      </c>
      <c r="I24" s="35" t="s">
        <v>118</v>
      </c>
      <c r="J24" s="36" t="s">
        <v>119</v>
      </c>
    </row>
    <row r="25" spans="1:10" ht="15.75" thickTop="1" x14ac:dyDescent="0.25">
      <c r="A25" s="19"/>
      <c r="B25" s="24">
        <v>0.01</v>
      </c>
      <c r="C25" s="24">
        <v>578.52</v>
      </c>
      <c r="D25" s="24">
        <v>0</v>
      </c>
      <c r="E25" s="26">
        <v>1.9199999999999998E-2</v>
      </c>
      <c r="F25" s="19"/>
      <c r="G25" s="24">
        <v>0.01</v>
      </c>
      <c r="H25" s="24">
        <v>1157.04</v>
      </c>
      <c r="I25" s="24">
        <v>0</v>
      </c>
      <c r="J25" s="26">
        <v>1.9199999999999998E-2</v>
      </c>
    </row>
    <row r="26" spans="1:10" x14ac:dyDescent="0.25">
      <c r="A26" s="19"/>
      <c r="B26" s="30">
        <v>578.53</v>
      </c>
      <c r="C26" s="29">
        <v>4910.18</v>
      </c>
      <c r="D26" s="30">
        <v>11.11</v>
      </c>
      <c r="E26" s="31">
        <v>6.4000000000000001E-2</v>
      </c>
      <c r="F26" s="19"/>
      <c r="G26" s="30">
        <v>1157.05</v>
      </c>
      <c r="H26" s="29">
        <v>9820.36</v>
      </c>
      <c r="I26" s="30">
        <v>22.22</v>
      </c>
      <c r="J26" s="31">
        <v>6.4000000000000001E-2</v>
      </c>
    </row>
    <row r="27" spans="1:10" x14ac:dyDescent="0.25">
      <c r="A27" s="19"/>
      <c r="B27" s="29">
        <v>4910.1899999999996</v>
      </c>
      <c r="C27" s="29">
        <v>8629.2000000000007</v>
      </c>
      <c r="D27" s="30">
        <v>288.33</v>
      </c>
      <c r="E27" s="31">
        <v>0.10879999999999999</v>
      </c>
      <c r="F27" s="19"/>
      <c r="G27" s="29">
        <v>9820.3700000000008</v>
      </c>
      <c r="H27" s="29">
        <v>17258.400000000001</v>
      </c>
      <c r="I27" s="30">
        <v>576.66</v>
      </c>
      <c r="J27" s="31">
        <v>0.10879999999999999</v>
      </c>
    </row>
    <row r="28" spans="1:10" x14ac:dyDescent="0.25">
      <c r="A28" s="19"/>
      <c r="B28" s="29">
        <v>8629.2099999999991</v>
      </c>
      <c r="C28" s="29">
        <v>10031.07</v>
      </c>
      <c r="D28" s="30">
        <v>692.96</v>
      </c>
      <c r="E28" s="31">
        <v>0.16</v>
      </c>
      <c r="F28" s="19"/>
      <c r="G28" s="29">
        <v>17258.41</v>
      </c>
      <c r="H28" s="29">
        <v>20062.14</v>
      </c>
      <c r="I28" s="29">
        <v>1385.92</v>
      </c>
      <c r="J28" s="31">
        <v>0.16</v>
      </c>
    </row>
    <row r="29" spans="1:10" x14ac:dyDescent="0.25">
      <c r="A29" s="19"/>
      <c r="B29" s="29">
        <v>10031.08</v>
      </c>
      <c r="C29" s="29">
        <v>12009.94</v>
      </c>
      <c r="D29" s="30">
        <v>917.26</v>
      </c>
      <c r="E29" s="31">
        <v>0.1792</v>
      </c>
      <c r="F29" s="19"/>
      <c r="G29" s="29">
        <v>20062.150000000001</v>
      </c>
      <c r="H29" s="29">
        <v>24019.88</v>
      </c>
      <c r="I29" s="29">
        <v>1834.52</v>
      </c>
      <c r="J29" s="31">
        <v>0.1792</v>
      </c>
    </row>
    <row r="30" spans="1:10" x14ac:dyDescent="0.25">
      <c r="A30" s="19"/>
      <c r="B30" s="29">
        <v>12009.95</v>
      </c>
      <c r="C30" s="29">
        <v>24222.31</v>
      </c>
      <c r="D30" s="29">
        <v>1271.8699999999999</v>
      </c>
      <c r="E30" s="31">
        <v>0.21360000000000001</v>
      </c>
      <c r="F30" s="19"/>
      <c r="G30" s="29">
        <v>24019.89</v>
      </c>
      <c r="H30" s="29">
        <v>48444.62</v>
      </c>
      <c r="I30" s="29">
        <v>2543.7399999999998</v>
      </c>
      <c r="J30" s="31">
        <v>0.21360000000000001</v>
      </c>
    </row>
    <row r="31" spans="1:10" x14ac:dyDescent="0.25">
      <c r="A31" s="19"/>
      <c r="B31" s="29">
        <v>24222.32</v>
      </c>
      <c r="C31" s="29">
        <v>38177.69</v>
      </c>
      <c r="D31" s="29">
        <v>3880.44</v>
      </c>
      <c r="E31" s="31">
        <v>0.23519999999999999</v>
      </c>
      <c r="F31" s="19"/>
      <c r="G31" s="29">
        <v>48444.63</v>
      </c>
      <c r="H31" s="29">
        <v>76355.38</v>
      </c>
      <c r="I31" s="29">
        <v>7760.88</v>
      </c>
      <c r="J31" s="31">
        <v>0.23519999999999999</v>
      </c>
    </row>
    <row r="32" spans="1:10" x14ac:dyDescent="0.25">
      <c r="A32" s="19"/>
      <c r="B32" s="29">
        <v>38177.699999999997</v>
      </c>
      <c r="C32" s="29">
        <v>72887.5</v>
      </c>
      <c r="D32" s="29">
        <v>7162.74</v>
      </c>
      <c r="E32" s="31">
        <v>0.3</v>
      </c>
      <c r="F32" s="19"/>
      <c r="G32" s="29">
        <v>76355.39</v>
      </c>
      <c r="H32" s="29">
        <v>145775</v>
      </c>
      <c r="I32" s="29">
        <v>14325.48</v>
      </c>
      <c r="J32" s="31">
        <v>0.3</v>
      </c>
    </row>
    <row r="33" spans="1:10" x14ac:dyDescent="0.25">
      <c r="A33" s="19"/>
      <c r="B33" s="29">
        <v>72887.509999999995</v>
      </c>
      <c r="C33" s="29">
        <v>97183.33</v>
      </c>
      <c r="D33" s="29">
        <v>17575.689999999999</v>
      </c>
      <c r="E33" s="31">
        <v>0.32</v>
      </c>
      <c r="F33" s="19"/>
      <c r="G33" s="29">
        <v>145775.01</v>
      </c>
      <c r="H33" s="29">
        <v>194366.66</v>
      </c>
      <c r="I33" s="29">
        <v>35151.379999999997</v>
      </c>
      <c r="J33" s="31">
        <v>0.32</v>
      </c>
    </row>
    <row r="34" spans="1:10" x14ac:dyDescent="0.25">
      <c r="A34" s="19"/>
      <c r="B34" s="29">
        <v>97183.34</v>
      </c>
      <c r="C34" s="29">
        <v>291550</v>
      </c>
      <c r="D34" s="29">
        <v>25350.35</v>
      </c>
      <c r="E34" s="31">
        <v>0.34</v>
      </c>
      <c r="F34" s="19"/>
      <c r="G34" s="29">
        <v>194366.67</v>
      </c>
      <c r="H34" s="29">
        <v>583100</v>
      </c>
      <c r="I34" s="29">
        <v>50700.7</v>
      </c>
      <c r="J34" s="31">
        <v>0.34</v>
      </c>
    </row>
    <row r="35" spans="1:10" x14ac:dyDescent="0.25">
      <c r="A35" s="19"/>
      <c r="B35" s="29">
        <v>291550.01</v>
      </c>
      <c r="C35" s="30" t="s">
        <v>120</v>
      </c>
      <c r="D35" s="29">
        <v>91435.02</v>
      </c>
      <c r="E35" s="31">
        <v>0.35</v>
      </c>
      <c r="F35" s="19"/>
      <c r="G35" s="29">
        <v>583100.01</v>
      </c>
      <c r="H35" s="30" t="s">
        <v>120</v>
      </c>
      <c r="I35" s="29">
        <v>182870.04</v>
      </c>
      <c r="J35" s="31">
        <v>0.35</v>
      </c>
    </row>
    <row r="36" spans="1:10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 thickBot="1" x14ac:dyDescent="0.3">
      <c r="A37" s="19"/>
      <c r="B37" s="37"/>
      <c r="C37" s="19"/>
      <c r="D37" s="19"/>
      <c r="E37" s="19"/>
      <c r="F37" s="19"/>
      <c r="G37" s="19"/>
      <c r="H37" s="19"/>
      <c r="I37" s="19"/>
      <c r="J37" s="19"/>
    </row>
    <row r="38" spans="1:10" ht="15.75" thickBot="1" x14ac:dyDescent="0.3">
      <c r="A38" s="19"/>
      <c r="B38" s="55" t="s">
        <v>124</v>
      </c>
      <c r="C38" s="56"/>
      <c r="D38" s="56"/>
      <c r="E38" s="57"/>
      <c r="F38" s="19"/>
      <c r="G38" s="55" t="s">
        <v>125</v>
      </c>
      <c r="H38" s="56"/>
      <c r="I38" s="56"/>
      <c r="J38" s="57"/>
    </row>
    <row r="39" spans="1:10" ht="15.75" thickBot="1" x14ac:dyDescent="0.3">
      <c r="A39" s="19"/>
      <c r="B39" s="58" t="s">
        <v>114</v>
      </c>
      <c r="C39" s="60" t="s">
        <v>115</v>
      </c>
      <c r="D39" s="60" t="s">
        <v>116</v>
      </c>
      <c r="E39" s="62" t="s">
        <v>117</v>
      </c>
      <c r="F39" s="19"/>
      <c r="G39" s="58" t="s">
        <v>114</v>
      </c>
      <c r="H39" s="60" t="s">
        <v>115</v>
      </c>
      <c r="I39" s="60" t="s">
        <v>116</v>
      </c>
      <c r="J39" s="62" t="s">
        <v>117</v>
      </c>
    </row>
    <row r="40" spans="1:10" ht="15.75" thickTop="1" x14ac:dyDescent="0.25">
      <c r="A40" s="19"/>
      <c r="B40" s="59"/>
      <c r="C40" s="61"/>
      <c r="D40" s="61"/>
      <c r="E40" s="63"/>
      <c r="F40" s="19"/>
      <c r="G40" s="59"/>
      <c r="H40" s="61"/>
      <c r="I40" s="61"/>
      <c r="J40" s="63"/>
    </row>
    <row r="41" spans="1:10" ht="15.75" thickBot="1" x14ac:dyDescent="0.3">
      <c r="A41" s="19"/>
      <c r="B41" s="38" t="s">
        <v>118</v>
      </c>
      <c r="C41" s="39" t="s">
        <v>118</v>
      </c>
      <c r="D41" s="39" t="s">
        <v>118</v>
      </c>
      <c r="E41" s="40" t="s">
        <v>119</v>
      </c>
      <c r="F41" s="19"/>
      <c r="G41" s="41" t="s">
        <v>118</v>
      </c>
      <c r="H41" s="42" t="s">
        <v>118</v>
      </c>
      <c r="I41" s="42" t="s">
        <v>118</v>
      </c>
      <c r="J41" s="43" t="s">
        <v>119</v>
      </c>
    </row>
    <row r="42" spans="1:10" ht="15.75" thickTop="1" x14ac:dyDescent="0.25">
      <c r="A42" s="19"/>
      <c r="B42" s="24">
        <v>0.01</v>
      </c>
      <c r="C42" s="25">
        <v>1735.56</v>
      </c>
      <c r="D42" s="24">
        <v>0</v>
      </c>
      <c r="E42" s="26">
        <v>1.9199999999999998E-2</v>
      </c>
      <c r="F42" s="19"/>
      <c r="G42" s="30">
        <v>0.01</v>
      </c>
      <c r="H42" s="30">
        <v>2314.08</v>
      </c>
      <c r="I42" s="30">
        <v>0</v>
      </c>
      <c r="J42" s="31">
        <v>1.9199999999999998E-2</v>
      </c>
    </row>
    <row r="43" spans="1:10" x14ac:dyDescent="0.25">
      <c r="A43" s="19"/>
      <c r="B43" s="29">
        <v>1735.57</v>
      </c>
      <c r="C43" s="29">
        <v>14730.54</v>
      </c>
      <c r="D43" s="30">
        <v>33.33</v>
      </c>
      <c r="E43" s="31">
        <v>6.4000000000000001E-2</v>
      </c>
      <c r="F43" s="19"/>
      <c r="G43" s="29">
        <v>2314.09</v>
      </c>
      <c r="H43" s="29">
        <v>19640.72</v>
      </c>
      <c r="I43" s="30">
        <v>44.44</v>
      </c>
      <c r="J43" s="31">
        <v>6.4000000000000001E-2</v>
      </c>
    </row>
    <row r="44" spans="1:10" x14ac:dyDescent="0.25">
      <c r="A44" s="19"/>
      <c r="B44" s="29">
        <v>14730.550000000001</v>
      </c>
      <c r="C44" s="29">
        <v>25887.600000000002</v>
      </c>
      <c r="D44" s="30">
        <v>864.99</v>
      </c>
      <c r="E44" s="31">
        <v>0.10879999999999999</v>
      </c>
      <c r="F44" s="19"/>
      <c r="G44" s="29">
        <v>19640.73</v>
      </c>
      <c r="H44" s="29">
        <v>34516.800000000003</v>
      </c>
      <c r="I44" s="30">
        <v>1153.32</v>
      </c>
      <c r="J44" s="31">
        <v>0.10879999999999999</v>
      </c>
    </row>
    <row r="45" spans="1:10" x14ac:dyDescent="0.25">
      <c r="A45" s="19"/>
      <c r="B45" s="29">
        <v>25887.61</v>
      </c>
      <c r="C45" s="29">
        <v>30093.21</v>
      </c>
      <c r="D45" s="29">
        <v>2078.88</v>
      </c>
      <c r="E45" s="31">
        <v>0.16</v>
      </c>
      <c r="F45" s="19"/>
      <c r="G45" s="29">
        <v>34516.810000000005</v>
      </c>
      <c r="H45" s="29">
        <v>40124.28</v>
      </c>
      <c r="I45" s="29">
        <v>2771.84</v>
      </c>
      <c r="J45" s="31">
        <v>0.16</v>
      </c>
    </row>
    <row r="46" spans="1:10" x14ac:dyDescent="0.25">
      <c r="A46" s="19"/>
      <c r="B46" s="29">
        <v>30093.219999999998</v>
      </c>
      <c r="C46" s="29">
        <v>36029.82</v>
      </c>
      <c r="D46" s="29">
        <v>2751.7799999999997</v>
      </c>
      <c r="E46" s="31">
        <v>0.1792</v>
      </c>
      <c r="F46" s="19"/>
      <c r="G46" s="29">
        <v>40124.29</v>
      </c>
      <c r="H46" s="29">
        <v>48039.76</v>
      </c>
      <c r="I46" s="29">
        <v>3669.04</v>
      </c>
      <c r="J46" s="31">
        <v>0.1792</v>
      </c>
    </row>
    <row r="47" spans="1:10" x14ac:dyDescent="0.25">
      <c r="A47" s="19"/>
      <c r="B47" s="29">
        <v>36029.83</v>
      </c>
      <c r="C47" s="29">
        <v>72666.930000000008</v>
      </c>
      <c r="D47" s="29">
        <v>3815.6099999999997</v>
      </c>
      <c r="E47" s="31">
        <v>0.21360000000000001</v>
      </c>
      <c r="F47" s="19"/>
      <c r="G47" s="29">
        <v>48039.770000000004</v>
      </c>
      <c r="H47" s="29">
        <v>96889.24</v>
      </c>
      <c r="I47" s="29">
        <v>5087.4799999999996</v>
      </c>
      <c r="J47" s="31">
        <v>0.21360000000000001</v>
      </c>
    </row>
    <row r="48" spans="1:10" x14ac:dyDescent="0.25">
      <c r="A48" s="19"/>
      <c r="B48" s="29">
        <v>72666.94</v>
      </c>
      <c r="C48" s="29">
        <v>114533.07</v>
      </c>
      <c r="D48" s="29">
        <v>11641.32</v>
      </c>
      <c r="E48" s="31">
        <v>0.23519999999999999</v>
      </c>
      <c r="F48" s="19"/>
      <c r="G48" s="29">
        <v>96889.25</v>
      </c>
      <c r="H48" s="29">
        <v>152710.76</v>
      </c>
      <c r="I48" s="29">
        <v>15521.76</v>
      </c>
      <c r="J48" s="31">
        <v>0.23519999999999999</v>
      </c>
    </row>
    <row r="49" spans="1:10" x14ac:dyDescent="0.25">
      <c r="A49" s="19"/>
      <c r="B49" s="29">
        <v>114533.08</v>
      </c>
      <c r="C49" s="29">
        <v>218662.5</v>
      </c>
      <c r="D49" s="29">
        <v>21488.22</v>
      </c>
      <c r="E49" s="31">
        <v>0.3</v>
      </c>
      <c r="F49" s="19"/>
      <c r="G49" s="29">
        <v>152710.77000000002</v>
      </c>
      <c r="H49" s="29">
        <v>291550</v>
      </c>
      <c r="I49" s="29">
        <v>28650.959999999999</v>
      </c>
      <c r="J49" s="31">
        <v>0.3</v>
      </c>
    </row>
    <row r="50" spans="1:10" x14ac:dyDescent="0.25">
      <c r="A50" s="19"/>
      <c r="B50" s="29">
        <v>218662.51</v>
      </c>
      <c r="C50" s="29">
        <v>291549.99</v>
      </c>
      <c r="D50" s="29">
        <v>52727.069999999992</v>
      </c>
      <c r="E50" s="31">
        <v>0.32</v>
      </c>
      <c r="F50" s="19"/>
      <c r="G50" s="29">
        <v>291550.01</v>
      </c>
      <c r="H50" s="29">
        <v>388733.32</v>
      </c>
      <c r="I50" s="29">
        <v>70302.759999999995</v>
      </c>
      <c r="J50" s="31">
        <v>0.32</v>
      </c>
    </row>
    <row r="51" spans="1:10" x14ac:dyDescent="0.25">
      <c r="A51" s="19"/>
      <c r="B51" s="29">
        <v>291550</v>
      </c>
      <c r="C51" s="29">
        <v>874650</v>
      </c>
      <c r="D51" s="29">
        <v>76051.049999999988</v>
      </c>
      <c r="E51" s="31">
        <v>0.34</v>
      </c>
      <c r="F51" s="19"/>
      <c r="G51" s="29">
        <v>388733.33</v>
      </c>
      <c r="H51" s="29">
        <v>1166200</v>
      </c>
      <c r="I51" s="29">
        <v>101401.4</v>
      </c>
      <c r="J51" s="31">
        <v>0.34</v>
      </c>
    </row>
    <row r="52" spans="1:10" x14ac:dyDescent="0.25">
      <c r="A52" s="19"/>
      <c r="B52" s="29">
        <v>874650.01</v>
      </c>
      <c r="C52" s="30" t="s">
        <v>120</v>
      </c>
      <c r="D52" s="29">
        <v>274305.06</v>
      </c>
      <c r="E52" s="31">
        <v>0.35</v>
      </c>
      <c r="F52" s="19"/>
      <c r="G52" s="29">
        <v>1166200.01</v>
      </c>
      <c r="H52" s="30" t="s">
        <v>120</v>
      </c>
      <c r="I52" s="29">
        <v>365740.08</v>
      </c>
      <c r="J52" s="31">
        <v>0.35</v>
      </c>
    </row>
    <row r="53" spans="1:10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5.75" thickBot="1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5.75" thickBot="1" x14ac:dyDescent="0.3">
      <c r="A55" s="19"/>
      <c r="B55" s="55" t="s">
        <v>126</v>
      </c>
      <c r="C55" s="56"/>
      <c r="D55" s="56"/>
      <c r="E55" s="57"/>
      <c r="F55" s="19"/>
      <c r="G55" s="55" t="s">
        <v>127</v>
      </c>
      <c r="H55" s="56"/>
      <c r="I55" s="56"/>
      <c r="J55" s="57"/>
    </row>
    <row r="56" spans="1:10" ht="15.75" thickBot="1" x14ac:dyDescent="0.3">
      <c r="A56" s="19"/>
      <c r="B56" s="58" t="s">
        <v>114</v>
      </c>
      <c r="C56" s="60" t="s">
        <v>115</v>
      </c>
      <c r="D56" s="60" t="s">
        <v>116</v>
      </c>
      <c r="E56" s="62" t="s">
        <v>117</v>
      </c>
      <c r="F56" s="19"/>
      <c r="G56" s="58" t="s">
        <v>114</v>
      </c>
      <c r="H56" s="60" t="s">
        <v>115</v>
      </c>
      <c r="I56" s="60" t="s">
        <v>116</v>
      </c>
      <c r="J56" s="62" t="s">
        <v>117</v>
      </c>
    </row>
    <row r="57" spans="1:10" ht="15.75" thickTop="1" x14ac:dyDescent="0.25">
      <c r="A57" s="19"/>
      <c r="B57" s="59"/>
      <c r="C57" s="61"/>
      <c r="D57" s="61"/>
      <c r="E57" s="63"/>
      <c r="F57" s="19"/>
      <c r="G57" s="59"/>
      <c r="H57" s="61"/>
      <c r="I57" s="61"/>
      <c r="J57" s="63"/>
    </row>
    <row r="58" spans="1:10" ht="15.75" thickBot="1" x14ac:dyDescent="0.3">
      <c r="A58" s="19"/>
      <c r="B58" s="34" t="s">
        <v>118</v>
      </c>
      <c r="C58" s="35" t="s">
        <v>118</v>
      </c>
      <c r="D58" s="35" t="s">
        <v>118</v>
      </c>
      <c r="E58" s="36" t="s">
        <v>119</v>
      </c>
      <c r="F58" s="19"/>
      <c r="G58" s="34" t="s">
        <v>118</v>
      </c>
      <c r="H58" s="35" t="s">
        <v>118</v>
      </c>
      <c r="I58" s="35" t="s">
        <v>118</v>
      </c>
      <c r="J58" s="44" t="s">
        <v>119</v>
      </c>
    </row>
    <row r="59" spans="1:10" ht="15.75" thickTop="1" x14ac:dyDescent="0.25">
      <c r="A59" s="19"/>
      <c r="B59" s="45">
        <v>0.01</v>
      </c>
      <c r="C59" s="45">
        <v>2892.6</v>
      </c>
      <c r="D59" s="45">
        <v>0</v>
      </c>
      <c r="E59" s="26">
        <v>1.9199999999999998E-2</v>
      </c>
      <c r="F59" s="19"/>
      <c r="G59" s="45">
        <v>0.01</v>
      </c>
      <c r="H59" s="45">
        <v>3471.12</v>
      </c>
      <c r="I59" s="45">
        <v>0</v>
      </c>
      <c r="J59" s="26">
        <v>1.9199999999999998E-2</v>
      </c>
    </row>
    <row r="60" spans="1:10" x14ac:dyDescent="0.25">
      <c r="A60" s="19"/>
      <c r="B60" s="46">
        <v>2892.61</v>
      </c>
      <c r="C60" s="46">
        <v>24550.9</v>
      </c>
      <c r="D60" s="46">
        <v>55.55</v>
      </c>
      <c r="E60" s="31">
        <v>6.4000000000000001E-2</v>
      </c>
      <c r="F60" s="19"/>
      <c r="G60" s="46">
        <v>3471.13</v>
      </c>
      <c r="H60" s="46">
        <v>29461.08</v>
      </c>
      <c r="I60" s="46">
        <v>66.66</v>
      </c>
      <c r="J60" s="31">
        <v>6.4000000000000001E-2</v>
      </c>
    </row>
    <row r="61" spans="1:10" x14ac:dyDescent="0.25">
      <c r="A61" s="19"/>
      <c r="B61" s="46">
        <v>24550.91</v>
      </c>
      <c r="C61" s="46">
        <v>43146</v>
      </c>
      <c r="D61" s="46">
        <v>1441.6499999999999</v>
      </c>
      <c r="E61" s="31">
        <v>0.10879999999999999</v>
      </c>
      <c r="F61" s="19"/>
      <c r="G61" s="46">
        <v>29461.09</v>
      </c>
      <c r="H61" s="46">
        <v>51775.200000000004</v>
      </c>
      <c r="I61" s="46">
        <v>1729.98</v>
      </c>
      <c r="J61" s="31">
        <v>0.10879999999999999</v>
      </c>
    </row>
    <row r="62" spans="1:10" x14ac:dyDescent="0.25">
      <c r="A62" s="19"/>
      <c r="B62" s="46">
        <v>43146.01</v>
      </c>
      <c r="C62" s="46">
        <v>50155.35</v>
      </c>
      <c r="D62" s="46">
        <v>3464.8</v>
      </c>
      <c r="E62" s="31">
        <v>0.16</v>
      </c>
      <c r="F62" s="19"/>
      <c r="G62" s="46">
        <v>51775.210000000006</v>
      </c>
      <c r="H62" s="46">
        <v>60186.42</v>
      </c>
      <c r="I62" s="46">
        <v>4157.76</v>
      </c>
      <c r="J62" s="31">
        <v>0.16</v>
      </c>
    </row>
    <row r="63" spans="1:10" x14ac:dyDescent="0.25">
      <c r="A63" s="19"/>
      <c r="B63" s="46">
        <v>50155.360000000001</v>
      </c>
      <c r="C63" s="46">
        <v>60049.700000000004</v>
      </c>
      <c r="D63" s="46">
        <v>4586.3</v>
      </c>
      <c r="E63" s="31">
        <v>0.1792</v>
      </c>
      <c r="F63" s="19"/>
      <c r="G63" s="46">
        <v>60186.43</v>
      </c>
      <c r="H63" s="46">
        <v>72059.64</v>
      </c>
      <c r="I63" s="46">
        <v>5503.5599999999995</v>
      </c>
      <c r="J63" s="31">
        <v>0.1792</v>
      </c>
    </row>
    <row r="64" spans="1:10" x14ac:dyDescent="0.25">
      <c r="A64" s="19"/>
      <c r="B64" s="46">
        <v>60049.710000000006</v>
      </c>
      <c r="C64" s="46">
        <v>121111.55</v>
      </c>
      <c r="D64" s="46">
        <v>6359.3499999999995</v>
      </c>
      <c r="E64" s="31">
        <v>0.21360000000000001</v>
      </c>
      <c r="F64" s="19"/>
      <c r="G64" s="46">
        <v>72059.649999999994</v>
      </c>
      <c r="H64" s="46">
        <v>145333.86000000002</v>
      </c>
      <c r="I64" s="46">
        <v>7631.2199999999993</v>
      </c>
      <c r="J64" s="31">
        <v>0.21360000000000001</v>
      </c>
    </row>
    <row r="65" spans="1:10" x14ac:dyDescent="0.25">
      <c r="A65" s="19"/>
      <c r="B65" s="46">
        <v>121111.56</v>
      </c>
      <c r="C65" s="46">
        <v>190888.45</v>
      </c>
      <c r="D65" s="46">
        <v>19402.2</v>
      </c>
      <c r="E65" s="31">
        <v>0.23519999999999999</v>
      </c>
      <c r="F65" s="19"/>
      <c r="G65" s="46">
        <v>145333.87000000002</v>
      </c>
      <c r="H65" s="46">
        <v>229066.14</v>
      </c>
      <c r="I65" s="46">
        <v>23282.639999999999</v>
      </c>
      <c r="J65" s="31">
        <v>0.23519999999999999</v>
      </c>
    </row>
    <row r="66" spans="1:10" x14ac:dyDescent="0.25">
      <c r="A66" s="19"/>
      <c r="B66" s="46">
        <v>190888.46000000002</v>
      </c>
      <c r="C66" s="46">
        <v>364437.5</v>
      </c>
      <c r="D66" s="46">
        <v>35813.699999999997</v>
      </c>
      <c r="E66" s="31">
        <v>0.3</v>
      </c>
      <c r="F66" s="19"/>
      <c r="G66" s="46">
        <v>229066.15000000002</v>
      </c>
      <c r="H66" s="46">
        <v>437325</v>
      </c>
      <c r="I66" s="46">
        <v>42976.44</v>
      </c>
      <c r="J66" s="31">
        <v>0.3</v>
      </c>
    </row>
    <row r="67" spans="1:10" x14ac:dyDescent="0.25">
      <c r="A67" s="19"/>
      <c r="B67" s="46">
        <v>364437.51</v>
      </c>
      <c r="C67" s="46">
        <v>485916.65</v>
      </c>
      <c r="D67" s="46">
        <v>87878.45</v>
      </c>
      <c r="E67" s="31">
        <v>0.32</v>
      </c>
      <c r="F67" s="19"/>
      <c r="G67" s="46">
        <v>437325.01</v>
      </c>
      <c r="H67" s="46">
        <v>583099.98</v>
      </c>
      <c r="I67" s="46">
        <v>105454.13999999998</v>
      </c>
      <c r="J67" s="31">
        <v>0.32</v>
      </c>
    </row>
    <row r="68" spans="1:10" x14ac:dyDescent="0.25">
      <c r="A68" s="19"/>
      <c r="B68" s="46">
        <v>485916.66000000003</v>
      </c>
      <c r="C68" s="46">
        <v>1457750</v>
      </c>
      <c r="D68" s="46">
        <v>126751.75</v>
      </c>
      <c r="E68" s="31">
        <v>0.34</v>
      </c>
      <c r="F68" s="19"/>
      <c r="G68" s="46">
        <v>583099.99</v>
      </c>
      <c r="H68" s="46">
        <v>1749300</v>
      </c>
      <c r="I68" s="46">
        <v>152102.09999999998</v>
      </c>
      <c r="J68" s="31">
        <v>0.34</v>
      </c>
    </row>
    <row r="69" spans="1:10" x14ac:dyDescent="0.25">
      <c r="A69" s="19"/>
      <c r="B69" s="46">
        <v>1457750.01</v>
      </c>
      <c r="C69" s="30" t="s">
        <v>120</v>
      </c>
      <c r="D69" s="46">
        <v>457175.10000000003</v>
      </c>
      <c r="E69" s="31">
        <v>0.35</v>
      </c>
      <c r="F69" s="19"/>
      <c r="G69" s="46">
        <v>1749300.01</v>
      </c>
      <c r="H69" s="30" t="s">
        <v>120</v>
      </c>
      <c r="I69" s="46">
        <v>548610.12</v>
      </c>
      <c r="J69" s="31">
        <v>0.35</v>
      </c>
    </row>
    <row r="70" spans="1:10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5.75" thickBot="1" x14ac:dyDescent="0.3">
      <c r="A71" s="19"/>
      <c r="B71" s="19"/>
      <c r="C71" s="19"/>
      <c r="D71" s="19"/>
      <c r="E71" s="19"/>
      <c r="F71" s="47"/>
      <c r="G71" s="19"/>
      <c r="H71" s="19"/>
      <c r="I71" s="19"/>
      <c r="J71" s="19"/>
    </row>
    <row r="72" spans="1:10" ht="15.75" thickBot="1" x14ac:dyDescent="0.3">
      <c r="A72" s="19"/>
      <c r="B72" s="55" t="s">
        <v>128</v>
      </c>
      <c r="C72" s="56"/>
      <c r="D72" s="56"/>
      <c r="E72" s="57"/>
      <c r="F72" s="19"/>
      <c r="G72" s="55" t="s">
        <v>129</v>
      </c>
      <c r="H72" s="56"/>
      <c r="I72" s="56"/>
      <c r="J72" s="57"/>
    </row>
    <row r="73" spans="1:10" ht="15.75" thickBot="1" x14ac:dyDescent="0.3">
      <c r="A73" s="19"/>
      <c r="B73" s="58" t="s">
        <v>114</v>
      </c>
      <c r="C73" s="60" t="s">
        <v>115</v>
      </c>
      <c r="D73" s="60" t="s">
        <v>116</v>
      </c>
      <c r="E73" s="62" t="s">
        <v>117</v>
      </c>
      <c r="F73" s="19"/>
      <c r="G73" s="58" t="s">
        <v>114</v>
      </c>
      <c r="H73" s="60" t="s">
        <v>115</v>
      </c>
      <c r="I73" s="60" t="s">
        <v>116</v>
      </c>
      <c r="J73" s="62" t="s">
        <v>117</v>
      </c>
    </row>
    <row r="74" spans="1:10" ht="15.75" thickTop="1" x14ac:dyDescent="0.25">
      <c r="A74" s="19"/>
      <c r="B74" s="59"/>
      <c r="C74" s="61"/>
      <c r="D74" s="61"/>
      <c r="E74" s="63"/>
      <c r="F74" s="19"/>
      <c r="G74" s="59"/>
      <c r="H74" s="61"/>
      <c r="I74" s="61"/>
      <c r="J74" s="63"/>
    </row>
    <row r="75" spans="1:10" ht="15.75" thickBot="1" x14ac:dyDescent="0.3">
      <c r="A75" s="19"/>
      <c r="B75" s="34" t="s">
        <v>118</v>
      </c>
      <c r="C75" s="35" t="s">
        <v>118</v>
      </c>
      <c r="D75" s="35" t="s">
        <v>118</v>
      </c>
      <c r="E75" s="36" t="s">
        <v>119</v>
      </c>
      <c r="F75" s="19"/>
      <c r="G75" s="48" t="s">
        <v>118</v>
      </c>
      <c r="H75" s="48" t="s">
        <v>118</v>
      </c>
      <c r="I75" s="48" t="s">
        <v>118</v>
      </c>
      <c r="J75" s="48" t="s">
        <v>119</v>
      </c>
    </row>
    <row r="76" spans="1:10" ht="15.75" thickTop="1" x14ac:dyDescent="0.25">
      <c r="A76" s="19"/>
      <c r="B76" s="24">
        <v>0.01</v>
      </c>
      <c r="C76" s="25">
        <v>4049.64</v>
      </c>
      <c r="D76" s="24">
        <v>0</v>
      </c>
      <c r="E76" s="26">
        <v>1.9199999999999998E-2</v>
      </c>
      <c r="F76" s="19"/>
      <c r="G76" s="24">
        <v>0.01</v>
      </c>
      <c r="H76" s="25">
        <v>4628.16</v>
      </c>
      <c r="I76" s="24">
        <v>0</v>
      </c>
      <c r="J76" s="26">
        <v>1.9199999999999998E-2</v>
      </c>
    </row>
    <row r="77" spans="1:10" x14ac:dyDescent="0.25">
      <c r="A77" s="19"/>
      <c r="B77" s="29">
        <v>4049.65</v>
      </c>
      <c r="C77" s="29">
        <v>34371.26</v>
      </c>
      <c r="D77" s="30">
        <v>77.77</v>
      </c>
      <c r="E77" s="31">
        <v>6.4000000000000001E-2</v>
      </c>
      <c r="F77" s="19"/>
      <c r="G77" s="29">
        <v>4628.17</v>
      </c>
      <c r="H77" s="29">
        <v>39281.440000000002</v>
      </c>
      <c r="I77" s="30">
        <v>88.88</v>
      </c>
      <c r="J77" s="31">
        <v>6.4000000000000001E-2</v>
      </c>
    </row>
    <row r="78" spans="1:10" x14ac:dyDescent="0.25">
      <c r="A78" s="19"/>
      <c r="B78" s="29">
        <v>34371.270000000004</v>
      </c>
      <c r="C78" s="29">
        <v>60404.400000000009</v>
      </c>
      <c r="D78" s="29">
        <v>2018.31</v>
      </c>
      <c r="E78" s="31">
        <v>0.10879999999999999</v>
      </c>
      <c r="F78" s="19"/>
      <c r="G78" s="29">
        <v>39281.450000000004</v>
      </c>
      <c r="H78" s="29">
        <v>69033.600000000006</v>
      </c>
      <c r="I78" s="29">
        <v>2306.64</v>
      </c>
      <c r="J78" s="31">
        <v>0.10879999999999999</v>
      </c>
    </row>
    <row r="79" spans="1:10" x14ac:dyDescent="0.25">
      <c r="A79" s="19"/>
      <c r="B79" s="29">
        <v>60404.410000000011</v>
      </c>
      <c r="C79" s="29">
        <v>70217.489999999991</v>
      </c>
      <c r="D79" s="29">
        <v>4850.72</v>
      </c>
      <c r="E79" s="31">
        <v>0.16</v>
      </c>
      <c r="F79" s="19"/>
      <c r="G79" s="29">
        <v>69033.61</v>
      </c>
      <c r="H79" s="29">
        <v>80248.56</v>
      </c>
      <c r="I79" s="29">
        <v>5543.68</v>
      </c>
      <c r="J79" s="31">
        <v>0.16</v>
      </c>
    </row>
    <row r="80" spans="1:10" x14ac:dyDescent="0.25">
      <c r="A80" s="19"/>
      <c r="B80" s="29">
        <v>70217.499999999985</v>
      </c>
      <c r="C80" s="29">
        <v>84069.58</v>
      </c>
      <c r="D80" s="29">
        <v>6420.82</v>
      </c>
      <c r="E80" s="31">
        <v>0.1792</v>
      </c>
      <c r="F80" s="19"/>
      <c r="G80" s="29">
        <v>80248.569999999992</v>
      </c>
      <c r="H80" s="29">
        <v>96079.52</v>
      </c>
      <c r="I80" s="29">
        <v>7338.08</v>
      </c>
      <c r="J80" s="31">
        <v>0.1792</v>
      </c>
    </row>
    <row r="81" spans="1:10" x14ac:dyDescent="0.25">
      <c r="A81" s="19"/>
      <c r="B81" s="29">
        <v>84069.59</v>
      </c>
      <c r="C81" s="29">
        <v>169556.17</v>
      </c>
      <c r="D81" s="29">
        <v>8903.09</v>
      </c>
      <c r="E81" s="31">
        <v>0.21360000000000001</v>
      </c>
      <c r="F81" s="19"/>
      <c r="G81" s="29">
        <v>96079.53</v>
      </c>
      <c r="H81" s="29">
        <v>193778.48</v>
      </c>
      <c r="I81" s="29">
        <v>10174.959999999999</v>
      </c>
      <c r="J81" s="31">
        <v>0.21360000000000001</v>
      </c>
    </row>
    <row r="82" spans="1:10" x14ac:dyDescent="0.25">
      <c r="A82" s="19"/>
      <c r="B82" s="29">
        <v>169556.18000000002</v>
      </c>
      <c r="C82" s="29">
        <v>267243.83</v>
      </c>
      <c r="D82" s="29">
        <v>27163.08</v>
      </c>
      <c r="E82" s="31">
        <v>0.23519999999999999</v>
      </c>
      <c r="F82" s="19"/>
      <c r="G82" s="29">
        <v>193778.49000000002</v>
      </c>
      <c r="H82" s="29">
        <v>305421.52</v>
      </c>
      <c r="I82" s="29">
        <v>31043.52</v>
      </c>
      <c r="J82" s="31">
        <v>0.23519999999999999</v>
      </c>
    </row>
    <row r="83" spans="1:10" x14ac:dyDescent="0.25">
      <c r="A83" s="19"/>
      <c r="B83" s="29">
        <v>267243.84000000003</v>
      </c>
      <c r="C83" s="29">
        <v>510212.5</v>
      </c>
      <c r="D83" s="29">
        <v>50139.18</v>
      </c>
      <c r="E83" s="31">
        <v>0.3</v>
      </c>
      <c r="F83" s="19"/>
      <c r="G83" s="29">
        <v>305421.53000000003</v>
      </c>
      <c r="H83" s="29">
        <v>583100</v>
      </c>
      <c r="I83" s="29">
        <v>57301.919999999998</v>
      </c>
      <c r="J83" s="31">
        <v>0.3</v>
      </c>
    </row>
    <row r="84" spans="1:10" x14ac:dyDescent="0.25">
      <c r="A84" s="19"/>
      <c r="B84" s="29">
        <v>510212.51</v>
      </c>
      <c r="C84" s="29">
        <v>680283.31</v>
      </c>
      <c r="D84" s="29">
        <v>123029.82999999999</v>
      </c>
      <c r="E84" s="31">
        <v>0.32</v>
      </c>
      <c r="F84" s="19"/>
      <c r="G84" s="29">
        <v>583100.01</v>
      </c>
      <c r="H84" s="29">
        <v>777466.64</v>
      </c>
      <c r="I84" s="29">
        <v>140605.51999999999</v>
      </c>
      <c r="J84" s="31">
        <v>0.32</v>
      </c>
    </row>
    <row r="85" spans="1:10" x14ac:dyDescent="0.25">
      <c r="A85" s="19"/>
      <c r="B85" s="29">
        <v>680283.32000000007</v>
      </c>
      <c r="C85" s="29">
        <v>2040850</v>
      </c>
      <c r="D85" s="29">
        <v>177452.44999999998</v>
      </c>
      <c r="E85" s="31">
        <v>0.34</v>
      </c>
      <c r="F85" s="19"/>
      <c r="G85" s="29">
        <v>777466.65</v>
      </c>
      <c r="H85" s="29">
        <v>2332400</v>
      </c>
      <c r="I85" s="29">
        <v>202802.8</v>
      </c>
      <c r="J85" s="31">
        <v>0.34</v>
      </c>
    </row>
    <row r="86" spans="1:10" x14ac:dyDescent="0.25">
      <c r="A86" s="19"/>
      <c r="B86" s="29">
        <v>2040850.01</v>
      </c>
      <c r="C86" s="30" t="s">
        <v>120</v>
      </c>
      <c r="D86" s="29">
        <v>640045.14</v>
      </c>
      <c r="E86" s="31">
        <v>0.35</v>
      </c>
      <c r="F86" s="19"/>
      <c r="G86" s="29">
        <v>2332400.0099999998</v>
      </c>
      <c r="H86" s="30" t="s">
        <v>120</v>
      </c>
      <c r="I86" s="29">
        <v>731480.16</v>
      </c>
      <c r="J86" s="31">
        <v>0.35</v>
      </c>
    </row>
    <row r="87" spans="1:10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5.75" thickBot="1" x14ac:dyDescent="0.3">
      <c r="A88" s="19"/>
      <c r="B88" s="37"/>
      <c r="C88" s="19"/>
      <c r="D88" s="19"/>
      <c r="E88" s="19"/>
      <c r="F88" s="19"/>
      <c r="G88" s="19"/>
      <c r="H88" s="19"/>
      <c r="I88" s="19"/>
      <c r="J88" s="19"/>
    </row>
    <row r="89" spans="1:10" ht="15.75" thickBot="1" x14ac:dyDescent="0.3">
      <c r="A89" s="19"/>
      <c r="B89" s="55" t="s">
        <v>130</v>
      </c>
      <c r="C89" s="56"/>
      <c r="D89" s="56"/>
      <c r="E89" s="57"/>
      <c r="F89" s="19"/>
      <c r="G89" s="55" t="s">
        <v>131</v>
      </c>
      <c r="H89" s="56"/>
      <c r="I89" s="56"/>
      <c r="J89" s="57"/>
    </row>
    <row r="90" spans="1:10" ht="15.75" thickBot="1" x14ac:dyDescent="0.3">
      <c r="A90" s="19"/>
      <c r="B90" s="58" t="s">
        <v>114</v>
      </c>
      <c r="C90" s="60" t="s">
        <v>115</v>
      </c>
      <c r="D90" s="60" t="s">
        <v>116</v>
      </c>
      <c r="E90" s="62" t="s">
        <v>117</v>
      </c>
      <c r="F90" s="19"/>
      <c r="G90" s="58" t="s">
        <v>114</v>
      </c>
      <c r="H90" s="60" t="s">
        <v>115</v>
      </c>
      <c r="I90" s="60" t="s">
        <v>116</v>
      </c>
      <c r="J90" s="62" t="s">
        <v>117</v>
      </c>
    </row>
    <row r="91" spans="1:10" ht="15.75" thickTop="1" x14ac:dyDescent="0.25">
      <c r="A91" s="19"/>
      <c r="B91" s="59"/>
      <c r="C91" s="61"/>
      <c r="D91" s="61"/>
      <c r="E91" s="63"/>
      <c r="F91" s="19"/>
      <c r="G91" s="59"/>
      <c r="H91" s="61"/>
      <c r="I91" s="61"/>
      <c r="J91" s="63"/>
    </row>
    <row r="92" spans="1:10" ht="15.75" thickBot="1" x14ac:dyDescent="0.3">
      <c r="A92" s="19"/>
      <c r="B92" s="34" t="s">
        <v>118</v>
      </c>
      <c r="C92" s="35" t="s">
        <v>118</v>
      </c>
      <c r="D92" s="35" t="s">
        <v>118</v>
      </c>
      <c r="E92" s="36" t="s">
        <v>119</v>
      </c>
      <c r="F92" s="19"/>
      <c r="G92" s="48" t="s">
        <v>118</v>
      </c>
      <c r="H92" s="48" t="s">
        <v>118</v>
      </c>
      <c r="I92" s="48" t="s">
        <v>118</v>
      </c>
      <c r="J92" s="48" t="s">
        <v>119</v>
      </c>
    </row>
    <row r="93" spans="1:10" ht="15.75" thickTop="1" x14ac:dyDescent="0.25">
      <c r="A93" s="19"/>
      <c r="B93" s="24">
        <v>0.01</v>
      </c>
      <c r="C93" s="25">
        <v>5206.68</v>
      </c>
      <c r="D93" s="24">
        <v>0</v>
      </c>
      <c r="E93" s="26">
        <v>1.9199999999999998E-2</v>
      </c>
      <c r="F93" s="19"/>
      <c r="G93" s="24">
        <v>0.01</v>
      </c>
      <c r="H93" s="25">
        <v>5785.2</v>
      </c>
      <c r="I93" s="24">
        <v>0</v>
      </c>
      <c r="J93" s="26">
        <v>1.9199999999999998E-2</v>
      </c>
    </row>
    <row r="94" spans="1:10" x14ac:dyDescent="0.25">
      <c r="A94" s="19"/>
      <c r="B94" s="29">
        <v>5206.6900000000005</v>
      </c>
      <c r="C94" s="29">
        <v>44191.62</v>
      </c>
      <c r="D94" s="30">
        <v>99.99</v>
      </c>
      <c r="E94" s="31">
        <v>6.4000000000000001E-2</v>
      </c>
      <c r="F94" s="19"/>
      <c r="G94" s="29">
        <v>5785.21</v>
      </c>
      <c r="H94" s="29">
        <v>49101.8</v>
      </c>
      <c r="I94" s="30">
        <v>111.1</v>
      </c>
      <c r="J94" s="31">
        <v>6.4000000000000001E-2</v>
      </c>
    </row>
    <row r="95" spans="1:10" x14ac:dyDescent="0.25">
      <c r="A95" s="19"/>
      <c r="B95" s="29">
        <v>44191.630000000005</v>
      </c>
      <c r="C95" s="29">
        <v>77662.8</v>
      </c>
      <c r="D95" s="29">
        <v>2594.9699999999998</v>
      </c>
      <c r="E95" s="31">
        <v>0.10879999999999999</v>
      </c>
      <c r="F95" s="19"/>
      <c r="G95" s="29">
        <v>49101.810000000005</v>
      </c>
      <c r="H95" s="29">
        <v>86292</v>
      </c>
      <c r="I95" s="29">
        <v>2883.2999999999997</v>
      </c>
      <c r="J95" s="31">
        <v>0.10879999999999999</v>
      </c>
    </row>
    <row r="96" spans="1:10" x14ac:dyDescent="0.25">
      <c r="A96" s="19"/>
      <c r="B96" s="29">
        <v>77662.81</v>
      </c>
      <c r="C96" s="29">
        <v>90279.63</v>
      </c>
      <c r="D96" s="29">
        <v>6236.64</v>
      </c>
      <c r="E96" s="31">
        <v>0.16</v>
      </c>
      <c r="F96" s="19"/>
      <c r="G96" s="29">
        <v>86292.01</v>
      </c>
      <c r="H96" s="29">
        <v>100310.7</v>
      </c>
      <c r="I96" s="29">
        <v>6929.6</v>
      </c>
      <c r="J96" s="31">
        <v>0.16</v>
      </c>
    </row>
    <row r="97" spans="1:10" x14ac:dyDescent="0.25">
      <c r="A97" s="19"/>
      <c r="B97" s="29">
        <v>90279.64</v>
      </c>
      <c r="C97" s="29">
        <v>108089.46</v>
      </c>
      <c r="D97" s="29">
        <v>8255.34</v>
      </c>
      <c r="E97" s="31">
        <v>0.1792</v>
      </c>
      <c r="F97" s="19"/>
      <c r="G97" s="29">
        <v>100310.70999999999</v>
      </c>
      <c r="H97" s="29">
        <v>120099.40000000001</v>
      </c>
      <c r="I97" s="29">
        <v>9172.6</v>
      </c>
      <c r="J97" s="31">
        <v>0.1792</v>
      </c>
    </row>
    <row r="98" spans="1:10" x14ac:dyDescent="0.25">
      <c r="A98" s="19"/>
      <c r="B98" s="29">
        <v>108089.47</v>
      </c>
      <c r="C98" s="29">
        <v>218000.79</v>
      </c>
      <c r="D98" s="29">
        <v>11446.829999999998</v>
      </c>
      <c r="E98" s="31">
        <v>0.21360000000000001</v>
      </c>
      <c r="F98" s="19"/>
      <c r="G98" s="29">
        <v>120099.41</v>
      </c>
      <c r="H98" s="29">
        <v>242223.1</v>
      </c>
      <c r="I98" s="29">
        <v>12718.699999999999</v>
      </c>
      <c r="J98" s="31">
        <v>0.21360000000000001</v>
      </c>
    </row>
    <row r="99" spans="1:10" x14ac:dyDescent="0.25">
      <c r="A99" s="19"/>
      <c r="B99" s="29">
        <v>218000.80000000002</v>
      </c>
      <c r="C99" s="29">
        <v>343599.21</v>
      </c>
      <c r="D99" s="29">
        <v>34923.96</v>
      </c>
      <c r="E99" s="31">
        <v>0.23519999999999999</v>
      </c>
      <c r="F99" s="19"/>
      <c r="G99" s="29">
        <v>242223.11000000002</v>
      </c>
      <c r="H99" s="29">
        <v>381776.9</v>
      </c>
      <c r="I99" s="29">
        <v>38804.400000000001</v>
      </c>
      <c r="J99" s="31">
        <v>0.23519999999999999</v>
      </c>
    </row>
    <row r="100" spans="1:10" x14ac:dyDescent="0.25">
      <c r="A100" s="19"/>
      <c r="B100" s="29">
        <v>343599.22000000003</v>
      </c>
      <c r="C100" s="29">
        <v>655987.5</v>
      </c>
      <c r="D100" s="29">
        <v>64464.659999999996</v>
      </c>
      <c r="E100" s="31">
        <v>0.3</v>
      </c>
      <c r="F100" s="19"/>
      <c r="G100" s="29">
        <v>381776.91000000003</v>
      </c>
      <c r="H100" s="29">
        <v>728875</v>
      </c>
      <c r="I100" s="29">
        <v>71627.399999999994</v>
      </c>
      <c r="J100" s="31">
        <v>0.3</v>
      </c>
    </row>
    <row r="101" spans="1:10" x14ac:dyDescent="0.25">
      <c r="A101" s="19"/>
      <c r="B101" s="29">
        <v>655987.51</v>
      </c>
      <c r="C101" s="29">
        <v>874649.97</v>
      </c>
      <c r="D101" s="29">
        <v>158181.21</v>
      </c>
      <c r="E101" s="31">
        <v>0.32</v>
      </c>
      <c r="F101" s="19"/>
      <c r="G101" s="29">
        <v>728875.01</v>
      </c>
      <c r="H101" s="29">
        <v>971833.3</v>
      </c>
      <c r="I101" s="29">
        <v>175756.9</v>
      </c>
      <c r="J101" s="31">
        <v>0.32</v>
      </c>
    </row>
    <row r="102" spans="1:10" x14ac:dyDescent="0.25">
      <c r="A102" s="19"/>
      <c r="B102" s="29">
        <v>874649.98</v>
      </c>
      <c r="C102" s="29">
        <v>2623950</v>
      </c>
      <c r="D102" s="29">
        <v>228153.15</v>
      </c>
      <c r="E102" s="31">
        <v>0.34</v>
      </c>
      <c r="F102" s="19"/>
      <c r="G102" s="29">
        <v>971833.31</v>
      </c>
      <c r="H102" s="29">
        <v>2915500</v>
      </c>
      <c r="I102" s="29">
        <v>253503.5</v>
      </c>
      <c r="J102" s="31">
        <v>0.34</v>
      </c>
    </row>
    <row r="103" spans="1:10" x14ac:dyDescent="0.25">
      <c r="A103" s="19"/>
      <c r="B103" s="29">
        <v>2623950.0099999998</v>
      </c>
      <c r="C103" s="30" t="s">
        <v>120</v>
      </c>
      <c r="D103" s="29">
        <v>822915.18</v>
      </c>
      <c r="E103" s="31">
        <v>0.35</v>
      </c>
      <c r="F103" s="19"/>
      <c r="G103" s="29">
        <v>2915500.01</v>
      </c>
      <c r="H103" s="30" t="s">
        <v>120</v>
      </c>
      <c r="I103" s="29">
        <v>914350.20000000007</v>
      </c>
      <c r="J103" s="31">
        <v>0.35</v>
      </c>
    </row>
    <row r="104" spans="1:10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15.75" thickBot="1" x14ac:dyDescent="0.3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15.75" thickBot="1" x14ac:dyDescent="0.3">
      <c r="A106" s="19"/>
      <c r="B106" s="55" t="s">
        <v>132</v>
      </c>
      <c r="C106" s="56"/>
      <c r="D106" s="56"/>
      <c r="E106" s="57"/>
      <c r="F106" s="19"/>
      <c r="G106" s="55" t="s">
        <v>133</v>
      </c>
      <c r="H106" s="56"/>
      <c r="I106" s="56"/>
      <c r="J106" s="57"/>
    </row>
    <row r="107" spans="1:10" ht="15.75" thickBot="1" x14ac:dyDescent="0.3">
      <c r="A107" s="19"/>
      <c r="B107" s="58" t="s">
        <v>114</v>
      </c>
      <c r="C107" s="60" t="s">
        <v>115</v>
      </c>
      <c r="D107" s="60" t="s">
        <v>116</v>
      </c>
      <c r="E107" s="62" t="s">
        <v>117</v>
      </c>
      <c r="F107" s="19"/>
      <c r="G107" s="58" t="s">
        <v>114</v>
      </c>
      <c r="H107" s="60" t="s">
        <v>115</v>
      </c>
      <c r="I107" s="60" t="s">
        <v>116</v>
      </c>
      <c r="J107" s="62" t="s">
        <v>117</v>
      </c>
    </row>
    <row r="108" spans="1:10" ht="15.75" thickTop="1" x14ac:dyDescent="0.25">
      <c r="A108" s="19"/>
      <c r="B108" s="59"/>
      <c r="C108" s="61"/>
      <c r="D108" s="61"/>
      <c r="E108" s="63"/>
      <c r="F108" s="19"/>
      <c r="G108" s="59"/>
      <c r="H108" s="61"/>
      <c r="I108" s="61"/>
      <c r="J108" s="63"/>
    </row>
    <row r="109" spans="1:10" ht="15.75" thickBot="1" x14ac:dyDescent="0.3">
      <c r="A109" s="19"/>
      <c r="B109" s="34" t="s">
        <v>118</v>
      </c>
      <c r="C109" s="35" t="s">
        <v>118</v>
      </c>
      <c r="D109" s="35" t="s">
        <v>118</v>
      </c>
      <c r="E109" s="36" t="s">
        <v>119</v>
      </c>
      <c r="F109" s="19"/>
      <c r="G109" s="48" t="s">
        <v>118</v>
      </c>
      <c r="H109" s="48" t="s">
        <v>118</v>
      </c>
      <c r="I109" s="48" t="s">
        <v>118</v>
      </c>
      <c r="J109" s="48" t="s">
        <v>119</v>
      </c>
    </row>
    <row r="110" spans="1:10" ht="15.75" thickTop="1" x14ac:dyDescent="0.25">
      <c r="A110" s="19"/>
      <c r="B110" s="24">
        <v>0.01</v>
      </c>
      <c r="C110" s="25">
        <v>6363.7199999999993</v>
      </c>
      <c r="D110" s="24">
        <v>0</v>
      </c>
      <c r="E110" s="26">
        <v>1.9199999999999998E-2</v>
      </c>
      <c r="F110" s="19"/>
      <c r="G110" s="24">
        <v>0.01</v>
      </c>
      <c r="H110" s="25">
        <v>6942.24</v>
      </c>
      <c r="I110" s="24">
        <v>0</v>
      </c>
      <c r="J110" s="26">
        <v>1.9199999999999998E-2</v>
      </c>
    </row>
    <row r="111" spans="1:10" x14ac:dyDescent="0.25">
      <c r="A111" s="19"/>
      <c r="B111" s="29">
        <v>6363.73</v>
      </c>
      <c r="C111" s="29">
        <v>54011.98</v>
      </c>
      <c r="D111" s="30">
        <v>122.21</v>
      </c>
      <c r="E111" s="31">
        <v>6.4000000000000001E-2</v>
      </c>
      <c r="F111" s="19"/>
      <c r="G111" s="29">
        <v>6942.25</v>
      </c>
      <c r="H111" s="29">
        <v>58922.16</v>
      </c>
      <c r="I111" s="30">
        <v>133.32</v>
      </c>
      <c r="J111" s="31">
        <v>6.4000000000000001E-2</v>
      </c>
    </row>
    <row r="112" spans="1:10" x14ac:dyDescent="0.25">
      <c r="A112" s="19"/>
      <c r="B112" s="29">
        <v>54011.990000000005</v>
      </c>
      <c r="C112" s="29">
        <v>94921.200000000012</v>
      </c>
      <c r="D112" s="29">
        <v>3171.6299999999997</v>
      </c>
      <c r="E112" s="31">
        <v>0.10879999999999999</v>
      </c>
      <c r="F112" s="19"/>
      <c r="G112" s="29">
        <v>58922.170000000006</v>
      </c>
      <c r="H112" s="29">
        <v>103550.40000000001</v>
      </c>
      <c r="I112" s="29">
        <v>3459.96</v>
      </c>
      <c r="J112" s="31">
        <v>0.10879999999999999</v>
      </c>
    </row>
    <row r="113" spans="1:10" x14ac:dyDescent="0.25">
      <c r="A113" s="19"/>
      <c r="B113" s="29">
        <v>94921.21</v>
      </c>
      <c r="C113" s="29">
        <v>110341.76999999999</v>
      </c>
      <c r="D113" s="29">
        <v>7622.56</v>
      </c>
      <c r="E113" s="31">
        <v>0.16</v>
      </c>
      <c r="F113" s="19"/>
      <c r="G113" s="29">
        <v>103550.41</v>
      </c>
      <c r="H113" s="29">
        <v>120372.84</v>
      </c>
      <c r="I113" s="29">
        <v>8315.52</v>
      </c>
      <c r="J113" s="31">
        <v>0.16</v>
      </c>
    </row>
    <row r="114" spans="1:10" x14ac:dyDescent="0.25">
      <c r="A114" s="19"/>
      <c r="B114" s="29">
        <v>110341.77999999998</v>
      </c>
      <c r="C114" s="29">
        <v>132109.34</v>
      </c>
      <c r="D114" s="29">
        <v>10089.86</v>
      </c>
      <c r="E114" s="31">
        <v>0.1792</v>
      </c>
      <c r="F114" s="19"/>
      <c r="G114" s="29">
        <v>120372.84999999999</v>
      </c>
      <c r="H114" s="29">
        <v>144119.28</v>
      </c>
      <c r="I114" s="29">
        <v>11007.119999999999</v>
      </c>
      <c r="J114" s="31">
        <v>0.1792</v>
      </c>
    </row>
    <row r="115" spans="1:10" x14ac:dyDescent="0.25">
      <c r="A115" s="19"/>
      <c r="B115" s="29">
        <v>132109.35</v>
      </c>
      <c r="C115" s="29">
        <v>266445.41000000003</v>
      </c>
      <c r="D115" s="29">
        <v>13990.57</v>
      </c>
      <c r="E115" s="31">
        <v>0.21360000000000001</v>
      </c>
      <c r="F115" s="19"/>
      <c r="G115" s="29">
        <v>144119.29</v>
      </c>
      <c r="H115" s="29">
        <v>290667.72000000003</v>
      </c>
      <c r="I115" s="29">
        <v>15262.439999999999</v>
      </c>
      <c r="J115" s="31">
        <v>0.21360000000000001</v>
      </c>
    </row>
    <row r="116" spans="1:10" x14ac:dyDescent="0.25">
      <c r="A116" s="19"/>
      <c r="B116" s="29">
        <v>266445.42000000004</v>
      </c>
      <c r="C116" s="29">
        <v>419954.59</v>
      </c>
      <c r="D116" s="29">
        <v>42684.840000000004</v>
      </c>
      <c r="E116" s="31">
        <v>0.23519999999999999</v>
      </c>
      <c r="F116" s="19"/>
      <c r="G116" s="29">
        <v>290667.73000000004</v>
      </c>
      <c r="H116" s="29">
        <v>458132.28</v>
      </c>
      <c r="I116" s="29">
        <v>46565.279999999999</v>
      </c>
      <c r="J116" s="31">
        <v>0.23519999999999999</v>
      </c>
    </row>
    <row r="117" spans="1:10" x14ac:dyDescent="0.25">
      <c r="A117" s="19"/>
      <c r="B117" s="29">
        <v>419954.60000000003</v>
      </c>
      <c r="C117" s="29">
        <v>801762.5</v>
      </c>
      <c r="D117" s="29">
        <v>78790.14</v>
      </c>
      <c r="E117" s="31">
        <v>0.3</v>
      </c>
      <c r="F117" s="19"/>
      <c r="G117" s="29">
        <v>458132.29000000004</v>
      </c>
      <c r="H117" s="29">
        <v>874650</v>
      </c>
      <c r="I117" s="29">
        <v>85952.88</v>
      </c>
      <c r="J117" s="31">
        <v>0.3</v>
      </c>
    </row>
    <row r="118" spans="1:10" x14ac:dyDescent="0.25">
      <c r="A118" s="19"/>
      <c r="B118" s="29">
        <v>801762.51</v>
      </c>
      <c r="C118" s="29">
        <v>1069016.6300000001</v>
      </c>
      <c r="D118" s="29">
        <v>193332.59</v>
      </c>
      <c r="E118" s="31">
        <v>0.32</v>
      </c>
      <c r="F118" s="19"/>
      <c r="G118" s="29">
        <v>874650.01</v>
      </c>
      <c r="H118" s="29">
        <v>1166199.96</v>
      </c>
      <c r="I118" s="29">
        <v>210908.27999999997</v>
      </c>
      <c r="J118" s="31">
        <v>0.32</v>
      </c>
    </row>
    <row r="119" spans="1:10" x14ac:dyDescent="0.25">
      <c r="A119" s="19"/>
      <c r="B119" s="29">
        <v>1069016.6400000001</v>
      </c>
      <c r="C119" s="29">
        <v>3207050</v>
      </c>
      <c r="D119" s="29">
        <v>278853.84999999998</v>
      </c>
      <c r="E119" s="31">
        <v>0.34</v>
      </c>
      <c r="F119" s="19"/>
      <c r="G119" s="29">
        <v>1166199.97</v>
      </c>
      <c r="H119" s="29">
        <v>3498600</v>
      </c>
      <c r="I119" s="29">
        <v>304204.19999999995</v>
      </c>
      <c r="J119" s="31">
        <v>0.34</v>
      </c>
    </row>
    <row r="120" spans="1:10" x14ac:dyDescent="0.25">
      <c r="A120" s="19"/>
      <c r="B120" s="29">
        <v>3207050.01</v>
      </c>
      <c r="C120" s="30" t="s">
        <v>120</v>
      </c>
      <c r="D120" s="29">
        <v>1005785.2200000001</v>
      </c>
      <c r="E120" s="31">
        <v>0.35</v>
      </c>
      <c r="F120" s="19"/>
      <c r="G120" s="29">
        <v>3498600.01</v>
      </c>
      <c r="H120" s="30" t="s">
        <v>120</v>
      </c>
      <c r="I120" s="29">
        <v>1097220.24</v>
      </c>
      <c r="J120" s="31">
        <v>0.35</v>
      </c>
    </row>
  </sheetData>
  <mergeCells count="64">
    <mergeCell ref="J22:J23"/>
    <mergeCell ref="B3:B4"/>
    <mergeCell ref="C3:C4"/>
    <mergeCell ref="D3:D4"/>
    <mergeCell ref="E3:E4"/>
    <mergeCell ref="B21:E21"/>
    <mergeCell ref="G21:J21"/>
    <mergeCell ref="B22:B23"/>
    <mergeCell ref="C22:C23"/>
    <mergeCell ref="D22:D23"/>
    <mergeCell ref="E22:E23"/>
    <mergeCell ref="G22:G23"/>
    <mergeCell ref="H22:H23"/>
    <mergeCell ref="I22:I23"/>
    <mergeCell ref="B38:E38"/>
    <mergeCell ref="G38:J38"/>
    <mergeCell ref="B39:B40"/>
    <mergeCell ref="C39:C40"/>
    <mergeCell ref="D39:D40"/>
    <mergeCell ref="E39:E40"/>
    <mergeCell ref="G39:G40"/>
    <mergeCell ref="H39:H40"/>
    <mergeCell ref="I39:I40"/>
    <mergeCell ref="J39:J40"/>
    <mergeCell ref="B55:E55"/>
    <mergeCell ref="G55:J55"/>
    <mergeCell ref="B56:B57"/>
    <mergeCell ref="C56:C57"/>
    <mergeCell ref="D56:D57"/>
    <mergeCell ref="E56:E57"/>
    <mergeCell ref="G56:G57"/>
    <mergeCell ref="H56:H57"/>
    <mergeCell ref="I56:I57"/>
    <mergeCell ref="J56:J57"/>
    <mergeCell ref="B72:E72"/>
    <mergeCell ref="G72:J72"/>
    <mergeCell ref="B73:B74"/>
    <mergeCell ref="C73:C74"/>
    <mergeCell ref="D73:D74"/>
    <mergeCell ref="E73:E74"/>
    <mergeCell ref="G73:G74"/>
    <mergeCell ref="H73:H74"/>
    <mergeCell ref="I73:I74"/>
    <mergeCell ref="J73:J74"/>
    <mergeCell ref="B89:E89"/>
    <mergeCell ref="G89:J89"/>
    <mergeCell ref="B90:B91"/>
    <mergeCell ref="C90:C91"/>
    <mergeCell ref="D90:D91"/>
    <mergeCell ref="E90:E91"/>
    <mergeCell ref="G90:G91"/>
    <mergeCell ref="H90:H91"/>
    <mergeCell ref="I90:I91"/>
    <mergeCell ref="J90:J91"/>
    <mergeCell ref="B106:E106"/>
    <mergeCell ref="G106:J106"/>
    <mergeCell ref="B107:B108"/>
    <mergeCell ref="C107:C108"/>
    <mergeCell ref="D107:D108"/>
    <mergeCell ref="E107:E108"/>
    <mergeCell ref="G107:G108"/>
    <mergeCell ref="H107:H108"/>
    <mergeCell ref="I107:I108"/>
    <mergeCell ref="J107:J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14</vt:i4>
      </vt:variant>
    </vt:vector>
  </HeadingPairs>
  <TitlesOfParts>
    <vt:vector size="19" baseType="lpstr">
      <vt:lpstr>ISR PROVISIONALES</vt:lpstr>
      <vt:lpstr>XML ENE-DIC-2022 CASO</vt:lpstr>
      <vt:lpstr>XML ENE-DIC-2022 respaldo</vt:lpstr>
      <vt:lpstr>CatalogoIngresos</vt:lpstr>
      <vt:lpstr>TARIFAS 2022</vt:lpstr>
      <vt:lpstr>ABRIL</vt:lpstr>
      <vt:lpstr>AGOSTO</vt:lpstr>
      <vt:lpstr>ANUAL2022</vt:lpstr>
      <vt:lpstr>Catalogo_Ingresos</vt:lpstr>
      <vt:lpstr>DICIEMBRE</vt:lpstr>
      <vt:lpstr>ENERO</vt:lpstr>
      <vt:lpstr>FEBRERO</vt:lpstr>
      <vt:lpstr>JULIO</vt:lpstr>
      <vt:lpstr>JUNIO</vt:lpstr>
      <vt:lpstr>MARZO</vt:lpstr>
      <vt:lpstr>MAYO</vt:lpstr>
      <vt:lpstr>NOVIEMBRE</vt:lpstr>
      <vt:lpstr>OCTUBRE</vt:lpstr>
      <vt:lpstr>SEPTIEMBRE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TORRES BENITEZ</dc:creator>
  <cp:lastModifiedBy>RUBEN TORRES BENITEZ</cp:lastModifiedBy>
  <dcterms:created xsi:type="dcterms:W3CDTF">2017-05-10T00:25:30Z</dcterms:created>
  <dcterms:modified xsi:type="dcterms:W3CDTF">2023-04-22T04:43:50Z</dcterms:modified>
</cp:coreProperties>
</file>