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Reyes\Documents\Nuevos proyectos\braulio\2023\Actualizar\calculadoras 2\"/>
    </mc:Choice>
  </mc:AlternateContent>
  <xr:revisionPtr revIDLastSave="0" documentId="13_ncr:1_{93E0C5E8-F44A-4828-8E5B-8DA955F8FCDD}" xr6:coauthVersionLast="47" xr6:coauthVersionMax="47" xr10:uidLastSave="{00000000-0000-0000-0000-000000000000}"/>
  <bookViews>
    <workbookView xWindow="-120" yWindow="-120" windowWidth="24240" windowHeight="13140" xr2:uid="{5D67A97B-939C-4311-9A94-BDA78085173C}"/>
  </bookViews>
  <sheets>
    <sheet name="DATOS" sheetId="9" r:id="rId1"/>
    <sheet name="INGRESOS" sheetId="1" r:id="rId2"/>
    <sheet name="DEDUCCIONES" sheetId="2" r:id="rId3"/>
    <sheet name="ISR" sheetId="3" r:id="rId4"/>
    <sheet name="IVA" sheetId="4" r:id="rId5"/>
    <sheet name="cheques" sheetId="6" r:id="rId6"/>
    <sheet name="POLIZAS" sheetId="5" r:id="rId7"/>
    <sheet name="Tablas" sheetId="7" r:id="rId8"/>
    <sheet name="Letras" sheetId="8" state="hidden" r:id="rId9"/>
  </sheets>
  <externalReferences>
    <externalReference r:id="rId10"/>
  </externalReferences>
  <definedNames>
    <definedName name="bien">Tablas!$C$5:$F$16</definedName>
    <definedName name="FormaPago">Tablas!$K$5:$K$26</definedName>
    <definedName name="Jeanet">[1]SANTOS!#REF!</definedName>
    <definedName name="JMA">[1]SANTOS!#REF!</definedName>
    <definedName name="mensual">Tablas!$C$4:$F$16</definedName>
    <definedName name="MetodoPago">Tablas!$M$5:$M$6</definedName>
    <definedName name="sanchez">[1]SANTOS!#REF!</definedName>
    <definedName name="TAB.ISR">Tablas!$C$6:$F$16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3" l="1"/>
  <c r="G7" i="3"/>
  <c r="H7" i="3"/>
  <c r="I7" i="3"/>
  <c r="J7" i="3"/>
  <c r="K7" i="3"/>
  <c r="L7" i="3"/>
  <c r="M7" i="3"/>
  <c r="N7" i="3"/>
  <c r="O7" i="3"/>
  <c r="P7" i="3"/>
  <c r="E7" i="3"/>
  <c r="A1" i="6" l="1"/>
  <c r="E12" i="5"/>
  <c r="C12" i="5"/>
  <c r="C2" i="5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M18" i="2"/>
  <c r="K18" i="2"/>
  <c r="L18" i="2" s="1"/>
  <c r="Q18" i="2" s="1"/>
  <c r="M17" i="2"/>
  <c r="K17" i="2"/>
  <c r="L17" i="2" s="1"/>
  <c r="Q17" i="2" s="1"/>
  <c r="M16" i="2"/>
  <c r="K16" i="2"/>
  <c r="L16" i="2" s="1"/>
  <c r="Q16" i="2" s="1"/>
  <c r="M15" i="2"/>
  <c r="K15" i="2"/>
  <c r="L15" i="2" s="1"/>
  <c r="Q15" i="2" s="1"/>
  <c r="M14" i="2"/>
  <c r="K14" i="2"/>
  <c r="L14" i="2" s="1"/>
  <c r="Q14" i="2" s="1"/>
  <c r="M13" i="2"/>
  <c r="K13" i="2"/>
  <c r="L13" i="2" s="1"/>
  <c r="Q13" i="2" s="1"/>
  <c r="M12" i="2"/>
  <c r="K12" i="2"/>
  <c r="L12" i="2" s="1"/>
  <c r="Q12" i="2" s="1"/>
  <c r="M11" i="2"/>
  <c r="K11" i="2"/>
  <c r="L11" i="2" s="1"/>
  <c r="Q11" i="2" s="1"/>
  <c r="M10" i="2"/>
  <c r="K10" i="2"/>
  <c r="L10" i="2" s="1"/>
  <c r="Q10" i="2" s="1"/>
  <c r="M9" i="2"/>
  <c r="K9" i="2"/>
  <c r="L9" i="2" s="1"/>
  <c r="Q9" i="2" s="1"/>
  <c r="M8" i="2"/>
  <c r="K8" i="2"/>
  <c r="L8" i="2" s="1"/>
  <c r="Q8" i="2" s="1"/>
  <c r="M7" i="2"/>
  <c r="K7" i="2"/>
  <c r="L7" i="2" s="1"/>
  <c r="Q7" i="2" s="1"/>
  <c r="M6" i="2"/>
  <c r="K6" i="2"/>
  <c r="L6" i="2" s="1"/>
  <c r="Q6" i="2" s="1"/>
  <c r="C20" i="8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J47" i="5"/>
  <c r="I47" i="5"/>
  <c r="L47" i="5" s="1"/>
  <c r="B16" i="5"/>
  <c r="H6" i="5"/>
  <c r="D4" i="8" s="1"/>
  <c r="D6" i="5"/>
  <c r="G4" i="5"/>
  <c r="P239" i="2"/>
  <c r="H34" i="4" s="1"/>
  <c r="O239" i="2"/>
  <c r="F34" i="4" s="1"/>
  <c r="N239" i="2"/>
  <c r="J239" i="2"/>
  <c r="P219" i="2"/>
  <c r="H33" i="4" s="1"/>
  <c r="O219" i="2"/>
  <c r="F33" i="4" s="1"/>
  <c r="N219" i="2"/>
  <c r="J219" i="2"/>
  <c r="P200" i="2"/>
  <c r="H32" i="4" s="1"/>
  <c r="O200" i="2"/>
  <c r="F32" i="4" s="1"/>
  <c r="N200" i="2"/>
  <c r="J200" i="2"/>
  <c r="P180" i="2"/>
  <c r="H31" i="4" s="1"/>
  <c r="O180" i="2"/>
  <c r="F31" i="4" s="1"/>
  <c r="N180" i="2"/>
  <c r="J180" i="2"/>
  <c r="K180" i="2"/>
  <c r="P159" i="2"/>
  <c r="H30" i="4" s="1"/>
  <c r="O159" i="2"/>
  <c r="F30" i="4" s="1"/>
  <c r="N159" i="2"/>
  <c r="J159" i="2"/>
  <c r="P140" i="2"/>
  <c r="H29" i="4" s="1"/>
  <c r="O140" i="2"/>
  <c r="F29" i="4" s="1"/>
  <c r="N140" i="2"/>
  <c r="J140" i="2"/>
  <c r="P121" i="2"/>
  <c r="H27" i="4" s="1"/>
  <c r="O121" i="2"/>
  <c r="F27" i="4" s="1"/>
  <c r="N121" i="2"/>
  <c r="J121" i="2"/>
  <c r="P101" i="2"/>
  <c r="H26" i="4" s="1"/>
  <c r="O101" i="2"/>
  <c r="F26" i="4" s="1"/>
  <c r="N101" i="2"/>
  <c r="J101" i="2"/>
  <c r="P82" i="2"/>
  <c r="H25" i="4" s="1"/>
  <c r="O82" i="2"/>
  <c r="F25" i="4" s="1"/>
  <c r="N82" i="2"/>
  <c r="J82" i="2"/>
  <c r="P59" i="2"/>
  <c r="H24" i="4" s="1"/>
  <c r="O59" i="2"/>
  <c r="F24" i="4" s="1"/>
  <c r="N59" i="2"/>
  <c r="P39" i="2"/>
  <c r="H23" i="4" s="1"/>
  <c r="O39" i="2"/>
  <c r="F23" i="4" s="1"/>
  <c r="N39" i="2"/>
  <c r="J39" i="2"/>
  <c r="P19" i="2"/>
  <c r="H22" i="4" s="1"/>
  <c r="O19" i="2"/>
  <c r="F22" i="4" s="1"/>
  <c r="N19" i="2"/>
  <c r="J19" i="2"/>
  <c r="K5" i="2"/>
  <c r="H112" i="1"/>
  <c r="H16" i="4" s="1"/>
  <c r="G112" i="1"/>
  <c r="P22" i="3" s="1"/>
  <c r="E112" i="1"/>
  <c r="F16" i="4" s="1"/>
  <c r="D112" i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H103" i="1"/>
  <c r="H15" i="4" s="1"/>
  <c r="G103" i="1"/>
  <c r="O22" i="3" s="1"/>
  <c r="E103" i="1"/>
  <c r="F15" i="4" s="1"/>
  <c r="D103" i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4" i="1"/>
  <c r="H14" i="4" s="1"/>
  <c r="G94" i="1"/>
  <c r="N22" i="3" s="1"/>
  <c r="E94" i="1"/>
  <c r="F14" i="4" s="1"/>
  <c r="D94" i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H85" i="1"/>
  <c r="H13" i="4" s="1"/>
  <c r="G85" i="1"/>
  <c r="M22" i="3" s="1"/>
  <c r="E85" i="1"/>
  <c r="F13" i="4" s="1"/>
  <c r="D85" i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I85" i="1" s="1"/>
  <c r="H76" i="1"/>
  <c r="H12" i="4" s="1"/>
  <c r="G76" i="1"/>
  <c r="L22" i="3" s="1"/>
  <c r="E76" i="1"/>
  <c r="F12" i="4" s="1"/>
  <c r="D76" i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H67" i="1"/>
  <c r="H11" i="4" s="1"/>
  <c r="H17" i="4" s="1"/>
  <c r="I43" i="4" s="1"/>
  <c r="G67" i="1"/>
  <c r="K22" i="3" s="1"/>
  <c r="E67" i="1"/>
  <c r="F11" i="4" s="1"/>
  <c r="F17" i="4" s="1"/>
  <c r="D67" i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H58" i="1"/>
  <c r="H9" i="4" s="1"/>
  <c r="G58" i="1"/>
  <c r="J22" i="3" s="1"/>
  <c r="E58" i="1"/>
  <c r="F9" i="4" s="1"/>
  <c r="D58" i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H49" i="1"/>
  <c r="H8" i="4" s="1"/>
  <c r="G49" i="1"/>
  <c r="I22" i="3" s="1"/>
  <c r="E49" i="1"/>
  <c r="F8" i="4" s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I49" i="1" s="1"/>
  <c r="H40" i="1"/>
  <c r="H7" i="4" s="1"/>
  <c r="G40" i="1"/>
  <c r="H22" i="3" s="1"/>
  <c r="E40" i="1"/>
  <c r="F7" i="4" s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1" i="1"/>
  <c r="H6" i="4" s="1"/>
  <c r="G31" i="1"/>
  <c r="G22" i="3" s="1"/>
  <c r="E31" i="1"/>
  <c r="F6" i="4" s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H5" i="4" s="1"/>
  <c r="G22" i="1"/>
  <c r="F22" i="3" s="1"/>
  <c r="E22" i="1"/>
  <c r="F5" i="4" s="1"/>
  <c r="D22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3" i="1"/>
  <c r="H4" i="4" s="1"/>
  <c r="H10" i="4" s="1"/>
  <c r="G13" i="1"/>
  <c r="E22" i="3" s="1"/>
  <c r="E23" i="3" s="1"/>
  <c r="F23" i="3" s="1"/>
  <c r="E13" i="1"/>
  <c r="F4" i="4" s="1"/>
  <c r="D13" i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F6" i="1"/>
  <c r="I6" i="1" s="1"/>
  <c r="I13" i="1" s="1"/>
  <c r="G23" i="3" l="1"/>
  <c r="H23" i="3" s="1"/>
  <c r="I23" i="3" s="1"/>
  <c r="J23" i="3" s="1"/>
  <c r="K23" i="3" s="1"/>
  <c r="L23" i="3" s="1"/>
  <c r="M23" i="3" s="1"/>
  <c r="N23" i="3" s="1"/>
  <c r="O23" i="3" s="1"/>
  <c r="P23" i="3" s="1"/>
  <c r="Q228" i="2"/>
  <c r="Q225" i="2"/>
  <c r="Q231" i="2"/>
  <c r="L223" i="2"/>
  <c r="Q223" i="2" s="1"/>
  <c r="Q239" i="2" s="1"/>
  <c r="L224" i="2"/>
  <c r="Q224" i="2" s="1"/>
  <c r="L225" i="2"/>
  <c r="L226" i="2"/>
  <c r="Q226" i="2" s="1"/>
  <c r="L227" i="2"/>
  <c r="Q227" i="2" s="1"/>
  <c r="L228" i="2"/>
  <c r="L229" i="2"/>
  <c r="Q229" i="2" s="1"/>
  <c r="L230" i="2"/>
  <c r="Q230" i="2" s="1"/>
  <c r="L231" i="2"/>
  <c r="L232" i="2"/>
  <c r="Q232" i="2" s="1"/>
  <c r="L233" i="2"/>
  <c r="Q233" i="2" s="1"/>
  <c r="L234" i="2"/>
  <c r="Q234" i="2" s="1"/>
  <c r="L235" i="2"/>
  <c r="Q235" i="2" s="1"/>
  <c r="L236" i="2"/>
  <c r="Q236" i="2" s="1"/>
  <c r="L237" i="2"/>
  <c r="Q237" i="2" s="1"/>
  <c r="L238" i="2"/>
  <c r="Q238" i="2" s="1"/>
  <c r="M223" i="2"/>
  <c r="M224" i="2"/>
  <c r="M225" i="2"/>
  <c r="M226" i="2"/>
  <c r="M239" i="2" s="1"/>
  <c r="G34" i="4" s="1"/>
  <c r="M227" i="2"/>
  <c r="M228" i="2"/>
  <c r="M229" i="2"/>
  <c r="M230" i="2"/>
  <c r="M231" i="2"/>
  <c r="M232" i="2"/>
  <c r="M233" i="2"/>
  <c r="M234" i="2"/>
  <c r="M235" i="2"/>
  <c r="M236" i="2"/>
  <c r="M237" i="2"/>
  <c r="M238" i="2"/>
  <c r="Q207" i="2"/>
  <c r="Q206" i="2"/>
  <c r="Q218" i="2"/>
  <c r="L204" i="2"/>
  <c r="L219" i="2" s="1"/>
  <c r="I33" i="4" s="1"/>
  <c r="L205" i="2"/>
  <c r="L206" i="2"/>
  <c r="L207" i="2"/>
  <c r="L208" i="2"/>
  <c r="Q208" i="2" s="1"/>
  <c r="L209" i="2"/>
  <c r="Q209" i="2" s="1"/>
  <c r="L210" i="2"/>
  <c r="Q210" i="2" s="1"/>
  <c r="L211" i="2"/>
  <c r="Q211" i="2" s="1"/>
  <c r="L212" i="2"/>
  <c r="Q212" i="2" s="1"/>
  <c r="L213" i="2"/>
  <c r="Q213" i="2" s="1"/>
  <c r="L214" i="2"/>
  <c r="Q214" i="2" s="1"/>
  <c r="L215" i="2"/>
  <c r="Q215" i="2" s="1"/>
  <c r="L216" i="2"/>
  <c r="Q216" i="2" s="1"/>
  <c r="L217" i="2"/>
  <c r="L218" i="2"/>
  <c r="M204" i="2"/>
  <c r="M205" i="2"/>
  <c r="Q205" i="2" s="1"/>
  <c r="M206" i="2"/>
  <c r="M207" i="2"/>
  <c r="M208" i="2"/>
  <c r="M209" i="2"/>
  <c r="M210" i="2"/>
  <c r="M211" i="2"/>
  <c r="M212" i="2"/>
  <c r="M213" i="2"/>
  <c r="M214" i="2"/>
  <c r="M215" i="2"/>
  <c r="M216" i="2"/>
  <c r="M217" i="2"/>
  <c r="Q217" i="2" s="1"/>
  <c r="M218" i="2"/>
  <c r="Q185" i="2"/>
  <c r="Q193" i="2"/>
  <c r="Q197" i="2"/>
  <c r="L184" i="2"/>
  <c r="Q184" i="2" s="1"/>
  <c r="L186" i="2"/>
  <c r="Q186" i="2" s="1"/>
  <c r="L188" i="2"/>
  <c r="Q188" i="2" s="1"/>
  <c r="L190" i="2"/>
  <c r="Q190" i="2" s="1"/>
  <c r="L192" i="2"/>
  <c r="Q192" i="2" s="1"/>
  <c r="L194" i="2"/>
  <c r="L196" i="2"/>
  <c r="Q196" i="2" s="1"/>
  <c r="L198" i="2"/>
  <c r="Q198" i="2" s="1"/>
  <c r="M184" i="2"/>
  <c r="M185" i="2"/>
  <c r="M186" i="2"/>
  <c r="M187" i="2"/>
  <c r="M200" i="2" s="1"/>
  <c r="G32" i="4" s="1"/>
  <c r="M188" i="2"/>
  <c r="M189" i="2"/>
  <c r="M190" i="2"/>
  <c r="M191" i="2"/>
  <c r="M192" i="2"/>
  <c r="M193" i="2"/>
  <c r="M194" i="2"/>
  <c r="Q194" i="2" s="1"/>
  <c r="M195" i="2"/>
  <c r="Q195" i="2" s="1"/>
  <c r="M196" i="2"/>
  <c r="M197" i="2"/>
  <c r="M198" i="2"/>
  <c r="M199" i="2"/>
  <c r="L185" i="2"/>
  <c r="L187" i="2"/>
  <c r="Q187" i="2" s="1"/>
  <c r="L189" i="2"/>
  <c r="Q189" i="2" s="1"/>
  <c r="L191" i="2"/>
  <c r="Q191" i="2" s="1"/>
  <c r="L193" i="2"/>
  <c r="L195" i="2"/>
  <c r="L197" i="2"/>
  <c r="L199" i="2"/>
  <c r="Q199" i="2" s="1"/>
  <c r="Q170" i="2"/>
  <c r="Q175" i="2"/>
  <c r="L163" i="2"/>
  <c r="Q163" i="2" s="1"/>
  <c r="L164" i="2"/>
  <c r="Q164" i="2" s="1"/>
  <c r="L165" i="2"/>
  <c r="Q165" i="2" s="1"/>
  <c r="L166" i="2"/>
  <c r="L167" i="2"/>
  <c r="Q167" i="2" s="1"/>
  <c r="L168" i="2"/>
  <c r="Q168" i="2" s="1"/>
  <c r="L169" i="2"/>
  <c r="Q169" i="2" s="1"/>
  <c r="L170" i="2"/>
  <c r="L171" i="2"/>
  <c r="Q171" i="2" s="1"/>
  <c r="L172" i="2"/>
  <c r="L173" i="2"/>
  <c r="Q173" i="2" s="1"/>
  <c r="L174" i="2"/>
  <c r="Q174" i="2" s="1"/>
  <c r="L175" i="2"/>
  <c r="L176" i="2"/>
  <c r="Q176" i="2" s="1"/>
  <c r="L177" i="2"/>
  <c r="Q177" i="2" s="1"/>
  <c r="L178" i="2"/>
  <c r="Q178" i="2" s="1"/>
  <c r="L179" i="2"/>
  <c r="Q179" i="2" s="1"/>
  <c r="M163" i="2"/>
  <c r="M164" i="2"/>
  <c r="M180" i="2" s="1"/>
  <c r="G31" i="4" s="1"/>
  <c r="M165" i="2"/>
  <c r="M166" i="2"/>
  <c r="Q166" i="2" s="1"/>
  <c r="M167" i="2"/>
  <c r="M168" i="2"/>
  <c r="M169" i="2"/>
  <c r="M170" i="2"/>
  <c r="M171" i="2"/>
  <c r="M172" i="2"/>
  <c r="Q172" i="2" s="1"/>
  <c r="M173" i="2"/>
  <c r="M174" i="2"/>
  <c r="M175" i="2"/>
  <c r="M176" i="2"/>
  <c r="M177" i="2"/>
  <c r="M178" i="2"/>
  <c r="M179" i="2"/>
  <c r="Q146" i="2"/>
  <c r="L144" i="2"/>
  <c r="Q144" i="2" s="1"/>
  <c r="L145" i="2"/>
  <c r="L146" i="2"/>
  <c r="L147" i="2"/>
  <c r="Q147" i="2" s="1"/>
  <c r="L148" i="2"/>
  <c r="Q148" i="2" s="1"/>
  <c r="L149" i="2"/>
  <c r="Q149" i="2" s="1"/>
  <c r="L150" i="2"/>
  <c r="Q150" i="2" s="1"/>
  <c r="L151" i="2"/>
  <c r="Q151" i="2" s="1"/>
  <c r="L152" i="2"/>
  <c r="Q152" i="2" s="1"/>
  <c r="L153" i="2"/>
  <c r="Q153" i="2" s="1"/>
  <c r="L154" i="2"/>
  <c r="Q154" i="2" s="1"/>
  <c r="L155" i="2"/>
  <c r="Q155" i="2" s="1"/>
  <c r="L156" i="2"/>
  <c r="Q156" i="2" s="1"/>
  <c r="L157" i="2"/>
  <c r="Q157" i="2" s="1"/>
  <c r="L158" i="2"/>
  <c r="Q158" i="2" s="1"/>
  <c r="M144" i="2"/>
  <c r="M145" i="2"/>
  <c r="Q145" i="2" s="1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Q138" i="2"/>
  <c r="Q127" i="2"/>
  <c r="L126" i="2"/>
  <c r="Q126" i="2" s="1"/>
  <c r="L128" i="2"/>
  <c r="Q128" i="2" s="1"/>
  <c r="L130" i="2"/>
  <c r="Q130" i="2" s="1"/>
  <c r="L133" i="2"/>
  <c r="Q133" i="2" s="1"/>
  <c r="L139" i="2"/>
  <c r="Q139" i="2" s="1"/>
  <c r="M125" i="2"/>
  <c r="M126" i="2"/>
  <c r="M127" i="2"/>
  <c r="M128" i="2"/>
  <c r="M129" i="2"/>
  <c r="M130" i="2"/>
  <c r="M131" i="2"/>
  <c r="M132" i="2"/>
  <c r="M133" i="2"/>
  <c r="M134" i="2"/>
  <c r="Q134" i="2" s="1"/>
  <c r="M135" i="2"/>
  <c r="M136" i="2"/>
  <c r="M137" i="2"/>
  <c r="M138" i="2"/>
  <c r="M139" i="2"/>
  <c r="L125" i="2"/>
  <c r="Q125" i="2" s="1"/>
  <c r="L127" i="2"/>
  <c r="L129" i="2"/>
  <c r="Q129" i="2" s="1"/>
  <c r="L131" i="2"/>
  <c r="Q131" i="2" s="1"/>
  <c r="L132" i="2"/>
  <c r="Q132" i="2" s="1"/>
  <c r="L134" i="2"/>
  <c r="L135" i="2"/>
  <c r="Q135" i="2" s="1"/>
  <c r="L136" i="2"/>
  <c r="Q136" i="2" s="1"/>
  <c r="L137" i="2"/>
  <c r="Q137" i="2" s="1"/>
  <c r="L138" i="2"/>
  <c r="Q114" i="2"/>
  <c r="Q107" i="2"/>
  <c r="Q113" i="2"/>
  <c r="L105" i="2"/>
  <c r="Q105" i="2" s="1"/>
  <c r="L106" i="2"/>
  <c r="Q106" i="2" s="1"/>
  <c r="L107" i="2"/>
  <c r="L108" i="2"/>
  <c r="Q108" i="2" s="1"/>
  <c r="L109" i="2"/>
  <c r="Q109" i="2" s="1"/>
  <c r="L110" i="2"/>
  <c r="Q110" i="2" s="1"/>
  <c r="L111" i="2"/>
  <c r="Q111" i="2" s="1"/>
  <c r="L112" i="2"/>
  <c r="Q112" i="2" s="1"/>
  <c r="L113" i="2"/>
  <c r="L114" i="2"/>
  <c r="L115" i="2"/>
  <c r="Q115" i="2" s="1"/>
  <c r="L116" i="2"/>
  <c r="Q116" i="2" s="1"/>
  <c r="L117" i="2"/>
  <c r="Q117" i="2" s="1"/>
  <c r="L118" i="2"/>
  <c r="Q118" i="2" s="1"/>
  <c r="L119" i="2"/>
  <c r="Q119" i="2" s="1"/>
  <c r="L120" i="2"/>
  <c r="Q120" i="2" s="1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Q88" i="2"/>
  <c r="L86" i="2"/>
  <c r="Q86" i="2" s="1"/>
  <c r="L87" i="2"/>
  <c r="Q87" i="2" s="1"/>
  <c r="L88" i="2"/>
  <c r="L89" i="2"/>
  <c r="Q89" i="2" s="1"/>
  <c r="L90" i="2"/>
  <c r="Q90" i="2" s="1"/>
  <c r="L91" i="2"/>
  <c r="L92" i="2"/>
  <c r="Q92" i="2" s="1"/>
  <c r="L93" i="2"/>
  <c r="Q93" i="2" s="1"/>
  <c r="L94" i="2"/>
  <c r="Q94" i="2" s="1"/>
  <c r="L95" i="2"/>
  <c r="Q95" i="2" s="1"/>
  <c r="L96" i="2"/>
  <c r="Q96" i="2" s="1"/>
  <c r="L97" i="2"/>
  <c r="Q97" i="2" s="1"/>
  <c r="L98" i="2"/>
  <c r="Q98" i="2" s="1"/>
  <c r="L99" i="2"/>
  <c r="Q99" i="2" s="1"/>
  <c r="L100" i="2"/>
  <c r="Q100" i="2" s="1"/>
  <c r="M86" i="2"/>
  <c r="M87" i="2"/>
  <c r="M88" i="2"/>
  <c r="M89" i="2"/>
  <c r="M90" i="2"/>
  <c r="M91" i="2"/>
  <c r="Q91" i="2" s="1"/>
  <c r="M92" i="2"/>
  <c r="M93" i="2"/>
  <c r="M94" i="2"/>
  <c r="M95" i="2"/>
  <c r="M96" i="2"/>
  <c r="M97" i="2"/>
  <c r="M98" i="2"/>
  <c r="M99" i="2"/>
  <c r="M100" i="2"/>
  <c r="Q74" i="2"/>
  <c r="Q69" i="2"/>
  <c r="L63" i="2"/>
  <c r="Q63" i="2" s="1"/>
  <c r="L64" i="2"/>
  <c r="Q64" i="2" s="1"/>
  <c r="L65" i="2"/>
  <c r="Q65" i="2" s="1"/>
  <c r="L66" i="2"/>
  <c r="Q66" i="2" s="1"/>
  <c r="L67" i="2"/>
  <c r="Q67" i="2" s="1"/>
  <c r="L68" i="2"/>
  <c r="Q68" i="2" s="1"/>
  <c r="L69" i="2"/>
  <c r="L70" i="2"/>
  <c r="Q70" i="2" s="1"/>
  <c r="L71" i="2"/>
  <c r="Q71" i="2" s="1"/>
  <c r="L72" i="2"/>
  <c r="Q72" i="2" s="1"/>
  <c r="L73" i="2"/>
  <c r="Q73" i="2" s="1"/>
  <c r="L74" i="2"/>
  <c r="L75" i="2"/>
  <c r="Q75" i="2" s="1"/>
  <c r="L76" i="2"/>
  <c r="L77" i="2"/>
  <c r="Q77" i="2" s="1"/>
  <c r="L78" i="2"/>
  <c r="Q78" i="2" s="1"/>
  <c r="L79" i="2"/>
  <c r="Q79" i="2" s="1"/>
  <c r="L80" i="2"/>
  <c r="Q80" i="2" s="1"/>
  <c r="L81" i="2"/>
  <c r="Q81" i="2" s="1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Q76" i="2" s="1"/>
  <c r="M77" i="2"/>
  <c r="M78" i="2"/>
  <c r="M79" i="2"/>
  <c r="M80" i="2"/>
  <c r="M81" i="2"/>
  <c r="K82" i="2"/>
  <c r="Q47" i="2"/>
  <c r="Q51" i="2"/>
  <c r="Q55" i="2"/>
  <c r="Q52" i="2"/>
  <c r="Q56" i="2"/>
  <c r="Q57" i="2"/>
  <c r="L43" i="2"/>
  <c r="Q43" i="2" s="1"/>
  <c r="L44" i="2"/>
  <c r="Q44" i="2" s="1"/>
  <c r="L45" i="2"/>
  <c r="Q45" i="2" s="1"/>
  <c r="L46" i="2"/>
  <c r="Q46" i="2" s="1"/>
  <c r="L47" i="2"/>
  <c r="L48" i="2"/>
  <c r="Q48" i="2" s="1"/>
  <c r="L49" i="2"/>
  <c r="Q49" i="2" s="1"/>
  <c r="L50" i="2"/>
  <c r="Q50" i="2" s="1"/>
  <c r="L51" i="2"/>
  <c r="L52" i="2"/>
  <c r="L53" i="2"/>
  <c r="Q53" i="2" s="1"/>
  <c r="L54" i="2"/>
  <c r="Q54" i="2" s="1"/>
  <c r="L55" i="2"/>
  <c r="L56" i="2"/>
  <c r="L57" i="2"/>
  <c r="L58" i="2"/>
  <c r="Q58" i="2" s="1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K59" i="2"/>
  <c r="Q28" i="2"/>
  <c r="Q25" i="2"/>
  <c r="Q35" i="2"/>
  <c r="L23" i="2"/>
  <c r="Q23" i="2" s="1"/>
  <c r="L24" i="2"/>
  <c r="Q24" i="2" s="1"/>
  <c r="L25" i="2"/>
  <c r="L26" i="2"/>
  <c r="Q26" i="2" s="1"/>
  <c r="L27" i="2"/>
  <c r="Q27" i="2" s="1"/>
  <c r="L28" i="2"/>
  <c r="L29" i="2"/>
  <c r="Q29" i="2" s="1"/>
  <c r="L30" i="2"/>
  <c r="Q30" i="2" s="1"/>
  <c r="L31" i="2"/>
  <c r="Q31" i="2" s="1"/>
  <c r="L32" i="2"/>
  <c r="Q32" i="2" s="1"/>
  <c r="L33" i="2"/>
  <c r="Q33" i="2" s="1"/>
  <c r="L34" i="2"/>
  <c r="Q34" i="2" s="1"/>
  <c r="L35" i="2"/>
  <c r="L36" i="2"/>
  <c r="Q36" i="2" s="1"/>
  <c r="L37" i="2"/>
  <c r="Q37" i="2" s="1"/>
  <c r="L38" i="2"/>
  <c r="Q38" i="2" s="1"/>
  <c r="M23" i="2"/>
  <c r="M24" i="2"/>
  <c r="M25" i="2"/>
  <c r="M26" i="2"/>
  <c r="M39" i="2" s="1"/>
  <c r="G23" i="4" s="1"/>
  <c r="M27" i="2"/>
  <c r="M28" i="2"/>
  <c r="M29" i="2"/>
  <c r="M30" i="2"/>
  <c r="M31" i="2"/>
  <c r="M32" i="2"/>
  <c r="M33" i="2"/>
  <c r="M34" i="2"/>
  <c r="M35" i="2"/>
  <c r="M36" i="2"/>
  <c r="M37" i="2"/>
  <c r="M38" i="2"/>
  <c r="K219" i="2"/>
  <c r="K239" i="2"/>
  <c r="E34" i="4" s="1"/>
  <c r="K200" i="2"/>
  <c r="E32" i="4" s="1"/>
  <c r="K101" i="2"/>
  <c r="E26" i="4" s="1"/>
  <c r="K39" i="2"/>
  <c r="E23" i="4" s="1"/>
  <c r="K19" i="2"/>
  <c r="E9" i="3" s="1"/>
  <c r="E10" i="3" s="1"/>
  <c r="L5" i="2"/>
  <c r="M5" i="2"/>
  <c r="F28" i="4"/>
  <c r="H28" i="4"/>
  <c r="F10" i="4"/>
  <c r="F18" i="4" s="1"/>
  <c r="I9" i="3"/>
  <c r="I76" i="1"/>
  <c r="I112" i="1"/>
  <c r="F9" i="3"/>
  <c r="G9" i="3"/>
  <c r="E24" i="4"/>
  <c r="I40" i="1"/>
  <c r="I31" i="1"/>
  <c r="I67" i="1"/>
  <c r="I103" i="1"/>
  <c r="I22" i="1"/>
  <c r="I58" i="1"/>
  <c r="I94" i="1"/>
  <c r="E25" i="4"/>
  <c r="H9" i="3"/>
  <c r="E4" i="4"/>
  <c r="E5" i="3"/>
  <c r="E5" i="4"/>
  <c r="F5" i="3"/>
  <c r="F40" i="1"/>
  <c r="G7" i="4" s="1"/>
  <c r="F58" i="1"/>
  <c r="G9" i="4" s="1"/>
  <c r="F76" i="1"/>
  <c r="G12" i="4" s="1"/>
  <c r="F94" i="1"/>
  <c r="G14" i="4" s="1"/>
  <c r="F103" i="1"/>
  <c r="G15" i="4" s="1"/>
  <c r="F112" i="1"/>
  <c r="G16" i="4" s="1"/>
  <c r="K121" i="2"/>
  <c r="K140" i="2"/>
  <c r="H18" i="4"/>
  <c r="D43" i="4"/>
  <c r="E6" i="4"/>
  <c r="G5" i="3"/>
  <c r="E8" i="4"/>
  <c r="I5" i="3"/>
  <c r="F13" i="1"/>
  <c r="G4" i="4" s="1"/>
  <c r="F22" i="1"/>
  <c r="G5" i="4" s="1"/>
  <c r="F31" i="1"/>
  <c r="G6" i="4" s="1"/>
  <c r="F49" i="1"/>
  <c r="G8" i="4" s="1"/>
  <c r="F67" i="1"/>
  <c r="G11" i="4" s="1"/>
  <c r="F85" i="1"/>
  <c r="G13" i="4" s="1"/>
  <c r="E16" i="4"/>
  <c r="P5" i="3"/>
  <c r="E7" i="4"/>
  <c r="H5" i="3"/>
  <c r="E9" i="4"/>
  <c r="J5" i="3"/>
  <c r="E11" i="4"/>
  <c r="K5" i="3"/>
  <c r="E12" i="4"/>
  <c r="L5" i="3"/>
  <c r="E13" i="4"/>
  <c r="M5" i="3"/>
  <c r="E14" i="4"/>
  <c r="N5" i="3"/>
  <c r="E15" i="4"/>
  <c r="O5" i="3"/>
  <c r="K159" i="2"/>
  <c r="E33" i="4"/>
  <c r="O9" i="3"/>
  <c r="F35" i="4"/>
  <c r="H35" i="4"/>
  <c r="N11" i="8"/>
  <c r="L10" i="8"/>
  <c r="V15" i="8"/>
  <c r="R13" i="8"/>
  <c r="P12" i="8"/>
  <c r="T14" i="8"/>
  <c r="J9" i="8"/>
  <c r="F7" i="8"/>
  <c r="H8" i="8"/>
  <c r="D5" i="8"/>
  <c r="D6" i="8" s="1"/>
  <c r="D7" i="8" s="1"/>
  <c r="M9" i="3"/>
  <c r="E31" i="4"/>
  <c r="Q204" i="2" l="1"/>
  <c r="L200" i="2"/>
  <c r="I32" i="4" s="1"/>
  <c r="N9" i="3"/>
  <c r="L180" i="2"/>
  <c r="I31" i="4" s="1"/>
  <c r="Q82" i="2"/>
  <c r="M82" i="2"/>
  <c r="G25" i="4" s="1"/>
  <c r="L82" i="2"/>
  <c r="I25" i="4" s="1"/>
  <c r="P9" i="3"/>
  <c r="M219" i="2"/>
  <c r="G33" i="4" s="1"/>
  <c r="M101" i="2"/>
  <c r="G26" i="4" s="1"/>
  <c r="Q121" i="2"/>
  <c r="E22" i="4"/>
  <c r="Q101" i="2"/>
  <c r="L101" i="2"/>
  <c r="I26" i="4" s="1"/>
  <c r="H36" i="4"/>
  <c r="L239" i="2"/>
  <c r="I34" i="4" s="1"/>
  <c r="Q219" i="2"/>
  <c r="L39" i="2"/>
  <c r="I23" i="4" s="1"/>
  <c r="Q159" i="2"/>
  <c r="Q5" i="2"/>
  <c r="F36" i="4"/>
  <c r="F10" i="3"/>
  <c r="G10" i="3" s="1"/>
  <c r="H10" i="3" s="1"/>
  <c r="I10" i="3" s="1"/>
  <c r="Q39" i="2"/>
  <c r="L19" i="2"/>
  <c r="I22" i="4" s="1"/>
  <c r="M19" i="2"/>
  <c r="G22" i="4" s="1"/>
  <c r="H10" i="8"/>
  <c r="I10" i="8" s="1"/>
  <c r="H9" i="8"/>
  <c r="I9" i="8" s="1"/>
  <c r="H12" i="8"/>
  <c r="I12" i="8" s="1"/>
  <c r="H14" i="8"/>
  <c r="I14" i="8" s="1"/>
  <c r="H11" i="8"/>
  <c r="I11" i="8" s="1"/>
  <c r="I8" i="8"/>
  <c r="H15" i="8"/>
  <c r="I15" i="8" s="1"/>
  <c r="H13" i="8"/>
  <c r="I13" i="8" s="1"/>
  <c r="U14" i="8"/>
  <c r="T15" i="8"/>
  <c r="U15" i="8" s="1"/>
  <c r="E30" i="4"/>
  <c r="L9" i="3"/>
  <c r="M140" i="2"/>
  <c r="G29" i="4" s="1"/>
  <c r="E27" i="4"/>
  <c r="J9" i="3"/>
  <c r="L12" i="8"/>
  <c r="M12" i="8" s="1"/>
  <c r="L14" i="8"/>
  <c r="M14" i="8" s="1"/>
  <c r="L11" i="8"/>
  <c r="M11" i="8" s="1"/>
  <c r="L15" i="8"/>
  <c r="M15" i="8" s="1"/>
  <c r="L13" i="8"/>
  <c r="M13" i="8" s="1"/>
  <c r="M10" i="8"/>
  <c r="Q200" i="2"/>
  <c r="M159" i="2"/>
  <c r="G30" i="4" s="1"/>
  <c r="M121" i="2"/>
  <c r="G27" i="4" s="1"/>
  <c r="E6" i="3"/>
  <c r="Q180" i="2"/>
  <c r="F14" i="8"/>
  <c r="F11" i="8"/>
  <c r="F15" i="8"/>
  <c r="F13" i="8"/>
  <c r="F8" i="8"/>
  <c r="G7" i="8"/>
  <c r="W7" i="8" s="1"/>
  <c r="F10" i="8"/>
  <c r="F9" i="8"/>
  <c r="F12" i="8"/>
  <c r="Q12" i="8"/>
  <c r="P13" i="8"/>
  <c r="Q13" i="8" s="1"/>
  <c r="N14" i="8"/>
  <c r="O14" i="8" s="1"/>
  <c r="N15" i="8"/>
  <c r="O15" i="8" s="1"/>
  <c r="N13" i="8"/>
  <c r="O13" i="8" s="1"/>
  <c r="N12" i="8"/>
  <c r="O12" i="8" s="1"/>
  <c r="O11" i="8"/>
  <c r="E17" i="4"/>
  <c r="G17" i="4"/>
  <c r="I40" i="4" s="1"/>
  <c r="G10" i="4"/>
  <c r="L140" i="2"/>
  <c r="I29" i="4" s="1"/>
  <c r="E10" i="4"/>
  <c r="E18" i="4" s="1"/>
  <c r="E19" i="4" s="1"/>
  <c r="M59" i="2"/>
  <c r="G24" i="4" s="1"/>
  <c r="J14" i="8"/>
  <c r="K14" i="8" s="1"/>
  <c r="J11" i="8"/>
  <c r="K11" i="8" s="1"/>
  <c r="J15" i="8"/>
  <c r="K15" i="8" s="1"/>
  <c r="J13" i="8"/>
  <c r="K13" i="8" s="1"/>
  <c r="K9" i="8"/>
  <c r="J10" i="8"/>
  <c r="K10" i="8" s="1"/>
  <c r="J12" i="8"/>
  <c r="K12" i="8" s="1"/>
  <c r="R14" i="8"/>
  <c r="S14" i="8" s="1"/>
  <c r="S13" i="8"/>
  <c r="R15" i="8"/>
  <c r="S15" i="8" s="1"/>
  <c r="L159" i="2"/>
  <c r="I30" i="4" s="1"/>
  <c r="L59" i="2"/>
  <c r="I24" i="4" s="1"/>
  <c r="Q59" i="2"/>
  <c r="E29" i="4"/>
  <c r="K9" i="3"/>
  <c r="L121" i="2"/>
  <c r="I27" i="4" s="1"/>
  <c r="E28" i="4" l="1"/>
  <c r="Q140" i="2"/>
  <c r="Q19" i="2"/>
  <c r="J10" i="3"/>
  <c r="K10" i="3" s="1"/>
  <c r="L10" i="3" s="1"/>
  <c r="M10" i="3" s="1"/>
  <c r="N10" i="3" s="1"/>
  <c r="O10" i="3" s="1"/>
  <c r="P10" i="3" s="1"/>
  <c r="G28" i="4"/>
  <c r="D41" i="4" s="1"/>
  <c r="E35" i="4"/>
  <c r="G35" i="4"/>
  <c r="I41" i="4" s="1"/>
  <c r="I42" i="4" s="1"/>
  <c r="I44" i="4" s="1"/>
  <c r="I46" i="4" s="1"/>
  <c r="W6" i="8"/>
  <c r="X7" i="8"/>
  <c r="I35" i="4"/>
  <c r="P14" i="8"/>
  <c r="G10" i="8"/>
  <c r="W10" i="8"/>
  <c r="G15" i="8"/>
  <c r="D40" i="4"/>
  <c r="G18" i="4"/>
  <c r="I28" i="4"/>
  <c r="G12" i="8"/>
  <c r="W12" i="8" s="1"/>
  <c r="G8" i="8"/>
  <c r="W8" i="8" s="1"/>
  <c r="G11" i="8"/>
  <c r="W11" i="8" s="1"/>
  <c r="G9" i="8"/>
  <c r="W9" i="8" s="1"/>
  <c r="X9" i="8" s="1"/>
  <c r="G13" i="8"/>
  <c r="W13" i="8" s="1"/>
  <c r="G14" i="8"/>
  <c r="E8" i="3"/>
  <c r="E13" i="3" s="1"/>
  <c r="F4" i="3"/>
  <c r="F6" i="3" s="1"/>
  <c r="E36" i="4" l="1"/>
  <c r="E37" i="4" s="1"/>
  <c r="G36" i="4"/>
  <c r="D42" i="4"/>
  <c r="D44" i="4" s="1"/>
  <c r="D46" i="4" s="1"/>
  <c r="Z12" i="8"/>
  <c r="X11" i="8"/>
  <c r="AA12" i="8"/>
  <c r="AA9" i="8"/>
  <c r="X8" i="8"/>
  <c r="Z9" i="8"/>
  <c r="AB9" i="8"/>
  <c r="F8" i="3"/>
  <c r="F13" i="3" s="1"/>
  <c r="G4" i="3"/>
  <c r="G6" i="3" s="1"/>
  <c r="X10" i="8"/>
  <c r="AB12" i="8"/>
  <c r="Y7" i="8"/>
  <c r="E18" i="3"/>
  <c r="E16" i="3"/>
  <c r="E14" i="3"/>
  <c r="E15" i="3" s="1"/>
  <c r="I36" i="4"/>
  <c r="X12" i="8"/>
  <c r="Q14" i="8"/>
  <c r="W14" i="8" s="1"/>
  <c r="P15" i="8"/>
  <c r="E17" i="3" l="1"/>
  <c r="E19" i="3" s="1"/>
  <c r="E20" i="3" s="1"/>
  <c r="E21" i="3" s="1"/>
  <c r="E25" i="3" s="1"/>
  <c r="F24" i="3" s="1"/>
  <c r="Q15" i="8"/>
  <c r="W15" i="8" s="1"/>
  <c r="Y14" i="8"/>
  <c r="X14" i="8"/>
  <c r="F18" i="3"/>
  <c r="F14" i="3"/>
  <c r="F15" i="3" s="1"/>
  <c r="F16" i="3"/>
  <c r="Y11" i="8"/>
  <c r="Y12" i="8" s="1"/>
  <c r="Y9" i="8"/>
  <c r="Y8" i="8"/>
  <c r="G8" i="3"/>
  <c r="G13" i="3" s="1"/>
  <c r="H4" i="3"/>
  <c r="H6" i="3" s="1"/>
  <c r="F17" i="3" l="1"/>
  <c r="F19" i="3" s="1"/>
  <c r="F20" i="3" s="1"/>
  <c r="F21" i="3" s="1"/>
  <c r="F25" i="3" s="1"/>
  <c r="G24" i="3" s="1"/>
  <c r="X15" i="8"/>
  <c r="X16" i="8" s="1"/>
  <c r="AA15" i="8"/>
  <c r="X13" i="8" s="1"/>
  <c r="Y13" i="8" s="1"/>
  <c r="Z15" i="8"/>
  <c r="G18" i="3"/>
  <c r="G16" i="3"/>
  <c r="G14" i="3"/>
  <c r="G15" i="3" s="1"/>
  <c r="H8" i="3"/>
  <c r="H13" i="3" s="1"/>
  <c r="I4" i="3"/>
  <c r="I6" i="3" s="1"/>
  <c r="H18" i="3" l="1"/>
  <c r="H16" i="3"/>
  <c r="H14" i="3"/>
  <c r="H15" i="3" s="1"/>
  <c r="E4" i="8"/>
  <c r="E5" i="8" s="1"/>
  <c r="D8" i="5" s="1"/>
  <c r="I8" i="3"/>
  <c r="I13" i="3" s="1"/>
  <c r="J4" i="3"/>
  <c r="J6" i="3" s="1"/>
  <c r="G17" i="3"/>
  <c r="G19" i="3" s="1"/>
  <c r="H17" i="3" l="1"/>
  <c r="H19" i="3" s="1"/>
  <c r="H20" i="3" s="1"/>
  <c r="H21" i="3" s="1"/>
  <c r="J8" i="3"/>
  <c r="J13" i="3" s="1"/>
  <c r="K4" i="3"/>
  <c r="K6" i="3" s="1"/>
  <c r="I18" i="3"/>
  <c r="I16" i="3"/>
  <c r="I14" i="3"/>
  <c r="I15" i="3" s="1"/>
  <c r="G20" i="3"/>
  <c r="G21" i="3" s="1"/>
  <c r="G25" i="3" s="1"/>
  <c r="H24" i="3" s="1"/>
  <c r="I17" i="3" l="1"/>
  <c r="I19" i="3" s="1"/>
  <c r="I20" i="3" s="1"/>
  <c r="I21" i="3" s="1"/>
  <c r="H25" i="3"/>
  <c r="I24" i="3" s="1"/>
  <c r="K8" i="3"/>
  <c r="K13" i="3" s="1"/>
  <c r="L4" i="3"/>
  <c r="L6" i="3" s="1"/>
  <c r="J18" i="3"/>
  <c r="J14" i="3"/>
  <c r="J15" i="3" s="1"/>
  <c r="J16" i="3"/>
  <c r="J17" i="3" l="1"/>
  <c r="J19" i="3" s="1"/>
  <c r="J20" i="3" s="1"/>
  <c r="J21" i="3" s="1"/>
  <c r="I25" i="3"/>
  <c r="J24" i="3" s="1"/>
  <c r="L8" i="3"/>
  <c r="L13" i="3" s="1"/>
  <c r="M4" i="3"/>
  <c r="M6" i="3" s="1"/>
  <c r="K18" i="3"/>
  <c r="K16" i="3"/>
  <c r="K14" i="3"/>
  <c r="K15" i="3" s="1"/>
  <c r="K17" i="3" l="1"/>
  <c r="K19" i="3" s="1"/>
  <c r="K20" i="3" s="1"/>
  <c r="K21" i="3" s="1"/>
  <c r="J25" i="3"/>
  <c r="K24" i="3" s="1"/>
  <c r="L18" i="3"/>
  <c r="L16" i="3"/>
  <c r="L14" i="3"/>
  <c r="L15" i="3" s="1"/>
  <c r="M8" i="3"/>
  <c r="M13" i="3" s="1"/>
  <c r="N4" i="3"/>
  <c r="N6" i="3" s="1"/>
  <c r="L17" i="3" l="1"/>
  <c r="L19" i="3" s="1"/>
  <c r="L20" i="3" s="1"/>
  <c r="L21" i="3" s="1"/>
  <c r="K25" i="3"/>
  <c r="L24" i="3" s="1"/>
  <c r="M18" i="3"/>
  <c r="M16" i="3"/>
  <c r="M14" i="3"/>
  <c r="M15" i="3" s="1"/>
  <c r="O4" i="3"/>
  <c r="O6" i="3" s="1"/>
  <c r="N8" i="3"/>
  <c r="N13" i="3" s="1"/>
  <c r="M17" i="3" l="1"/>
  <c r="M19" i="3" s="1"/>
  <c r="M20" i="3" s="1"/>
  <c r="M21" i="3" s="1"/>
  <c r="L25" i="3"/>
  <c r="M24" i="3" s="1"/>
  <c r="O8" i="3"/>
  <c r="O13" i="3" s="1"/>
  <c r="P4" i="3"/>
  <c r="P6" i="3" s="1"/>
  <c r="P8" i="3" s="1"/>
  <c r="P13" i="3" s="1"/>
  <c r="N16" i="3"/>
  <c r="N18" i="3"/>
  <c r="N14" i="3"/>
  <c r="N15" i="3" s="1"/>
  <c r="N17" i="3" l="1"/>
  <c r="N19" i="3" s="1"/>
  <c r="N20" i="3" s="1"/>
  <c r="N21" i="3" s="1"/>
  <c r="P18" i="3"/>
  <c r="P16" i="3"/>
  <c r="P14" i="3"/>
  <c r="P15" i="3" s="1"/>
  <c r="O18" i="3"/>
  <c r="O16" i="3"/>
  <c r="O14" i="3"/>
  <c r="O15" i="3" s="1"/>
  <c r="M25" i="3"/>
  <c r="N24" i="3" s="1"/>
  <c r="P17" i="3" l="1"/>
  <c r="P19" i="3" s="1"/>
  <c r="P20" i="3" s="1"/>
  <c r="P21" i="3" s="1"/>
  <c r="O17" i="3"/>
  <c r="O19" i="3" s="1"/>
  <c r="O20" i="3" s="1"/>
  <c r="O21" i="3" s="1"/>
  <c r="N25" i="3"/>
  <c r="O24" i="3" s="1"/>
  <c r="O25" i="3" l="1"/>
  <c r="P24" i="3" s="1"/>
  <c r="P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4" authorId="0" shapeId="0" xr:uid="{89B59921-35B6-451D-B597-2C12E8D3DFBE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4" authorId="0" shapeId="0" xr:uid="{F444AB0B-8E0E-4483-A826-2B9070D65DB2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4" authorId="0" shapeId="0" xr:uid="{8F51025E-84C8-4FFB-92C1-27B55A569804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4" authorId="0" shapeId="0" xr:uid="{B2526515-88B4-4038-9B04-F85CA330C956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22" authorId="0" shapeId="0" xr:uid="{936C906A-2F71-4977-88DE-5F12D56FA7AA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22" authorId="0" shapeId="0" xr:uid="{86DC9E56-9177-4823-AF0C-B6154158BE54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22" authorId="0" shapeId="0" xr:uid="{3816EA56-6DD6-4092-89B5-74FB4D4C62CA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22" authorId="0" shapeId="0" xr:uid="{2B14ECA7-A999-43CB-A932-78F2795E4B3E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42" authorId="0" shapeId="0" xr:uid="{F9E9DF5F-76D7-404D-8CF4-17F54D37EB53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42" authorId="0" shapeId="0" xr:uid="{8A56A7FF-3FCB-4FA2-A881-63D349DB6387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42" authorId="0" shapeId="0" xr:uid="{0D08650A-8EE2-4E45-A2B3-C93F121EF8C2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42" authorId="0" shapeId="0" xr:uid="{0562D24A-2EF4-4AB3-A635-9E91AA013CDB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62" authorId="0" shapeId="0" xr:uid="{5EFC9559-7F51-4889-8DA9-06E0D2CB9A0E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62" authorId="0" shapeId="0" xr:uid="{FBAAA361-E60A-455A-BCFA-BE2CF4DC94D7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62" authorId="0" shapeId="0" xr:uid="{FC886F81-64BB-4D9B-B1C5-0DB9903689F0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62" authorId="0" shapeId="0" xr:uid="{36AB163A-1DC3-4F2A-92A5-FD3C6701A530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85" authorId="0" shapeId="0" xr:uid="{A34A6856-4E3F-4590-A6A7-E3D454E16221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85" authorId="0" shapeId="0" xr:uid="{D2232F86-C81D-4788-8085-E2C7721850C9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85" authorId="0" shapeId="0" xr:uid="{546E1559-4C3E-470B-A213-152CC53431ED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85" authorId="0" shapeId="0" xr:uid="{A0BA0557-6B0D-4476-B298-C7B1520298DA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104" authorId="0" shapeId="0" xr:uid="{FDDF93D4-87E7-4B70-85C7-A8EE73910AA2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104" authorId="0" shapeId="0" xr:uid="{08F06703-0101-4818-9AA1-E7B7D6F1F259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104" authorId="0" shapeId="0" xr:uid="{B2C7ABD1-6F5B-4B7B-9360-CECE402A1980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104" authorId="0" shapeId="0" xr:uid="{50672A50-CC99-4E25-9B5C-5C2498919448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124" authorId="0" shapeId="0" xr:uid="{E804EAA5-2DDF-4074-98B6-12969F695ADB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124" authorId="0" shapeId="0" xr:uid="{657EF4A5-011E-479A-8F56-B7C2711CDEF6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124" authorId="0" shapeId="0" xr:uid="{26C914DF-11BE-4C61-81F4-B0C32E451D04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124" authorId="0" shapeId="0" xr:uid="{CD3875EB-590F-49D5-BEA6-1E0521BEDEC5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143" authorId="0" shapeId="0" xr:uid="{379602CD-8A79-491C-8F67-DBC96B92EF08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143" authorId="0" shapeId="0" xr:uid="{85FC85A5-07A6-48B4-9807-F57928B4FC64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143" authorId="0" shapeId="0" xr:uid="{5868CDFD-CD7B-445E-9B70-2A46F04AF02C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143" authorId="0" shapeId="0" xr:uid="{FA8B8BA7-4614-444B-845C-B059D8B956C9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162" authorId="0" shapeId="0" xr:uid="{436F26CB-8F5B-4387-9427-45D2A4BE11E6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162" authorId="0" shapeId="0" xr:uid="{1E2EF0E4-524C-4EA6-B798-9377275D936F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162" authorId="0" shapeId="0" xr:uid="{2F3FDAD5-9B08-48E2-B79A-BB749CA7CE17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162" authorId="0" shapeId="0" xr:uid="{BCC41186-D96F-47E4-8E64-32FF0478E34F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183" authorId="0" shapeId="0" xr:uid="{FF541E1F-1249-4081-8FA7-727CE9A59001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183" authorId="0" shapeId="0" xr:uid="{B9F09EF5-5298-4157-A5FF-954353AC0E47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183" authorId="0" shapeId="0" xr:uid="{391AA5C3-3183-4EFA-BB74-ECC81A0A1817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183" authorId="0" shapeId="0" xr:uid="{DBAF738F-3742-41DE-8096-8EB5C4CB2E35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203" authorId="0" shapeId="0" xr:uid="{19F3096A-2EF5-4A89-BD04-B76D856F3E6C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203" authorId="0" shapeId="0" xr:uid="{00356F65-3DB1-4D7F-92F7-289484AD9B85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203" authorId="0" shapeId="0" xr:uid="{D6740ACD-42FA-4033-AC12-8A0E86F30282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203" authorId="0" shapeId="0" xr:uid="{0411C462-9A4C-48F6-BA14-0619A913B40A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  <comment ref="J222" authorId="0" shapeId="0" xr:uid="{4573DD13-6E3D-47A3-ABC1-9F2A2AE51B8A}">
      <text>
        <r>
          <rPr>
            <b/>
            <sz val="9"/>
            <color indexed="81"/>
            <rFont val="Tahoma"/>
            <family val="2"/>
          </rPr>
          <t>Anotar unicamente el subtotal antes de impuestos del PDF en caso de factura de COMBUSTIBLE</t>
        </r>
      </text>
    </comment>
    <comment ref="K222" authorId="0" shapeId="0" xr:uid="{4C840705-D1B9-4206-B8E4-50771C4C4EF5}">
      <text>
        <r>
          <rPr>
            <b/>
            <sz val="9"/>
            <color indexed="81"/>
            <rFont val="Tahoma"/>
            <family val="2"/>
          </rPr>
          <t>En caso de factura de combustible consiste en realizar una formula de dividir el IVA FACT. Entre 0.16 para obtener el subtotal sin IEPS</t>
        </r>
      </text>
    </comment>
    <comment ref="L222" authorId="0" shapeId="0" xr:uid="{C0D056B1-01D7-413C-8BC3-03D47E1EEDB2}">
      <text>
        <r>
          <rPr>
            <b/>
            <sz val="9"/>
            <color indexed="81"/>
            <rFont val="Tahoma"/>
            <family val="2"/>
          </rPr>
          <t>Para obtener el IEPS solo resta la celda de SUBT. SOLO FACT. COMBUSTIBLE menos la celda SUBT. FACT.</t>
        </r>
      </text>
    </comment>
    <comment ref="N222" authorId="0" shapeId="0" xr:uid="{0DDE13CC-0302-4F2F-909A-6D2241D83D2A}">
      <text>
        <r>
          <rPr>
            <b/>
            <sz val="9"/>
            <color indexed="81"/>
            <rFont val="Tahoma"/>
            <family val="2"/>
          </rPr>
          <t>Anotar el importe de IVA del PDF de la factura en caso de COMBUSTIBLE.</t>
        </r>
      </text>
    </comment>
  </commentList>
</comments>
</file>

<file path=xl/sharedStrings.xml><?xml version="1.0" encoding="utf-8"?>
<sst xmlns="http://schemas.openxmlformats.org/spreadsheetml/2006/main" count="587" uniqueCount="250">
  <si>
    <t>INGRESOS COBRADOS</t>
  </si>
  <si>
    <t>Fecha</t>
  </si>
  <si>
    <t>CLIENTE</t>
  </si>
  <si>
    <t>SUBTOTAL AL 16%</t>
  </si>
  <si>
    <t>SUBTOTAL AL 0%</t>
  </si>
  <si>
    <t>IVA 16%</t>
  </si>
  <si>
    <t>Ret. ISR</t>
  </si>
  <si>
    <t>Ret. IVA</t>
  </si>
  <si>
    <t>TOTAL</t>
  </si>
  <si>
    <t xml:space="preserve">ANOTE LA OPCIÓN NECESARIA </t>
  </si>
  <si>
    <t>SI</t>
  </si>
  <si>
    <t>NO</t>
  </si>
  <si>
    <t>ENERO</t>
  </si>
  <si>
    <t>INCLUYE IVA TASA  16%</t>
  </si>
  <si>
    <t>si</t>
  </si>
  <si>
    <t>INCLUYE IVA  TASA 0%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</si>
  <si>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</si>
  <si>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</si>
  <si>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</si>
  <si>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</si>
  <si>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</si>
  <si>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</si>
  <si>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</si>
  <si>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</si>
  <si>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</si>
  <si>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</si>
  <si>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</si>
  <si>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ingresos acumulables - deducciones aut. -  PTU pagada = UTILIDAD FISCAL. </t>
  </si>
  <si>
    <t>ingresos acumulables - ajuste anual por inf. Acumulable = INGRESOS NOMINALES</t>
  </si>
  <si>
    <t>utilidad fiscal / ingresos nominales = COEF. DE UTILIDAD</t>
  </si>
  <si>
    <t xml:space="preserve">DESGLOCE DE GASTOS </t>
  </si>
  <si>
    <t>Fecha Emision</t>
  </si>
  <si>
    <t>UUID</t>
  </si>
  <si>
    <t>RFC Emisor</t>
  </si>
  <si>
    <t>Nombre Emisor</t>
  </si>
  <si>
    <t>UsoCFDI</t>
  </si>
  <si>
    <t>FormaDePago</t>
  </si>
  <si>
    <t>Metodo de Pago</t>
  </si>
  <si>
    <t>Conceptos</t>
  </si>
  <si>
    <t>SUBT. SOLO FACT. COMBUSTIBLE</t>
  </si>
  <si>
    <t xml:space="preserve">SUBT. FACT.   </t>
  </si>
  <si>
    <t>IEPS</t>
  </si>
  <si>
    <t>IVA</t>
  </si>
  <si>
    <t>IVA FACT.</t>
  </si>
  <si>
    <t>BASE TASA 0%</t>
  </si>
  <si>
    <t>EXENTO</t>
  </si>
  <si>
    <t>BASE 0%</t>
  </si>
  <si>
    <t>DETERMINACION DE PAGOS PROVISIONALES DE ISR DEL SECTOR PRIMARIO PARA PERSONAS FISICAS</t>
  </si>
  <si>
    <t>CONCEPTOS/MESES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</si>
  <si>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</si>
  <si>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</si>
  <si>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</si>
  <si>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</si>
  <si>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</si>
  <si>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</si>
  <si>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</si>
  <si>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</si>
  <si>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</si>
  <si>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</si>
  <si>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</si>
  <si>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</si>
  <si>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 DE INGRESOS ANTERIORES</t>
  </si>
  <si>
    <t>INGRESOS DEL MES</t>
  </si>
  <si>
    <t>INGRESOS ACUMULABLES DEL PERIODO</t>
  </si>
  <si>
    <t>(-)</t>
  </si>
  <si>
    <t>EXENCION 40 UMA`S ELEVADOS AL AÑO</t>
  </si>
  <si>
    <t>(=)</t>
  </si>
  <si>
    <t>INGRESOS ACUMULABLES (GRAVADOS)</t>
  </si>
  <si>
    <t>DEDUCCIONES AUTORIZADAS</t>
  </si>
  <si>
    <t>DEDUCCIONES ACUMULADAS</t>
  </si>
  <si>
    <t>PERDIDAS FISCALES ACTULIZADAS DE EJERCICIOS ANTERIORES PENDIENTES DE AMORTIZAR</t>
  </si>
  <si>
    <t>BASE PARA EL PAGO PROVISIONAL</t>
  </si>
  <si>
    <t xml:space="preserve">LIMITE INFERIOR </t>
  </si>
  <si>
    <t xml:space="preserve">EXCEDENTE S/ LIMITE INFERIOR </t>
  </si>
  <si>
    <t>(*)</t>
  </si>
  <si>
    <t>% SOBRE EXCEDENTE</t>
  </si>
  <si>
    <t xml:space="preserve">IMPUESTO MARGINAL </t>
  </si>
  <si>
    <t>(+)</t>
  </si>
  <si>
    <t xml:space="preserve">CUOTA FIJA </t>
  </si>
  <si>
    <t>IMPUESTO A CARGO</t>
  </si>
  <si>
    <t>REDUCCION DEL 40%</t>
  </si>
  <si>
    <t>IMPUESTO A CARGO REDUCIDO</t>
  </si>
  <si>
    <t>RETENCIONES DE ISR EFECTUADAS POR EL SISTEMA FINANCIERO O POR PERSONAS M. EN EL MES</t>
  </si>
  <si>
    <t>RETENCIONES DE ISR EFECTUADAS POR EL SISTEMA FINANCIERO O POR PERSONAS M. ACUMULADOS</t>
  </si>
  <si>
    <t>PAGOS PROVISIONALES EFECTUADOS CON ANTERIDAD</t>
  </si>
  <si>
    <t>PAGO PROVISIONAL DEL PERIODO</t>
  </si>
  <si>
    <t xml:space="preserve">   </t>
  </si>
  <si>
    <t xml:space="preserve">                    </t>
  </si>
  <si>
    <t xml:space="preserve"> </t>
  </si>
  <si>
    <t xml:space="preserve">              </t>
  </si>
  <si>
    <t>IMPUESTO AL VALOR AGREGADO</t>
  </si>
  <si>
    <t>IVA POR INGRESOS</t>
  </si>
  <si>
    <t>Base al 16%</t>
  </si>
  <si>
    <t>Base al 0%</t>
  </si>
  <si>
    <t>IVA Retenido</t>
  </si>
  <si>
    <t>INGRESOS FACTURADOS EN EL 1ER SEMESTRE AL…</t>
  </si>
  <si>
    <t>16% Y 0% DE IVA</t>
  </si>
  <si>
    <t>IVA cobrado del Semestre:</t>
  </si>
  <si>
    <t>INGRESOS FACTURADOS EN EL 2DO SEMESTRE AL…</t>
  </si>
  <si>
    <t>Total de INGRESOS COBRADOS en el ejercicio</t>
  </si>
  <si>
    <t>TOTAL GENERAL DE INGRESOS</t>
  </si>
  <si>
    <t>IVA POR LOS EGRESOS (GASTOS)</t>
  </si>
  <si>
    <t>Base 16%</t>
  </si>
  <si>
    <t>Base 0%</t>
  </si>
  <si>
    <t>IVA PAGADO A TASA DEL…</t>
  </si>
  <si>
    <t>16%, 0% Y EXENTO DE IVA MAS IEPS</t>
  </si>
  <si>
    <t>IVA PAGADO del Semestre a tasa del 16% factura Clientes:</t>
  </si>
  <si>
    <t>Total de IVA PAGADO en el ejercicio fiscal</t>
  </si>
  <si>
    <t>TOTAL GENERAL DE GASTOS</t>
  </si>
  <si>
    <t>1ER SEMESTRE</t>
  </si>
  <si>
    <t>2DO SEMESTRE</t>
  </si>
  <si>
    <t>IVA cobrado de Ingresos:</t>
  </si>
  <si>
    <t>Menos: IVA Acreditable pagado:</t>
  </si>
  <si>
    <r>
      <t>Igual: I</t>
    </r>
    <r>
      <rPr>
        <b/>
        <sz val="11"/>
        <rFont val="Calibri"/>
        <family val="2"/>
        <scheme val="minor"/>
      </rPr>
      <t>VA POR PAGAR</t>
    </r>
  </si>
  <si>
    <t>Menos: IVA Retenido al Contribuyente</t>
  </si>
  <si>
    <t>IVA POR PAGAR</t>
  </si>
  <si>
    <t>menos IVA a Favor pendiente de Acreditar:</t>
  </si>
  <si>
    <t>(-)IVA a Favor pendiente de Acreditar:</t>
  </si>
  <si>
    <r>
      <rPr>
        <b/>
        <sz val="14"/>
        <color rgb="FF00B050"/>
        <rFont val="Calibri"/>
        <family val="2"/>
        <scheme val="minor"/>
      </rPr>
      <t>IVA POR PAGAR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FAVOR</t>
    </r>
  </si>
  <si>
    <t>POLIZA DE CHEQUE</t>
  </si>
  <si>
    <t>CHEQUE:</t>
  </si>
  <si>
    <t>CONCEPTO DEL PAGO</t>
  </si>
  <si>
    <t>FIRMA CHEQUE RECIBIDO</t>
  </si>
  <si>
    <t>DISTRIBUCION: 1A COPIA CONTABILIDAD CON COMPROBANTES, 2A COPIA CONSECUTIVO DE CHEQUES</t>
  </si>
  <si>
    <t>CUENTA</t>
  </si>
  <si>
    <t>SUB-CUENTA</t>
  </si>
  <si>
    <t xml:space="preserve">N O M B R E </t>
  </si>
  <si>
    <t>PARCIAL</t>
  </si>
  <si>
    <t>DEBE</t>
  </si>
  <si>
    <t>HABER</t>
  </si>
  <si>
    <t>SUMAS IGUALES</t>
  </si>
  <si>
    <t xml:space="preserve">   HECHO POR</t>
  </si>
  <si>
    <t>REVISADO</t>
  </si>
  <si>
    <t xml:space="preserve">                       AUTORIZADO</t>
  </si>
  <si>
    <t>AUXILIARES</t>
  </si>
  <si>
    <t>DIARIO</t>
  </si>
  <si>
    <t>POLIZA NUM</t>
  </si>
  <si>
    <t>Cheque</t>
  </si>
  <si>
    <t>Beneficiario</t>
  </si>
  <si>
    <t>Factura</t>
  </si>
  <si>
    <t>concepto</t>
  </si>
  <si>
    <t>Importe</t>
  </si>
  <si>
    <t>Límite inferior</t>
  </si>
  <si>
    <t>Límite superior</t>
  </si>
  <si>
    <t>Cuota fija</t>
  </si>
  <si>
    <t>Por ciento para aplicarse sobre el excedente del límite inferior</t>
  </si>
  <si>
    <t>$</t>
  </si>
  <si>
    <t>%</t>
  </si>
  <si>
    <t>MONEDA:</t>
  </si>
  <si>
    <t>pesos</t>
  </si>
  <si>
    <t>AL FINAL:</t>
  </si>
  <si>
    <t>/100 M.N.</t>
  </si>
  <si>
    <t>centena millones</t>
  </si>
  <si>
    <t>decena millones</t>
  </si>
  <si>
    <t>unidades millones</t>
  </si>
  <si>
    <t>centena miles</t>
  </si>
  <si>
    <t>decena miles</t>
  </si>
  <si>
    <t>unidades miles</t>
  </si>
  <si>
    <t xml:space="preserve">centena </t>
  </si>
  <si>
    <t xml:space="preserve">decena </t>
  </si>
  <si>
    <t xml:space="preserve">unidades </t>
  </si>
  <si>
    <t>un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</si>
  <si>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</si>
  <si>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</si>
  <si>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</si>
  <si>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</si>
  <si>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</si>
  <si>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</si>
  <si>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</si>
  <si>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</si>
  <si>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</si>
  <si>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</si>
  <si>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</si>
  <si>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</si>
  <si>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catrorce</t>
  </si>
  <si>
    <t>quince</t>
  </si>
  <si>
    <t>dieciseis</t>
  </si>
  <si>
    <t>diecisiete</t>
  </si>
  <si>
    <t>dieciocho</t>
  </si>
  <si>
    <t>diecinueve</t>
  </si>
  <si>
    <t>veinte</t>
  </si>
  <si>
    <t>veintiun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</si>
  <si>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</si>
  <si>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</si>
  <si>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</si>
  <si>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</si>
  <si>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</si>
  <si>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</si>
  <si>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</si>
  <si>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</si>
  <si>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</si>
  <si>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cuarenta</t>
  </si>
  <si>
    <t>cincuenta</t>
  </si>
  <si>
    <t>sesenta</t>
  </si>
  <si>
    <t>setenta</t>
  </si>
  <si>
    <t>ochenta</t>
  </si>
  <si>
    <t>noventa</t>
  </si>
  <si>
    <t>cien</t>
  </si>
  <si>
    <t>doscientos</t>
  </si>
  <si>
    <t>trescientos</t>
  </si>
  <si>
    <t>cuatrocientos</t>
  </si>
  <si>
    <t>quinientos</t>
  </si>
  <si>
    <t>seiscientos</t>
  </si>
  <si>
    <t>setecientos</t>
  </si>
  <si>
    <t>ochocientos</t>
  </si>
  <si>
    <t>novecientos</t>
  </si>
  <si>
    <t>mil</t>
  </si>
  <si>
    <t>NOMBRE DEL CONTRIBUYENTE:</t>
  </si>
  <si>
    <t>Consecutivo de cheques</t>
  </si>
  <si>
    <t>VALOR UMA</t>
  </si>
  <si>
    <t>BANCO</t>
  </si>
  <si>
    <t>RFC</t>
  </si>
  <si>
    <t>CITIBANAMEX</t>
  </si>
  <si>
    <t>LUIS REYES</t>
  </si>
  <si>
    <t>Ir…</t>
  </si>
  <si>
    <t>INGRESOS</t>
  </si>
  <si>
    <t>DEDUCCIONES</t>
  </si>
  <si>
    <t>CALCULO ISR</t>
  </si>
  <si>
    <t>CALCULO IVA</t>
  </si>
  <si>
    <t>REGISTROS DE CHEQUES</t>
  </si>
  <si>
    <t>POLIZAS</t>
  </si>
  <si>
    <t>TABLAS</t>
  </si>
  <si>
    <t>PTU GENERADA EN EL EJERCICIO 2019 PAGA EN EL EJERCICIO 2020</t>
  </si>
  <si>
    <t>ANEXOS</t>
  </si>
  <si>
    <t>01 Efectivo</t>
  </si>
  <si>
    <t>02 Cheque nominativo</t>
  </si>
  <si>
    <t>03 Transferencia electrónica de fondos</t>
  </si>
  <si>
    <t>04 Tarjeta de crédito</t>
  </si>
  <si>
    <t>05 Monedero electrónico</t>
  </si>
  <si>
    <t>06 Dinero electrónico</t>
  </si>
  <si>
    <t>08 Vales de despensa</t>
  </si>
  <si>
    <t>12 Dación en pago</t>
  </si>
  <si>
    <t>13 Pago por subrogación</t>
  </si>
  <si>
    <t>14 Pago por consignación</t>
  </si>
  <si>
    <t>15 Condonación</t>
  </si>
  <si>
    <t>17 Compensación</t>
  </si>
  <si>
    <t>23 Novación</t>
  </si>
  <si>
    <t>24 Confusión</t>
  </si>
  <si>
    <t>25 Remisión de deuda</t>
  </si>
  <si>
    <t>26 Prescripción o caducidad</t>
  </si>
  <si>
    <t>27 A satisfacción del acreedor</t>
  </si>
  <si>
    <t>28 Tarjeta de débito</t>
  </si>
  <si>
    <t>29 Tarjeta de servicios</t>
  </si>
  <si>
    <t>30 Aplicación de anticipos</t>
  </si>
  <si>
    <t>31 Intermediario pagos</t>
  </si>
  <si>
    <t>99 Por definir</t>
  </si>
  <si>
    <t>PUE Pago en una sola exhibición</t>
  </si>
  <si>
    <t>PPD Pago en parcialidades o diferido</t>
  </si>
  <si>
    <t xml:space="preserve">En adelante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</si>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</sst>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&quot;* #,##0.00&quot; &quot;;&quot;-&quot;* #,##0.00&quot; &quot;;&quot; &quot;* &quot;-&quot;??&quot; &quot;"/>
    <numFmt numFmtId="165" formatCode="[$-80A]dddd\,\ dd&quot; de &quot;mmmm&quot; de &quot;yyyy;@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Arial Narrow"/>
      <family val="2"/>
    </font>
    <font>
      <sz val="10"/>
      <color theme="1"/>
      <name val="Arial Narrow"/>
      <family val="2"/>
    </font>
    <font>
      <b/>
      <sz val="16"/>
      <color indexed="8"/>
      <name val="Book Antiqua"/>
      <family val="1"/>
    </font>
    <font>
      <sz val="16"/>
      <color theme="1"/>
      <name val="Book Antiqua"/>
      <family val="1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11"/>
      <color theme="1"/>
      <name val="Arial Rounded MT Bold"/>
      <family val="2"/>
    </font>
    <font>
      <sz val="11"/>
      <color theme="1"/>
      <name val="Calibri Light"/>
      <family val="1"/>
      <scheme val="maj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name val="Bookman Old Style"/>
      <family val="1"/>
    </font>
    <font>
      <b/>
      <sz val="12"/>
      <name val="Bookman Old Style"/>
      <family val="1"/>
    </font>
    <font>
      <b/>
      <sz val="12"/>
      <name val="Agency FB"/>
      <family val="2"/>
    </font>
    <font>
      <b/>
      <sz val="11"/>
      <name val="Agency FB"/>
      <family val="2"/>
    </font>
    <font>
      <b/>
      <sz val="14"/>
      <name val="Agency FB"/>
      <family val="2"/>
    </font>
    <font>
      <sz val="11"/>
      <name val="Agency FB"/>
      <family val="2"/>
    </font>
    <font>
      <sz val="8"/>
      <name val="Agency FB"/>
      <family val="2"/>
    </font>
    <font>
      <b/>
      <sz val="10"/>
      <name val="Bookman Old Style"/>
      <family val="1"/>
    </font>
    <font>
      <sz val="9"/>
      <name val="Agency FB"/>
      <family val="2"/>
    </font>
    <font>
      <b/>
      <sz val="9"/>
      <name val="Agency FB"/>
      <family val="2"/>
    </font>
    <font>
      <sz val="10"/>
      <name val="Arial"/>
      <family val="2"/>
    </font>
    <font>
      <b/>
      <sz val="10"/>
      <name val="Agency FB"/>
      <family val="2"/>
    </font>
    <font>
      <sz val="14"/>
      <name val="Agency FB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color rgb="FF444444"/>
      <name val="Arial"/>
      <family val="2"/>
    </font>
    <font>
      <b/>
      <sz val="11"/>
      <color rgb="FF444444"/>
      <name val="Arial"/>
      <family val="2"/>
    </font>
    <font>
      <sz val="11"/>
      <color rgb="FF444444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1"/>
        <bgColor auto="1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1C3D1"/>
      </left>
      <right style="medium">
        <color rgb="FFC1C3D1"/>
      </right>
      <top style="medium">
        <color rgb="FFC1C3D1"/>
      </top>
      <bottom/>
      <diagonal/>
    </border>
    <border>
      <left style="medium">
        <color rgb="FFC1C3D1"/>
      </left>
      <right style="medium">
        <color rgb="FFC1C3D1"/>
      </right>
      <top style="medium">
        <color rgb="FFC1C3D1"/>
      </top>
      <bottom style="medium">
        <color rgb="FFC1C3D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/>
    <xf numFmtId="0" fontId="46" fillId="0" borderId="0" applyNumberFormat="0" applyFill="0" applyBorder="0" applyAlignment="0" applyProtection="0"/>
  </cellStyleXfs>
  <cellXfs count="310">
    <xf numFmtId="0" fontId="0" fillId="0" borderId="0" xfId="0"/>
    <xf numFmtId="0" fontId="4" fillId="2" borderId="4" xfId="0" applyFont="1" applyFill="1" applyBorder="1"/>
    <xf numFmtId="164" fontId="4" fillId="2" borderId="4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9" fontId="5" fillId="3" borderId="7" xfId="0" applyNumberFormat="1" applyFont="1" applyFill="1" applyBorder="1" applyAlignment="1">
      <alignment vertical="center"/>
    </xf>
    <xf numFmtId="49" fontId="4" fillId="4" borderId="0" xfId="0" applyNumberFormat="1" applyFont="1" applyFill="1"/>
    <xf numFmtId="49" fontId="4" fillId="2" borderId="11" xfId="0" applyNumberFormat="1" applyFont="1" applyFill="1" applyBorder="1"/>
    <xf numFmtId="164" fontId="4" fillId="2" borderId="11" xfId="0" applyNumberFormat="1" applyFont="1" applyFill="1" applyBorder="1"/>
    <xf numFmtId="43" fontId="4" fillId="2" borderId="11" xfId="0" applyNumberFormat="1" applyFont="1" applyFill="1" applyBorder="1"/>
    <xf numFmtId="49" fontId="4" fillId="7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8" borderId="11" xfId="0" applyNumberFormat="1" applyFont="1" applyFill="1" applyBorder="1"/>
    <xf numFmtId="49" fontId="4" fillId="8" borderId="11" xfId="0" applyNumberFormat="1" applyFont="1" applyFill="1" applyBorder="1"/>
    <xf numFmtId="4" fontId="4" fillId="8" borderId="11" xfId="0" applyNumberFormat="1" applyFont="1" applyFill="1" applyBorder="1" applyAlignment="1">
      <alignment horizontal="right"/>
    </xf>
    <xf numFmtId="164" fontId="4" fillId="8" borderId="11" xfId="0" applyNumberFormat="1" applyFont="1" applyFill="1" applyBorder="1"/>
    <xf numFmtId="43" fontId="4" fillId="8" borderId="11" xfId="2" applyNumberFormat="1" applyFont="1" applyFill="1" applyBorder="1" applyAlignment="1"/>
    <xf numFmtId="164" fontId="4" fillId="2" borderId="11" xfId="0" applyNumberFormat="1" applyFont="1" applyFill="1" applyBorder="1" applyAlignment="1">
      <alignment horizontal="left"/>
    </xf>
    <xf numFmtId="14" fontId="4" fillId="2" borderId="11" xfId="0" applyNumberFormat="1" applyFont="1" applyFill="1" applyBorder="1"/>
    <xf numFmtId="0" fontId="4" fillId="2" borderId="11" xfId="0" applyFont="1" applyFill="1" applyBorder="1"/>
    <xf numFmtId="49" fontId="5" fillId="8" borderId="15" xfId="0" applyNumberFormat="1" applyFont="1" applyFill="1" applyBorder="1"/>
    <xf numFmtId="49" fontId="4" fillId="8" borderId="15" xfId="0" applyNumberFormat="1" applyFont="1" applyFill="1" applyBorder="1"/>
    <xf numFmtId="43" fontId="4" fillId="8" borderId="15" xfId="2" applyNumberFormat="1" applyFont="1" applyFill="1" applyBorder="1" applyAlignment="1"/>
    <xf numFmtId="49" fontId="5" fillId="9" borderId="15" xfId="0" applyNumberFormat="1" applyFont="1" applyFill="1" applyBorder="1"/>
    <xf numFmtId="49" fontId="4" fillId="9" borderId="15" xfId="0" applyNumberFormat="1" applyFont="1" applyFill="1" applyBorder="1"/>
    <xf numFmtId="43" fontId="4" fillId="9" borderId="15" xfId="2" applyNumberFormat="1" applyFont="1" applyFill="1" applyBorder="1" applyAlignment="1"/>
    <xf numFmtId="0" fontId="7" fillId="0" borderId="0" xfId="0" applyFont="1" applyAlignment="1">
      <alignment horizontal="left" vertical="center"/>
    </xf>
    <xf numFmtId="0" fontId="0" fillId="0" borderId="16" xfId="0" applyBorder="1"/>
    <xf numFmtId="164" fontId="0" fillId="0" borderId="16" xfId="0" applyNumberFormat="1" applyBorder="1"/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1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10" borderId="22" xfId="0" applyNumberFormat="1" applyFont="1" applyFill="1" applyBorder="1" applyAlignment="1">
      <alignment horizontal="center" vertical="center"/>
    </xf>
    <xf numFmtId="0" fontId="0" fillId="0" borderId="11" xfId="0" applyBorder="1"/>
    <xf numFmtId="49" fontId="0" fillId="0" borderId="11" xfId="0" applyNumberFormat="1" applyBorder="1"/>
    <xf numFmtId="49" fontId="0" fillId="0" borderId="23" xfId="0" applyNumberFormat="1" applyBorder="1"/>
    <xf numFmtId="49" fontId="11" fillId="0" borderId="23" xfId="0" applyNumberFormat="1" applyFont="1" applyBorder="1"/>
    <xf numFmtId="164" fontId="0" fillId="0" borderId="11" xfId="0" applyNumberFormat="1" applyBorder="1"/>
    <xf numFmtId="43" fontId="0" fillId="0" borderId="11" xfId="0" applyNumberFormat="1" applyBorder="1"/>
    <xf numFmtId="0" fontId="0" fillId="0" borderId="23" xfId="0" applyBorder="1" applyAlignment="1">
      <alignment horizontal="left"/>
    </xf>
    <xf numFmtId="0" fontId="0" fillId="0" borderId="23" xfId="0" applyBorder="1"/>
    <xf numFmtId="43" fontId="0" fillId="0" borderId="0" xfId="0" applyNumberFormat="1"/>
    <xf numFmtId="0" fontId="0" fillId="0" borderId="23" xfId="0" applyBorder="1" applyAlignment="1">
      <alignment horizontal="center"/>
    </xf>
    <xf numFmtId="164" fontId="2" fillId="0" borderId="26" xfId="0" applyNumberFormat="1" applyFont="1" applyBorder="1"/>
    <xf numFmtId="164" fontId="2" fillId="0" borderId="27" xfId="0" applyNumberFormat="1" applyFont="1" applyBorder="1"/>
    <xf numFmtId="164" fontId="2" fillId="0" borderId="28" xfId="0" applyNumberFormat="1" applyFont="1" applyBorder="1"/>
    <xf numFmtId="0" fontId="0" fillId="0" borderId="29" xfId="0" applyBorder="1"/>
    <xf numFmtId="164" fontId="0" fillId="0" borderId="29" xfId="0" applyNumberFormat="1" applyBorder="1"/>
    <xf numFmtId="49" fontId="2" fillId="1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0" borderId="2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164" fontId="2" fillId="0" borderId="17" xfId="0" applyNumberFormat="1" applyFont="1" applyBorder="1"/>
    <xf numFmtId="164" fontId="2" fillId="0" borderId="32" xfId="0" applyNumberFormat="1" applyFont="1" applyBorder="1"/>
    <xf numFmtId="164" fontId="2" fillId="0" borderId="33" xfId="0" applyNumberFormat="1" applyFont="1" applyBorder="1"/>
    <xf numFmtId="0" fontId="13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Protection="1">
      <protection locked="0"/>
    </xf>
    <xf numFmtId="15" fontId="6" fillId="5" borderId="36" xfId="0" applyNumberFormat="1" applyFont="1" applyFill="1" applyBorder="1" applyAlignment="1" applyProtection="1">
      <alignment horizontal="center"/>
      <protection hidden="1"/>
    </xf>
    <xf numFmtId="15" fontId="6" fillId="5" borderId="37" xfId="0" applyNumberFormat="1" applyFont="1" applyFill="1" applyBorder="1" applyAlignment="1" applyProtection="1">
      <alignment horizontal="center"/>
      <protection hidden="1"/>
    </xf>
    <xf numFmtId="4" fontId="16" fillId="0" borderId="0" xfId="0" applyNumberFormat="1" applyFont="1" applyAlignment="1">
      <alignment horizontal="center" wrapText="1"/>
    </xf>
    <xf numFmtId="4" fontId="15" fillId="11" borderId="0" xfId="0" applyNumberFormat="1" applyFont="1" applyFill="1" applyAlignment="1">
      <alignment horizontal="center" wrapText="1"/>
    </xf>
    <xf numFmtId="4" fontId="0" fillId="0" borderId="0" xfId="0" applyNumberFormat="1"/>
    <xf numFmtId="0" fontId="0" fillId="0" borderId="38" xfId="0" applyBorder="1"/>
    <xf numFmtId="43" fontId="0" fillId="0" borderId="38" xfId="2" applyNumberFormat="1" applyFont="1" applyBorder="1" applyProtection="1"/>
    <xf numFmtId="49" fontId="4" fillId="0" borderId="38" xfId="0" applyNumberFormat="1" applyFont="1" applyBorder="1" applyAlignment="1">
      <alignment horizontal="center" vertical="center"/>
    </xf>
    <xf numFmtId="43" fontId="0" fillId="0" borderId="38" xfId="2" applyNumberFormat="1" applyFont="1" applyFill="1" applyBorder="1" applyProtection="1"/>
    <xf numFmtId="43" fontId="0" fillId="11" borderId="38" xfId="2" applyNumberFormat="1" applyFont="1" applyFill="1" applyBorder="1" applyProtection="1"/>
    <xf numFmtId="49" fontId="4" fillId="0" borderId="42" xfId="0" applyNumberFormat="1" applyFont="1" applyBorder="1" applyAlignment="1">
      <alignment horizontal="center" vertical="center"/>
    </xf>
    <xf numFmtId="43" fontId="0" fillId="12" borderId="42" xfId="2" applyNumberFormat="1" applyFont="1" applyFill="1" applyBorder="1" applyAlignment="1" applyProtection="1">
      <protection locked="0"/>
    </xf>
    <xf numFmtId="43" fontId="2" fillId="0" borderId="38" xfId="2" applyNumberFormat="1" applyFont="1" applyBorder="1" applyProtection="1"/>
    <xf numFmtId="10" fontId="0" fillId="0" borderId="38" xfId="2" applyNumberFormat="1" applyFont="1" applyBorder="1" applyProtection="1"/>
    <xf numFmtId="49" fontId="4" fillId="8" borderId="38" xfId="0" applyNumberFormat="1" applyFont="1" applyFill="1" applyBorder="1" applyAlignment="1">
      <alignment horizontal="center" vertical="center"/>
    </xf>
    <xf numFmtId="43" fontId="0" fillId="12" borderId="38" xfId="2" applyNumberFormat="1" applyFont="1" applyFill="1" applyBorder="1" applyProtection="1">
      <protection locked="0"/>
    </xf>
    <xf numFmtId="43" fontId="0" fillId="0" borderId="0" xfId="2" applyNumberFormat="1" applyFont="1" applyBorder="1" applyProtection="1"/>
    <xf numFmtId="43" fontId="0" fillId="0" borderId="0" xfId="2" applyNumberFormat="1" applyFont="1" applyProtection="1">
      <protection locked="0"/>
    </xf>
    <xf numFmtId="43" fontId="0" fillId="14" borderId="24" xfId="1" applyFont="1" applyFill="1" applyBorder="1" applyAlignment="1" applyProtection="1">
      <alignment horizontal="center" vertical="center"/>
      <protection hidden="1"/>
    </xf>
    <xf numFmtId="43" fontId="0" fillId="14" borderId="11" xfId="1" applyFont="1" applyFill="1" applyBorder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43" fontId="0" fillId="0" borderId="24" xfId="1" applyFont="1" applyBorder="1" applyProtection="1">
      <protection hidden="1"/>
    </xf>
    <xf numFmtId="43" fontId="0" fillId="0" borderId="11" xfId="1" applyFont="1" applyBorder="1" applyProtection="1">
      <protection hidden="1"/>
    </xf>
    <xf numFmtId="0" fontId="0" fillId="0" borderId="24" xfId="0" applyBorder="1" applyProtection="1">
      <protection hidden="1"/>
    </xf>
    <xf numFmtId="43" fontId="2" fillId="15" borderId="24" xfId="1" applyFont="1" applyFill="1" applyBorder="1" applyProtection="1">
      <protection hidden="1"/>
    </xf>
    <xf numFmtId="43" fontId="2" fillId="15" borderId="11" xfId="1" applyFont="1" applyFill="1" applyBorder="1" applyProtection="1">
      <protection hidden="1"/>
    </xf>
    <xf numFmtId="43" fontId="2" fillId="0" borderId="11" xfId="1" applyFont="1" applyFill="1" applyBorder="1" applyProtection="1">
      <protection hidden="1"/>
    </xf>
    <xf numFmtId="43" fontId="2" fillId="0" borderId="46" xfId="1" applyFont="1" applyFill="1" applyBorder="1" applyAlignment="1" applyProtection="1">
      <alignment vertical="center"/>
      <protection hidden="1"/>
    </xf>
    <xf numFmtId="43" fontId="2" fillId="0" borderId="47" xfId="1" applyFont="1" applyFill="1" applyBorder="1" applyAlignment="1" applyProtection="1">
      <alignment vertical="center"/>
      <protection hidden="1"/>
    </xf>
    <xf numFmtId="43" fontId="2" fillId="0" borderId="0" xfId="1" applyFont="1" applyFill="1" applyBorder="1" applyProtection="1">
      <protection hidden="1"/>
    </xf>
    <xf numFmtId="43" fontId="0" fillId="16" borderId="24" xfId="1" applyFont="1" applyFill="1" applyBorder="1" applyAlignment="1" applyProtection="1">
      <alignment horizontal="center" vertical="center"/>
      <protection hidden="1"/>
    </xf>
    <xf numFmtId="43" fontId="0" fillId="16" borderId="11" xfId="1" applyFont="1" applyFill="1" applyBorder="1" applyAlignment="1" applyProtection="1">
      <alignment horizontal="center" vertical="center"/>
      <protection hidden="1"/>
    </xf>
    <xf numFmtId="43" fontId="0" fillId="0" borderId="11" xfId="1" applyFont="1" applyFill="1" applyBorder="1" applyProtection="1">
      <protection hidden="1"/>
    </xf>
    <xf numFmtId="2" fontId="0" fillId="0" borderId="11" xfId="0" applyNumberFormat="1" applyBorder="1"/>
    <xf numFmtId="43" fontId="0" fillId="17" borderId="11" xfId="1" applyFont="1" applyFill="1" applyBorder="1" applyProtection="1">
      <protection hidden="1"/>
    </xf>
    <xf numFmtId="43" fontId="17" fillId="17" borderId="11" xfId="1" applyFont="1" applyFill="1" applyBorder="1" applyProtection="1">
      <protection hidden="1"/>
    </xf>
    <xf numFmtId="43" fontId="2" fillId="0" borderId="11" xfId="1" applyFont="1" applyBorder="1" applyProtection="1">
      <protection hidden="1"/>
    </xf>
    <xf numFmtId="43" fontId="18" fillId="0" borderId="0" xfId="0" applyNumberFormat="1" applyFont="1"/>
    <xf numFmtId="43" fontId="20" fillId="0" borderId="11" xfId="1" applyFont="1" applyBorder="1" applyProtection="1">
      <protection hidden="1"/>
    </xf>
    <xf numFmtId="0" fontId="0" fillId="0" borderId="0" xfId="0" applyProtection="1">
      <protection hidden="1"/>
    </xf>
    <xf numFmtId="43" fontId="20" fillId="0" borderId="0" xfId="1" applyFont="1" applyBorder="1" applyAlignment="1" applyProtection="1">
      <alignment horizontal="right"/>
      <protection hidden="1"/>
    </xf>
    <xf numFmtId="43" fontId="20" fillId="0" borderId="0" xfId="1" applyFont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3" fontId="2" fillId="0" borderId="0" xfId="1" applyFont="1" applyBorder="1" applyProtection="1">
      <protection hidden="1"/>
    </xf>
    <xf numFmtId="43" fontId="2" fillId="0" borderId="11" xfId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43" fontId="0" fillId="0" borderId="11" xfId="1" applyFont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43" fontId="2" fillId="0" borderId="11" xfId="1" applyFont="1" applyBorder="1" applyAlignment="1" applyProtection="1">
      <protection hidden="1"/>
    </xf>
    <xf numFmtId="0" fontId="2" fillId="0" borderId="0" xfId="0" applyFont="1" applyProtection="1">
      <protection hidden="1"/>
    </xf>
    <xf numFmtId="43" fontId="21" fillId="0" borderId="11" xfId="1" applyFont="1" applyBorder="1" applyAlignment="1" applyProtection="1">
      <protection hidden="1"/>
    </xf>
    <xf numFmtId="0" fontId="21" fillId="0" borderId="0" xfId="0" applyFont="1" applyProtection="1">
      <protection hidden="1"/>
    </xf>
    <xf numFmtId="0" fontId="24" fillId="0" borderId="0" xfId="0" applyFont="1"/>
    <xf numFmtId="43" fontId="24" fillId="0" borderId="0" xfId="1" applyFont="1"/>
    <xf numFmtId="0" fontId="27" fillId="0" borderId="0" xfId="0" applyFont="1"/>
    <xf numFmtId="43" fontId="27" fillId="0" borderId="0" xfId="1" applyFont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30" fillId="0" borderId="0" xfId="0" applyFont="1"/>
    <xf numFmtId="0" fontId="32" fillId="0" borderId="0" xfId="0" applyFont="1"/>
    <xf numFmtId="0" fontId="33" fillId="0" borderId="0" xfId="0" applyFont="1"/>
    <xf numFmtId="43" fontId="33" fillId="0" borderId="0" xfId="1" applyFont="1"/>
    <xf numFmtId="0" fontId="33" fillId="0" borderId="0" xfId="0" applyFont="1" applyAlignment="1">
      <alignment horizontal="left"/>
    </xf>
    <xf numFmtId="0" fontId="30" fillId="18" borderId="49" xfId="3" applyFont="1" applyFill="1" applyBorder="1" applyAlignment="1">
      <alignment horizontal="center"/>
    </xf>
    <xf numFmtId="0" fontId="30" fillId="18" borderId="50" xfId="3" applyFont="1" applyFill="1" applyBorder="1" applyAlignment="1">
      <alignment horizontal="center"/>
    </xf>
    <xf numFmtId="0" fontId="30" fillId="18" borderId="51" xfId="3" applyFont="1" applyFill="1" applyBorder="1" applyAlignment="1">
      <alignment horizontal="center"/>
    </xf>
    <xf numFmtId="0" fontId="34" fillId="0" borderId="52" xfId="3" applyBorder="1"/>
    <xf numFmtId="0" fontId="34" fillId="0" borderId="0" xfId="3"/>
    <xf numFmtId="43" fontId="34" fillId="0" borderId="0" xfId="2" applyNumberFormat="1" applyFont="1" applyBorder="1"/>
    <xf numFmtId="43" fontId="34" fillId="0" borderId="53" xfId="2" applyNumberFormat="1" applyFont="1" applyBorder="1"/>
    <xf numFmtId="0" fontId="34" fillId="18" borderId="52" xfId="3" applyFill="1" applyBorder="1"/>
    <xf numFmtId="0" fontId="34" fillId="18" borderId="0" xfId="3" applyFill="1"/>
    <xf numFmtId="43" fontId="34" fillId="18" borderId="0" xfId="2" applyNumberFormat="1" applyFont="1" applyFill="1" applyBorder="1"/>
    <xf numFmtId="43" fontId="34" fillId="18" borderId="53" xfId="2" applyNumberFormat="1" applyFont="1" applyFill="1" applyBorder="1"/>
    <xf numFmtId="43" fontId="34" fillId="0" borderId="0" xfId="2" applyNumberFormat="1" applyFont="1" applyFill="1" applyBorder="1"/>
    <xf numFmtId="43" fontId="34" fillId="0" borderId="53" xfId="2" applyNumberFormat="1" applyFont="1" applyFill="1" applyBorder="1"/>
    <xf numFmtId="0" fontId="34" fillId="0" borderId="54" xfId="3" applyBorder="1"/>
    <xf numFmtId="0" fontId="34" fillId="0" borderId="55" xfId="3" applyBorder="1"/>
    <xf numFmtId="43" fontId="34" fillId="0" borderId="55" xfId="2" applyNumberFormat="1" applyFont="1" applyFill="1" applyBorder="1"/>
    <xf numFmtId="43" fontId="34" fillId="0" borderId="56" xfId="2" applyNumberFormat="1" applyFont="1" applyFill="1" applyBorder="1"/>
    <xf numFmtId="43" fontId="36" fillId="0" borderId="53" xfId="1" applyFont="1" applyBorder="1"/>
    <xf numFmtId="43" fontId="36" fillId="0" borderId="52" xfId="1" applyFont="1" applyBorder="1"/>
    <xf numFmtId="43" fontId="24" fillId="0" borderId="0" xfId="0" applyNumberFormat="1" applyFont="1"/>
    <xf numFmtId="0" fontId="30" fillId="0" borderId="0" xfId="3" applyFont="1"/>
    <xf numFmtId="0" fontId="30" fillId="0" borderId="0" xfId="3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43" fontId="32" fillId="0" borderId="0" xfId="1" applyFont="1"/>
    <xf numFmtId="0" fontId="0" fillId="0" borderId="0" xfId="0" applyAlignment="1">
      <alignment horizontal="center"/>
    </xf>
    <xf numFmtId="16" fontId="3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9" fillId="20" borderId="11" xfId="0" applyFont="1" applyFill="1" applyBorder="1" applyAlignment="1">
      <alignment horizontal="center"/>
    </xf>
    <xf numFmtId="16" fontId="38" fillId="20" borderId="11" xfId="0" applyNumberFormat="1" applyFont="1" applyFill="1" applyBorder="1" applyAlignment="1">
      <alignment horizontal="center"/>
    </xf>
    <xf numFmtId="0" fontId="39" fillId="20" borderId="11" xfId="0" applyFont="1" applyFill="1" applyBorder="1"/>
    <xf numFmtId="4" fontId="39" fillId="20" borderId="11" xfId="0" applyNumberFormat="1" applyFont="1" applyFill="1" applyBorder="1"/>
    <xf numFmtId="0" fontId="39" fillId="0" borderId="0" xfId="0" applyFont="1"/>
    <xf numFmtId="4" fontId="39" fillId="0" borderId="0" xfId="0" applyNumberFormat="1" applyFont="1"/>
    <xf numFmtId="4" fontId="39" fillId="19" borderId="11" xfId="0" applyNumberFormat="1" applyFont="1" applyFill="1" applyBorder="1"/>
    <xf numFmtId="0" fontId="39" fillId="19" borderId="11" xfId="0" applyFont="1" applyFill="1" applyBorder="1" applyAlignment="1">
      <alignment horizontal="center"/>
    </xf>
    <xf numFmtId="16" fontId="38" fillId="19" borderId="11" xfId="0" applyNumberFormat="1" applyFont="1" applyFill="1" applyBorder="1" applyAlignment="1">
      <alignment horizontal="center"/>
    </xf>
    <xf numFmtId="0" fontId="39" fillId="19" borderId="11" xfId="0" applyFont="1" applyFill="1" applyBorder="1"/>
    <xf numFmtId="0" fontId="40" fillId="21" borderId="62" xfId="0" applyFont="1" applyFill="1" applyBorder="1" applyAlignment="1">
      <alignment horizontal="left" vertical="center" wrapText="1" indent="1"/>
    </xf>
    <xf numFmtId="0" fontId="40" fillId="21" borderId="62" xfId="0" applyFont="1" applyFill="1" applyBorder="1" applyAlignment="1">
      <alignment vertical="center" wrapText="1"/>
    </xf>
    <xf numFmtId="0" fontId="41" fillId="22" borderId="63" xfId="0" applyFont="1" applyFill="1" applyBorder="1" applyAlignment="1">
      <alignment horizontal="left" vertical="center" wrapText="1" indent="1"/>
    </xf>
    <xf numFmtId="0" fontId="41" fillId="22" borderId="63" xfId="0" applyFont="1" applyFill="1" applyBorder="1" applyAlignment="1">
      <alignment horizontal="right" vertical="center" wrapText="1"/>
    </xf>
    <xf numFmtId="0" fontId="42" fillId="22" borderId="63" xfId="0" applyFont="1" applyFill="1" applyBorder="1" applyAlignment="1">
      <alignment horizontal="right" vertical="center" wrapText="1" indent="1"/>
    </xf>
    <xf numFmtId="10" fontId="42" fillId="22" borderId="63" xfId="0" applyNumberFormat="1" applyFont="1" applyFill="1" applyBorder="1" applyAlignment="1">
      <alignment vertical="center" wrapText="1"/>
    </xf>
    <xf numFmtId="4" fontId="42" fillId="22" borderId="63" xfId="0" applyNumberFormat="1" applyFont="1" applyFill="1" applyBorder="1" applyAlignment="1">
      <alignment horizontal="right" vertical="center" wrapText="1" indent="1"/>
    </xf>
    <xf numFmtId="9" fontId="42" fillId="22" borderId="63" xfId="0" applyNumberFormat="1" applyFont="1" applyFill="1" applyBorder="1" applyAlignment="1">
      <alignment vertical="center" wrapText="1"/>
    </xf>
    <xf numFmtId="0" fontId="42" fillId="22" borderId="63" xfId="0" applyFont="1" applyFill="1" applyBorder="1" applyAlignment="1">
      <alignment horizontal="left" vertical="center" wrapText="1" indent="1"/>
    </xf>
    <xf numFmtId="0" fontId="34" fillId="0" borderId="0" xfId="0" applyFont="1" applyProtection="1">
      <protection hidden="1"/>
    </xf>
    <xf numFmtId="0" fontId="0" fillId="0" borderId="0" xfId="0" quotePrefix="1" applyProtection="1">
      <protection locked="0"/>
    </xf>
    <xf numFmtId="43" fontId="43" fillId="0" borderId="64" xfId="1" applyFont="1" applyBorder="1" applyProtection="1">
      <protection locked="0"/>
    </xf>
    <xf numFmtId="43" fontId="34" fillId="0" borderId="0" xfId="0" applyNumberFormat="1" applyFont="1" applyProtection="1">
      <protection hidden="1"/>
    </xf>
    <xf numFmtId="43" fontId="44" fillId="0" borderId="0" xfId="0" applyNumberFormat="1" applyFont="1" applyProtection="1">
      <protection hidden="1"/>
    </xf>
    <xf numFmtId="0" fontId="44" fillId="0" borderId="0" xfId="0" applyFont="1" applyProtection="1">
      <protection hidden="1"/>
    </xf>
    <xf numFmtId="1" fontId="0" fillId="0" borderId="0" xfId="0" applyNumberFormat="1" applyProtection="1">
      <protection hidden="1"/>
    </xf>
    <xf numFmtId="0" fontId="0" fillId="23" borderId="0" xfId="0" applyFill="1" applyAlignment="1" applyProtection="1">
      <alignment horizontal="right"/>
      <protection hidden="1"/>
    </xf>
    <xf numFmtId="0" fontId="0" fillId="23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34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46" fillId="0" borderId="0" xfId="4" applyProtection="1">
      <protection locked="0"/>
    </xf>
    <xf numFmtId="0" fontId="47" fillId="24" borderId="0" xfId="4" applyFont="1" applyFill="1" applyAlignment="1" applyProtection="1">
      <alignment horizontal="center"/>
      <protection locked="0"/>
    </xf>
    <xf numFmtId="0" fontId="45" fillId="24" borderId="0" xfId="0" applyFont="1" applyFill="1" applyAlignment="1" applyProtection="1">
      <alignment horizontal="left"/>
      <protection locked="0"/>
    </xf>
    <xf numFmtId="0" fontId="2" fillId="25" borderId="0" xfId="0" applyFont="1" applyFill="1" applyAlignment="1" applyProtection="1">
      <alignment horizontal="center"/>
      <protection locked="0"/>
    </xf>
    <xf numFmtId="15" fontId="6" fillId="5" borderId="12" xfId="0" applyNumberFormat="1" applyFont="1" applyFill="1" applyBorder="1" applyAlignment="1" applyProtection="1">
      <alignment horizontal="center"/>
      <protection hidden="1"/>
    </xf>
    <xf numFmtId="15" fontId="6" fillId="5" borderId="13" xfId="0" applyNumberFormat="1" applyFont="1" applyFill="1" applyBorder="1" applyAlignment="1" applyProtection="1">
      <alignment horizontal="center"/>
      <protection hidden="1"/>
    </xf>
    <xf numFmtId="15" fontId="6" fillId="5" borderId="14" xfId="0" applyNumberFormat="1" applyFont="1" applyFill="1" applyBorder="1" applyAlignment="1" applyProtection="1">
      <alignment horizontal="center"/>
      <protection hidden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9" fontId="4" fillId="4" borderId="0" xfId="0" applyNumberFormat="1" applyFont="1" applyFill="1" applyAlignment="1">
      <alignment horizontal="center"/>
    </xf>
    <xf numFmtId="15" fontId="6" fillId="5" borderId="8" xfId="0" applyNumberFormat="1" applyFont="1" applyFill="1" applyBorder="1" applyAlignment="1" applyProtection="1">
      <alignment horizontal="center"/>
      <protection hidden="1"/>
    </xf>
    <xf numFmtId="15" fontId="6" fillId="5" borderId="9" xfId="0" applyNumberFormat="1" applyFont="1" applyFill="1" applyBorder="1" applyAlignment="1" applyProtection="1">
      <alignment horizontal="center"/>
      <protection hidden="1"/>
    </xf>
    <xf numFmtId="15" fontId="6" fillId="5" borderId="10" xfId="0" applyNumberFormat="1" applyFont="1" applyFill="1" applyBorder="1" applyAlignment="1" applyProtection="1">
      <alignment horizontal="center"/>
      <protection hidden="1"/>
    </xf>
    <xf numFmtId="49" fontId="4" fillId="4" borderId="11" xfId="0" applyNumberFormat="1" applyFont="1" applyFill="1" applyBorder="1" applyAlignment="1">
      <alignment horizontal="left"/>
    </xf>
    <xf numFmtId="0" fontId="0" fillId="6" borderId="11" xfId="0" applyFill="1" applyBorder="1"/>
    <xf numFmtId="49" fontId="4" fillId="0" borderId="0" xfId="0" applyNumberFormat="1" applyFont="1" applyAlignment="1">
      <alignment horizontal="left"/>
    </xf>
    <xf numFmtId="0" fontId="0" fillId="0" borderId="0" xfId="0"/>
    <xf numFmtId="15" fontId="6" fillId="5" borderId="18" xfId="0" applyNumberFormat="1" applyFont="1" applyFill="1" applyBorder="1" applyAlignment="1" applyProtection="1">
      <alignment horizontal="center"/>
      <protection hidden="1"/>
    </xf>
    <xf numFmtId="15" fontId="6" fillId="5" borderId="19" xfId="0" applyNumberFormat="1" applyFont="1" applyFill="1" applyBorder="1" applyAlignment="1" applyProtection="1">
      <alignment horizontal="center"/>
      <protection hidden="1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0" fillId="0" borderId="31" xfId="0" applyBorder="1"/>
    <xf numFmtId="15" fontId="6" fillId="5" borderId="17" xfId="0" applyNumberFormat="1" applyFont="1" applyFill="1" applyBorder="1" applyAlignment="1" applyProtection="1">
      <alignment horizontal="center"/>
      <protection hidden="1"/>
    </xf>
    <xf numFmtId="49" fontId="12" fillId="0" borderId="11" xfId="0" applyNumberFormat="1" applyFont="1" applyBorder="1" applyAlignment="1">
      <alignment horizontal="center"/>
    </xf>
    <xf numFmtId="0" fontId="0" fillId="0" borderId="23" xfId="0" applyBorder="1"/>
    <xf numFmtId="49" fontId="12" fillId="0" borderId="23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0" fillId="0" borderId="25" xfId="0" applyBorder="1"/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15" fontId="10" fillId="5" borderId="17" xfId="0" applyNumberFormat="1" applyFont="1" applyFill="1" applyBorder="1" applyAlignment="1" applyProtection="1">
      <alignment horizontal="center"/>
      <protection hidden="1"/>
    </xf>
    <xf numFmtId="15" fontId="10" fillId="5" borderId="18" xfId="0" applyNumberFormat="1" applyFont="1" applyFill="1" applyBorder="1" applyAlignment="1" applyProtection="1">
      <alignment horizontal="center"/>
      <protection hidden="1"/>
    </xf>
    <xf numFmtId="15" fontId="10" fillId="5" borderId="19" xfId="0" applyNumberFormat="1" applyFont="1" applyFill="1" applyBorder="1" applyAlignment="1" applyProtection="1">
      <alignment horizontal="center"/>
      <protection hidden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49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left"/>
    </xf>
    <xf numFmtId="49" fontId="0" fillId="8" borderId="38" xfId="0" applyNumberFormat="1" applyFill="1" applyBorder="1"/>
    <xf numFmtId="0" fontId="0" fillId="8" borderId="38" xfId="0" applyFill="1" applyBorder="1"/>
    <xf numFmtId="49" fontId="0" fillId="0" borderId="38" xfId="0" applyNumberFormat="1" applyBorder="1"/>
    <xf numFmtId="0" fontId="0" fillId="0" borderId="38" xfId="0" applyBorder="1"/>
    <xf numFmtId="49" fontId="0" fillId="0" borderId="39" xfId="0" applyNumberFormat="1" applyBorder="1" applyAlignment="1">
      <alignment horizontal="left" wrapText="1"/>
    </xf>
    <xf numFmtId="49" fontId="0" fillId="0" borderId="40" xfId="0" applyNumberFormat="1" applyBorder="1" applyAlignment="1">
      <alignment horizontal="left" wrapText="1"/>
    </xf>
    <xf numFmtId="49" fontId="0" fillId="0" borderId="41" xfId="0" applyNumberFormat="1" applyBorder="1" applyAlignment="1">
      <alignment horizontal="left" wrapText="1"/>
    </xf>
    <xf numFmtId="49" fontId="0" fillId="0" borderId="39" xfId="0" applyNumberFormat="1" applyBorder="1"/>
    <xf numFmtId="49" fontId="0" fillId="0" borderId="40" xfId="0" applyNumberFormat="1" applyBorder="1"/>
    <xf numFmtId="49" fontId="0" fillId="0" borderId="41" xfId="0" applyNumberFormat="1" applyBorder="1"/>
    <xf numFmtId="0" fontId="15" fillId="0" borderId="0" xfId="0" applyFont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hidden="1"/>
    </xf>
    <xf numFmtId="43" fontId="21" fillId="0" borderId="0" xfId="1" applyFont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 horizontal="left"/>
      <protection hidden="1"/>
    </xf>
    <xf numFmtId="43" fontId="2" fillId="0" borderId="0" xfId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  <protection hidden="1"/>
    </xf>
    <xf numFmtId="43" fontId="0" fillId="0" borderId="0" xfId="1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43" fontId="2" fillId="0" borderId="0" xfId="1" applyFont="1" applyBorder="1" applyAlignment="1" applyProtection="1">
      <alignment horizontal="center" vertical="center"/>
      <protection hidden="1"/>
    </xf>
    <xf numFmtId="43" fontId="0" fillId="0" borderId="0" xfId="1" applyFont="1" applyBorder="1" applyAlignment="1" applyProtection="1">
      <alignment horizontal="right"/>
      <protection hidden="1"/>
    </xf>
    <xf numFmtId="0" fontId="19" fillId="0" borderId="0" xfId="0" applyFont="1" applyAlignment="1">
      <alignment horizontal="center"/>
    </xf>
    <xf numFmtId="43" fontId="20" fillId="0" borderId="11" xfId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 horizontal="right"/>
      <protection hidden="1"/>
    </xf>
    <xf numFmtId="0" fontId="18" fillId="0" borderId="18" xfId="0" applyFont="1" applyBorder="1" applyAlignment="1" applyProtection="1">
      <alignment horizontal="right"/>
      <protection hidden="1"/>
    </xf>
    <xf numFmtId="0" fontId="18" fillId="0" borderId="45" xfId="0" applyFont="1" applyBorder="1" applyAlignment="1" applyProtection="1">
      <alignment horizontal="right"/>
      <protection hidden="1"/>
    </xf>
    <xf numFmtId="0" fontId="2" fillId="15" borderId="23" xfId="0" applyFont="1" applyFill="1" applyBorder="1" applyAlignment="1" applyProtection="1">
      <alignment horizontal="left"/>
      <protection hidden="1"/>
    </xf>
    <xf numFmtId="0" fontId="2" fillId="15" borderId="25" xfId="0" applyFont="1" applyFill="1" applyBorder="1" applyAlignment="1" applyProtection="1">
      <alignment horizontal="left"/>
      <protection hidden="1"/>
    </xf>
    <xf numFmtId="0" fontId="2" fillId="15" borderId="44" xfId="0" applyFont="1" applyFill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45" xfId="0" applyFont="1" applyBorder="1" applyAlignment="1" applyProtection="1">
      <alignment horizontal="right"/>
      <protection hidden="1"/>
    </xf>
    <xf numFmtId="0" fontId="2" fillId="16" borderId="11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9" fontId="0" fillId="0" borderId="24" xfId="0" applyNumberFormat="1" applyBorder="1" applyAlignment="1" applyProtection="1">
      <alignment horizontal="center" vertical="center" wrapText="1"/>
      <protection hidden="1"/>
    </xf>
    <xf numFmtId="9" fontId="0" fillId="0" borderId="20" xfId="0" applyNumberFormat="1" applyBorder="1" applyAlignment="1" applyProtection="1">
      <alignment horizontal="center" vertical="center" wrapText="1"/>
      <protection hidden="1"/>
    </xf>
    <xf numFmtId="0" fontId="0" fillId="17" borderId="21" xfId="0" applyFill="1" applyBorder="1" applyAlignment="1" applyProtection="1">
      <alignment horizontal="center" vertical="center"/>
      <protection hidden="1"/>
    </xf>
    <xf numFmtId="0" fontId="0" fillId="17" borderId="0" xfId="0" applyFill="1" applyAlignment="1" applyProtection="1">
      <alignment horizontal="center" vertical="center"/>
      <protection hidden="1"/>
    </xf>
    <xf numFmtId="0" fontId="0" fillId="17" borderId="48" xfId="0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17" borderId="23" xfId="0" applyFont="1" applyFill="1" applyBorder="1" applyAlignment="1" applyProtection="1">
      <alignment horizontal="left"/>
      <protection hidden="1"/>
    </xf>
    <xf numFmtId="0" fontId="2" fillId="17" borderId="25" xfId="0" applyFont="1" applyFill="1" applyBorder="1" applyAlignment="1" applyProtection="1">
      <alignment horizontal="left"/>
      <protection hidden="1"/>
    </xf>
    <xf numFmtId="0" fontId="2" fillId="17" borderId="44" xfId="0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9" fontId="0" fillId="0" borderId="22" xfId="0" applyNumberFormat="1" applyBorder="1" applyAlignment="1" applyProtection="1">
      <alignment horizontal="center" vertical="center" wrapText="1"/>
      <protection hidden="1"/>
    </xf>
    <xf numFmtId="0" fontId="2" fillId="13" borderId="43" xfId="0" applyFont="1" applyFill="1" applyBorder="1" applyAlignment="1" applyProtection="1">
      <alignment horizontal="center" vertical="center"/>
      <protection hidden="1"/>
    </xf>
    <xf numFmtId="0" fontId="2" fillId="14" borderId="23" xfId="0" applyFont="1" applyFill="1" applyBorder="1" applyAlignment="1" applyProtection="1">
      <alignment horizontal="center"/>
      <protection hidden="1"/>
    </xf>
    <xf numFmtId="0" fontId="2" fillId="14" borderId="25" xfId="0" applyFont="1" applyFill="1" applyBorder="1" applyAlignment="1" applyProtection="1">
      <alignment horizontal="center"/>
      <protection hidden="1"/>
    </xf>
    <xf numFmtId="0" fontId="2" fillId="14" borderId="44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15" borderId="11" xfId="0" applyFont="1" applyFill="1" applyBorder="1" applyAlignment="1" applyProtection="1">
      <alignment horizontal="left"/>
      <protection hidden="1"/>
    </xf>
    <xf numFmtId="0" fontId="37" fillId="19" borderId="57" xfId="0" applyFont="1" applyFill="1" applyBorder="1" applyAlignment="1">
      <alignment horizontal="center"/>
    </xf>
    <xf numFmtId="0" fontId="37" fillId="19" borderId="58" xfId="0" applyFont="1" applyFill="1" applyBorder="1" applyAlignment="1">
      <alignment horizontal="center"/>
    </xf>
    <xf numFmtId="0" fontId="37" fillId="19" borderId="37" xfId="0" applyFont="1" applyFill="1" applyBorder="1" applyAlignment="1">
      <alignment horizontal="center"/>
    </xf>
    <xf numFmtId="0" fontId="38" fillId="19" borderId="59" xfId="0" applyFont="1" applyFill="1" applyBorder="1" applyAlignment="1">
      <alignment horizontal="center"/>
    </xf>
    <xf numFmtId="0" fontId="38" fillId="19" borderId="60" xfId="0" applyFont="1" applyFill="1" applyBorder="1" applyAlignment="1">
      <alignment horizontal="center"/>
    </xf>
    <xf numFmtId="0" fontId="38" fillId="19" borderId="61" xfId="0" applyFont="1" applyFill="1" applyBorder="1" applyAlignment="1">
      <alignment horizontal="center"/>
    </xf>
    <xf numFmtId="0" fontId="30" fillId="18" borderId="50" xfId="3" applyFont="1" applyFill="1" applyBorder="1" applyAlignment="1">
      <alignment horizontal="center"/>
    </xf>
    <xf numFmtId="0" fontId="35" fillId="0" borderId="0" xfId="3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5" fontId="26" fillId="0" borderId="0" xfId="0" applyNumberFormat="1" applyFont="1" applyAlignment="1">
      <alignment horizontal="right" vertical="center"/>
    </xf>
    <xf numFmtId="43" fontId="28" fillId="0" borderId="0" xfId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/>
      <protection hidden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_CHEQUES07 SC" xfId="3" xr:uid="{5BC0721E-9354-4B47-8265-4FE4AE65AF08}"/>
  </cellStyles>
  <dxfs count="16">
    <dxf>
      <font>
        <color rgb="FF00B050"/>
      </font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ont>
        <color rgb="FF9C0006"/>
      </font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00B05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180976</xdr:rowOff>
    </xdr:from>
    <xdr:to>
      <xdr:col>8</xdr:col>
      <xdr:colOff>342900</xdr:colOff>
      <xdr:row>9</xdr:row>
      <xdr:rowOff>180976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F55A3F-978F-46DE-B2A9-AB981D9F3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80976"/>
          <a:ext cx="16002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10</xdr:col>
      <xdr:colOff>47625</xdr:colOff>
      <xdr:row>13</xdr:row>
      <xdr:rowOff>19050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619B8B-F902-401A-B5A8-929CE820C0FB}"/>
            </a:ext>
          </a:extLst>
        </xdr:cNvPr>
        <xdr:cNvSpPr>
          <a:spLocks noChangeArrowheads="1"/>
        </xdr:cNvSpPr>
      </xdr:nvSpPr>
      <xdr:spPr bwMode="auto">
        <a:xfrm>
          <a:off x="76200" y="47625"/>
          <a:ext cx="6724650" cy="2266950"/>
        </a:xfrm>
        <a:prstGeom prst="roundRect">
          <a:avLst>
            <a:gd name="adj" fmla="val 16667"/>
          </a:avLst>
        </a:prstGeom>
        <a:noFill/>
        <a:ln w="12700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13</xdr:row>
      <xdr:rowOff>123825</xdr:rowOff>
    </xdr:from>
    <xdr:to>
      <xdr:col>7</xdr:col>
      <xdr:colOff>66675</xdr:colOff>
      <xdr:row>18</xdr:row>
      <xdr:rowOff>114300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FC35BC91-A727-4805-B111-9C0FEBACBF9F}"/>
            </a:ext>
          </a:extLst>
        </xdr:cNvPr>
        <xdr:cNvSpPr>
          <a:spLocks noChangeArrowheads="1"/>
        </xdr:cNvSpPr>
      </xdr:nvSpPr>
      <xdr:spPr bwMode="auto">
        <a:xfrm>
          <a:off x="76200" y="2419350"/>
          <a:ext cx="4533900" cy="752475"/>
        </a:xfrm>
        <a:prstGeom prst="roundRect">
          <a:avLst>
            <a:gd name="adj" fmla="val 16667"/>
          </a:avLst>
        </a:prstGeom>
        <a:noFill/>
        <a:ln w="952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200025</xdr:colOff>
      <xdr:row>13</xdr:row>
      <xdr:rowOff>123825</xdr:rowOff>
    </xdr:from>
    <xdr:to>
      <xdr:col>10</xdr:col>
      <xdr:colOff>57150</xdr:colOff>
      <xdr:row>18</xdr:row>
      <xdr:rowOff>114300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EF0E45BE-37F8-44EE-A1E9-E430C50D7F13}"/>
            </a:ext>
          </a:extLst>
        </xdr:cNvPr>
        <xdr:cNvSpPr>
          <a:spLocks noChangeArrowheads="1"/>
        </xdr:cNvSpPr>
      </xdr:nvSpPr>
      <xdr:spPr bwMode="auto">
        <a:xfrm>
          <a:off x="4743450" y="2419350"/>
          <a:ext cx="2066925" cy="752475"/>
        </a:xfrm>
        <a:prstGeom prst="roundRect">
          <a:avLst>
            <a:gd name="adj" fmla="val 16667"/>
          </a:avLst>
        </a:prstGeom>
        <a:noFill/>
        <a:ln w="952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46</xdr:row>
      <xdr:rowOff>0</xdr:rowOff>
    </xdr:from>
    <xdr:to>
      <xdr:col>9</xdr:col>
      <xdr:colOff>9525</xdr:colOff>
      <xdr:row>47</xdr:row>
      <xdr:rowOff>0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6FDF1568-DACB-40C9-A67C-EE39E3E3F15A}"/>
            </a:ext>
          </a:extLst>
        </xdr:cNvPr>
        <xdr:cNvSpPr>
          <a:spLocks noChangeArrowheads="1"/>
        </xdr:cNvSpPr>
      </xdr:nvSpPr>
      <xdr:spPr bwMode="auto">
        <a:xfrm>
          <a:off x="5248275" y="9124950"/>
          <a:ext cx="752475" cy="266700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46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6" name="AutoShape 17">
          <a:extLst>
            <a:ext uri="{FF2B5EF4-FFF2-40B4-BE49-F238E27FC236}">
              <a16:creationId xmlns:a16="http://schemas.microsoft.com/office/drawing/2014/main" id="{49309519-AA57-43DC-94F3-BAA7EDBB432F}"/>
            </a:ext>
          </a:extLst>
        </xdr:cNvPr>
        <xdr:cNvSpPr>
          <a:spLocks noChangeArrowheads="1"/>
        </xdr:cNvSpPr>
      </xdr:nvSpPr>
      <xdr:spPr bwMode="auto">
        <a:xfrm>
          <a:off x="6000750" y="9124950"/>
          <a:ext cx="752475" cy="266700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390525</xdr:colOff>
      <xdr:row>50</xdr:row>
      <xdr:rowOff>28575</xdr:rowOff>
    </xdr:to>
    <xdr:sp macro="" textlink="">
      <xdr:nvSpPr>
        <xdr:cNvPr id="7" name="AutoShape 18">
          <a:extLst>
            <a:ext uri="{FF2B5EF4-FFF2-40B4-BE49-F238E27FC236}">
              <a16:creationId xmlns:a16="http://schemas.microsoft.com/office/drawing/2014/main" id="{E1CC22A9-EA98-4910-893E-2A842FB59E92}"/>
            </a:ext>
          </a:extLst>
        </xdr:cNvPr>
        <xdr:cNvSpPr>
          <a:spLocks noChangeArrowheads="1"/>
        </xdr:cNvSpPr>
      </xdr:nvSpPr>
      <xdr:spPr bwMode="auto">
        <a:xfrm>
          <a:off x="114300" y="9429750"/>
          <a:ext cx="1152525" cy="447675"/>
        </a:xfrm>
        <a:prstGeom prst="roundRect">
          <a:avLst>
            <a:gd name="adj" fmla="val 16667"/>
          </a:avLst>
        </a:prstGeom>
        <a:noFill/>
        <a:ln w="317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390525</xdr:colOff>
      <xdr:row>48</xdr:row>
      <xdr:rowOff>9525</xdr:rowOff>
    </xdr:from>
    <xdr:to>
      <xdr:col>4</xdr:col>
      <xdr:colOff>19050</xdr:colOff>
      <xdr:row>50</xdr:row>
      <xdr:rowOff>28575</xdr:rowOff>
    </xdr:to>
    <xdr:sp macro="" textlink="">
      <xdr:nvSpPr>
        <xdr:cNvPr id="8" name="AutoShape 40">
          <a:extLst>
            <a:ext uri="{FF2B5EF4-FFF2-40B4-BE49-F238E27FC236}">
              <a16:creationId xmlns:a16="http://schemas.microsoft.com/office/drawing/2014/main" id="{99F539C4-7A10-4AF8-8F1E-D3F6D6DA568D}"/>
            </a:ext>
          </a:extLst>
        </xdr:cNvPr>
        <xdr:cNvSpPr>
          <a:spLocks noChangeArrowheads="1"/>
        </xdr:cNvSpPr>
      </xdr:nvSpPr>
      <xdr:spPr bwMode="auto">
        <a:xfrm>
          <a:off x="1266825" y="9429750"/>
          <a:ext cx="1152525" cy="447675"/>
        </a:xfrm>
        <a:prstGeom prst="roundRect">
          <a:avLst>
            <a:gd name="adj" fmla="val 16667"/>
          </a:avLst>
        </a:prstGeom>
        <a:noFill/>
        <a:ln w="317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48</xdr:row>
      <xdr:rowOff>9525</xdr:rowOff>
    </xdr:from>
    <xdr:to>
      <xdr:col>5</xdr:col>
      <xdr:colOff>409575</xdr:colOff>
      <xdr:row>50</xdr:row>
      <xdr:rowOff>28575</xdr:rowOff>
    </xdr:to>
    <xdr:sp macro="" textlink="">
      <xdr:nvSpPr>
        <xdr:cNvPr id="9" name="AutoShape 41">
          <a:extLst>
            <a:ext uri="{FF2B5EF4-FFF2-40B4-BE49-F238E27FC236}">
              <a16:creationId xmlns:a16="http://schemas.microsoft.com/office/drawing/2014/main" id="{08C0FB0E-34FF-4159-A1A5-FD17630A364D}"/>
            </a:ext>
          </a:extLst>
        </xdr:cNvPr>
        <xdr:cNvSpPr>
          <a:spLocks noChangeArrowheads="1"/>
        </xdr:cNvSpPr>
      </xdr:nvSpPr>
      <xdr:spPr bwMode="auto">
        <a:xfrm>
          <a:off x="2419350" y="9429750"/>
          <a:ext cx="1152525" cy="447675"/>
        </a:xfrm>
        <a:prstGeom prst="roundRect">
          <a:avLst>
            <a:gd name="adj" fmla="val 16667"/>
          </a:avLst>
        </a:prstGeom>
        <a:noFill/>
        <a:ln w="317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48</xdr:row>
      <xdr:rowOff>9525</xdr:rowOff>
    </xdr:from>
    <xdr:to>
      <xdr:col>7</xdr:col>
      <xdr:colOff>38100</xdr:colOff>
      <xdr:row>50</xdr:row>
      <xdr:rowOff>28575</xdr:rowOff>
    </xdr:to>
    <xdr:sp macro="" textlink="">
      <xdr:nvSpPr>
        <xdr:cNvPr id="10" name="AutoShape 42">
          <a:extLst>
            <a:ext uri="{FF2B5EF4-FFF2-40B4-BE49-F238E27FC236}">
              <a16:creationId xmlns:a16="http://schemas.microsoft.com/office/drawing/2014/main" id="{04F969B3-458A-4DAF-9859-24E0CCE3171B}"/>
            </a:ext>
          </a:extLst>
        </xdr:cNvPr>
        <xdr:cNvSpPr>
          <a:spLocks noChangeArrowheads="1"/>
        </xdr:cNvSpPr>
      </xdr:nvSpPr>
      <xdr:spPr bwMode="auto">
        <a:xfrm>
          <a:off x="3571875" y="9429750"/>
          <a:ext cx="1009650" cy="447675"/>
        </a:xfrm>
        <a:prstGeom prst="roundRect">
          <a:avLst>
            <a:gd name="adj" fmla="val 16667"/>
          </a:avLst>
        </a:prstGeom>
        <a:noFill/>
        <a:ln w="317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48</xdr:row>
      <xdr:rowOff>9525</xdr:rowOff>
    </xdr:from>
    <xdr:to>
      <xdr:col>8</xdr:col>
      <xdr:colOff>390525</xdr:colOff>
      <xdr:row>50</xdr:row>
      <xdr:rowOff>28575</xdr:rowOff>
    </xdr:to>
    <xdr:sp macro="" textlink="">
      <xdr:nvSpPr>
        <xdr:cNvPr id="11" name="AutoShape 43">
          <a:extLst>
            <a:ext uri="{FF2B5EF4-FFF2-40B4-BE49-F238E27FC236}">
              <a16:creationId xmlns:a16="http://schemas.microsoft.com/office/drawing/2014/main" id="{4526BA0B-D157-48E9-87A2-B39E6F5F2695}"/>
            </a:ext>
          </a:extLst>
        </xdr:cNvPr>
        <xdr:cNvSpPr>
          <a:spLocks noChangeArrowheads="1"/>
        </xdr:cNvSpPr>
      </xdr:nvSpPr>
      <xdr:spPr bwMode="auto">
        <a:xfrm>
          <a:off x="4581525" y="9429750"/>
          <a:ext cx="1038225" cy="447675"/>
        </a:xfrm>
        <a:prstGeom prst="roundRect">
          <a:avLst>
            <a:gd name="adj" fmla="val 16667"/>
          </a:avLst>
        </a:prstGeom>
        <a:noFill/>
        <a:ln w="317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390525</xdr:colOff>
      <xdr:row>48</xdr:row>
      <xdr:rowOff>9525</xdr:rowOff>
    </xdr:from>
    <xdr:to>
      <xdr:col>10</xdr:col>
      <xdr:colOff>0</xdr:colOff>
      <xdr:row>50</xdr:row>
      <xdr:rowOff>28575</xdr:rowOff>
    </xdr:to>
    <xdr:sp macro="" textlink="">
      <xdr:nvSpPr>
        <xdr:cNvPr id="12" name="AutoShape 44">
          <a:extLst>
            <a:ext uri="{FF2B5EF4-FFF2-40B4-BE49-F238E27FC236}">
              <a16:creationId xmlns:a16="http://schemas.microsoft.com/office/drawing/2014/main" id="{88241ACF-3EFE-41EB-95FB-74EE4150495E}"/>
            </a:ext>
          </a:extLst>
        </xdr:cNvPr>
        <xdr:cNvSpPr>
          <a:spLocks noChangeArrowheads="1"/>
        </xdr:cNvSpPr>
      </xdr:nvSpPr>
      <xdr:spPr bwMode="auto">
        <a:xfrm>
          <a:off x="5619750" y="9429750"/>
          <a:ext cx="1133475" cy="447675"/>
        </a:xfrm>
        <a:prstGeom prst="roundRect">
          <a:avLst>
            <a:gd name="adj" fmla="val 16667"/>
          </a:avLst>
        </a:prstGeom>
        <a:noFill/>
        <a:ln w="317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C.%20Y%20P.%20'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LETICIA"/>
      <sheetName val="P.LETICIA"/>
      <sheetName val="ANGELA"/>
      <sheetName val="ISRAEL"/>
      <sheetName val="LUCILA"/>
      <sheetName val="SANTOS"/>
      <sheetName val="ROSA I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egi.org.mx/temas/um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1ECA-1168-4D2B-8AAC-A9D0245402DD}">
  <dimension ref="A1:I19"/>
  <sheetViews>
    <sheetView tabSelected="1" workbookViewId="0">
      <selection activeCell="J11" sqref="J11"/>
    </sheetView>
  </sheetViews>
  <sheetFormatPr baseColWidth="10" defaultRowHeight="15" x14ac:dyDescent="0.25"/>
  <cols>
    <col min="1" max="16384" width="11.42578125" style="61"/>
  </cols>
  <sheetData>
    <row r="1" spans="1:9" x14ac:dyDescent="0.25">
      <c r="G1"/>
      <c r="H1"/>
      <c r="I1"/>
    </row>
    <row r="2" spans="1:9" x14ac:dyDescent="0.25">
      <c r="A2" s="193" t="s">
        <v>207</v>
      </c>
      <c r="B2" s="193"/>
      <c r="C2" s="193"/>
      <c r="D2" s="193"/>
      <c r="E2" s="193"/>
      <c r="G2"/>
      <c r="H2"/>
      <c r="I2"/>
    </row>
    <row r="3" spans="1:9" x14ac:dyDescent="0.25">
      <c r="A3" s="190" t="s">
        <v>213</v>
      </c>
      <c r="G3"/>
      <c r="H3"/>
      <c r="I3"/>
    </row>
    <row r="4" spans="1:9" x14ac:dyDescent="0.25">
      <c r="A4" s="193" t="s">
        <v>211</v>
      </c>
      <c r="B4" s="193"/>
      <c r="C4" s="193"/>
      <c r="D4" s="193"/>
      <c r="E4" s="193"/>
      <c r="G4"/>
      <c r="H4"/>
      <c r="I4"/>
    </row>
    <row r="5" spans="1:9" x14ac:dyDescent="0.25">
      <c r="A5" s="190" t="s">
        <v>249</v>
      </c>
      <c r="G5"/>
      <c r="H5"/>
      <c r="I5"/>
    </row>
    <row r="6" spans="1:9" x14ac:dyDescent="0.25">
      <c r="A6" s="193" t="s">
        <v>209</v>
      </c>
      <c r="B6" s="193"/>
      <c r="C6" s="193"/>
      <c r="D6" s="193"/>
      <c r="E6" s="193"/>
      <c r="G6"/>
      <c r="H6"/>
      <c r="I6"/>
    </row>
    <row r="7" spans="1:9" x14ac:dyDescent="0.25">
      <c r="A7" s="190">
        <v>103.74</v>
      </c>
      <c r="F7" s="191" t="s">
        <v>214</v>
      </c>
      <c r="G7"/>
      <c r="H7"/>
      <c r="I7"/>
    </row>
    <row r="8" spans="1:9" x14ac:dyDescent="0.25">
      <c r="A8" s="193" t="s">
        <v>210</v>
      </c>
      <c r="B8" s="193"/>
      <c r="C8" s="193"/>
      <c r="D8" s="193"/>
      <c r="E8" s="193"/>
      <c r="G8"/>
      <c r="H8"/>
      <c r="I8"/>
    </row>
    <row r="9" spans="1:9" x14ac:dyDescent="0.25">
      <c r="A9" s="190" t="s">
        <v>212</v>
      </c>
      <c r="G9"/>
      <c r="H9"/>
      <c r="I9"/>
    </row>
    <row r="10" spans="1:9" x14ac:dyDescent="0.25">
      <c r="A10" s="193" t="s">
        <v>124</v>
      </c>
      <c r="B10" s="193"/>
      <c r="C10" s="193"/>
      <c r="D10" s="193"/>
      <c r="E10" s="193"/>
      <c r="G10"/>
      <c r="H10"/>
      <c r="I10"/>
    </row>
    <row r="11" spans="1:9" x14ac:dyDescent="0.25">
      <c r="A11" s="190">
        <v>5790438</v>
      </c>
      <c r="G11"/>
      <c r="H11"/>
      <c r="I11"/>
    </row>
    <row r="12" spans="1:9" x14ac:dyDescent="0.25">
      <c r="A12" s="190"/>
    </row>
    <row r="13" spans="1:9" x14ac:dyDescent="0.25">
      <c r="A13" s="194" t="s">
        <v>223</v>
      </c>
      <c r="B13" s="194"/>
      <c r="C13" s="194"/>
      <c r="D13" s="194"/>
      <c r="E13" s="194"/>
      <c r="F13" s="194"/>
      <c r="G13" s="194"/>
      <c r="H13" s="194"/>
    </row>
    <row r="15" spans="1:9" x14ac:dyDescent="0.25">
      <c r="A15" s="192" t="s">
        <v>215</v>
      </c>
      <c r="B15" s="192"/>
      <c r="D15" s="192" t="s">
        <v>218</v>
      </c>
      <c r="E15" s="192"/>
      <c r="G15" s="192" t="s">
        <v>221</v>
      </c>
      <c r="H15" s="192"/>
    </row>
    <row r="16" spans="1:9" x14ac:dyDescent="0.25">
      <c r="A16" s="191"/>
    </row>
    <row r="17" spans="1:5" x14ac:dyDescent="0.25">
      <c r="A17" s="192" t="s">
        <v>216</v>
      </c>
      <c r="B17" s="192"/>
      <c r="D17" s="192" t="s">
        <v>219</v>
      </c>
      <c r="E17" s="192"/>
    </row>
    <row r="18" spans="1:5" x14ac:dyDescent="0.25">
      <c r="A18" s="191"/>
    </row>
    <row r="19" spans="1:5" x14ac:dyDescent="0.25">
      <c r="A19" s="192" t="s">
        <v>217</v>
      </c>
      <c r="B19" s="192"/>
      <c r="D19" s="192" t="s">
        <v>220</v>
      </c>
      <c r="E19" s="192"/>
    </row>
  </sheetData>
  <sheetProtection algorithmName="SHA-512" hashValue="ee5iFgv381vumhW2D2v3PzqDEe+4w1GcLwD3Os+XqWslO45B+Kn5dMDYC4O8kyGmIdhxQKeJjQ8lhPo9OLRCaw==" saltValue="hweeLh663Qq1rKhQVLZb6w==" spinCount="100000" sheet="1" objects="1" scenarios="1" selectLockedCells="1"/>
  <mergeCells count="13">
    <mergeCell ref="G15:H15"/>
    <mergeCell ref="A2:E2"/>
    <mergeCell ref="A4:E4"/>
    <mergeCell ref="A6:E6"/>
    <mergeCell ref="A8:E8"/>
    <mergeCell ref="A10:E10"/>
    <mergeCell ref="A15:B15"/>
    <mergeCell ref="A13:H13"/>
    <mergeCell ref="A17:B17"/>
    <mergeCell ref="A19:B19"/>
    <mergeCell ref="D19:E19"/>
    <mergeCell ref="D17:E17"/>
    <mergeCell ref="D15:E15"/>
  </mergeCells>
  <hyperlinks>
    <hyperlink ref="F7" r:id="rId1" xr:uid="{81F53E2B-3A72-4DE1-8908-1245F463BDDD}"/>
    <hyperlink ref="A15" location="INGRESOS!A1" display="INGRESOS" xr:uid="{AF5E38C5-9F06-4ECC-AC2C-94CE52448FA3}"/>
    <hyperlink ref="A17" location="DEDUCCIONES!A1" display="DEDUCCIONES" xr:uid="{52F2F433-CEA6-4034-91FC-CA5C3E865D22}"/>
    <hyperlink ref="A19" location="ISR!A1" display="CALCULO ISR" xr:uid="{EE90D777-4AF8-4576-A309-ABBED421F690}"/>
    <hyperlink ref="D15" location="IVA!A1" display="CALCULO IVA" xr:uid="{123C94F3-3F9A-4B6D-AA39-81CEFD0F1635}"/>
    <hyperlink ref="D17" location="cheques!A1" display="REGISTROS DE CHEQUES" xr:uid="{040C3BE9-8FDB-4B6E-90E2-324AECB7B957}"/>
    <hyperlink ref="D19" location="POLIZAS!A1" display="POLIZAS" xr:uid="{5BA298E9-78A8-42D0-9528-60227435A577}"/>
    <hyperlink ref="G15" location="Tablas!A1" display="TABLAS" xr:uid="{4F38BE8F-61ED-4E36-91E9-9693DEBC342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09B68-817B-4D91-974F-83CF85F7BDEA}">
  <dimension ref="B1:N123"/>
  <sheetViews>
    <sheetView workbookViewId="0">
      <pane ySplit="4" topLeftCell="A5" activePane="bottomLeft" state="frozen"/>
      <selection activeCell="C19" sqref="C19"/>
      <selection pane="bottomLeft" activeCell="A5" sqref="A5"/>
    </sheetView>
  </sheetViews>
  <sheetFormatPr baseColWidth="10" defaultColWidth="10.7109375" defaultRowHeight="15" x14ac:dyDescent="0.25"/>
  <cols>
    <col min="1" max="1" width="1.140625" customWidth="1"/>
    <col min="3" max="3" width="29.140625" customWidth="1"/>
    <col min="4" max="4" width="13.85546875" customWidth="1"/>
    <col min="5" max="5" width="13.140625" customWidth="1"/>
    <col min="9" max="9" width="12.140625" bestFit="1" customWidth="1"/>
    <col min="10" max="10" width="3.28515625" customWidth="1"/>
    <col min="12" max="12" width="11.42578125" customWidth="1"/>
    <col min="13" max="13" width="3.5703125" customWidth="1"/>
    <col min="14" max="14" width="3.42578125" customWidth="1"/>
  </cols>
  <sheetData>
    <row r="1" spans="2:14" ht="15.75" thickBot="1" x14ac:dyDescent="0.3"/>
    <row r="2" spans="2:14" ht="20.25" thickBot="1" x14ac:dyDescent="0.3">
      <c r="B2" s="198" t="s">
        <v>0</v>
      </c>
      <c r="C2" s="199"/>
      <c r="D2" s="200"/>
      <c r="E2" s="200"/>
      <c r="F2" s="201"/>
      <c r="G2" s="202"/>
      <c r="H2" s="202"/>
      <c r="I2" s="203"/>
    </row>
    <row r="3" spans="2:14" ht="15.75" thickBot="1" x14ac:dyDescent="0.3">
      <c r="B3" s="1"/>
      <c r="C3" s="1"/>
      <c r="D3" s="2"/>
      <c r="E3" s="2"/>
      <c r="F3" s="2"/>
      <c r="G3" s="2"/>
      <c r="H3" s="2"/>
      <c r="I3" s="2"/>
    </row>
    <row r="4" spans="2:14" ht="29.25" customHeight="1" thickBot="1" x14ac:dyDescent="0.3">
      <c r="B4" s="3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K4" s="204" t="s">
        <v>9</v>
      </c>
      <c r="L4" s="204"/>
      <c r="M4" s="6" t="s">
        <v>10</v>
      </c>
      <c r="N4" s="6" t="s">
        <v>11</v>
      </c>
    </row>
    <row r="5" spans="2:14" ht="16.5" x14ac:dyDescent="0.3">
      <c r="B5" s="205" t="s">
        <v>12</v>
      </c>
      <c r="C5" s="206"/>
      <c r="D5" s="206"/>
      <c r="E5" s="206"/>
      <c r="F5" s="206"/>
      <c r="G5" s="206"/>
      <c r="H5" s="206"/>
      <c r="I5" s="207"/>
    </row>
    <row r="6" spans="2:14" x14ac:dyDescent="0.25">
      <c r="B6" s="7"/>
      <c r="C6" s="7"/>
      <c r="D6" s="8">
        <v>0</v>
      </c>
      <c r="E6" s="8">
        <v>0</v>
      </c>
      <c r="F6" s="8">
        <f>IF($M$6="SI",(D6*16%),0)</f>
        <v>0</v>
      </c>
      <c r="G6" s="8">
        <v>0</v>
      </c>
      <c r="H6" s="8">
        <v>0</v>
      </c>
      <c r="I6" s="9">
        <f>SUM(D6+E6+F6-G6-H6)</f>
        <v>0</v>
      </c>
      <c r="K6" s="208" t="s">
        <v>13</v>
      </c>
      <c r="L6" s="209"/>
      <c r="M6" s="10" t="s">
        <v>14</v>
      </c>
    </row>
    <row r="7" spans="2:14" x14ac:dyDescent="0.25">
      <c r="B7" s="7"/>
      <c r="C7" s="7"/>
      <c r="D7" s="8">
        <v>0</v>
      </c>
      <c r="E7" s="8">
        <v>0</v>
      </c>
      <c r="F7" s="8">
        <f t="shared" ref="F7:F12" si="0">IF($M$6="SI",(D7*16%),0)</f>
        <v>0</v>
      </c>
      <c r="G7" s="8">
        <v>0</v>
      </c>
      <c r="H7" s="8">
        <v>0</v>
      </c>
      <c r="I7" s="9">
        <f t="shared" ref="I7:I12" si="1">SUM(D7+E7+F7-G7-H7)</f>
        <v>0</v>
      </c>
      <c r="K7" s="208" t="s">
        <v>15</v>
      </c>
      <c r="L7" s="209"/>
      <c r="M7" s="10" t="s">
        <v>10</v>
      </c>
    </row>
    <row r="8" spans="2:14" x14ac:dyDescent="0.25">
      <c r="B8" s="7"/>
      <c r="C8" s="7"/>
      <c r="D8" s="8">
        <v>0</v>
      </c>
      <c r="E8" s="8">
        <v>0</v>
      </c>
      <c r="F8" s="8">
        <f t="shared" si="0"/>
        <v>0</v>
      </c>
      <c r="G8" s="8">
        <v>0</v>
      </c>
      <c r="H8" s="8">
        <v>0</v>
      </c>
      <c r="I8" s="9">
        <f t="shared" si="1"/>
        <v>0</v>
      </c>
      <c r="K8" s="210"/>
      <c r="L8" s="211"/>
      <c r="M8" s="11"/>
    </row>
    <row r="9" spans="2:14" x14ac:dyDescent="0.25">
      <c r="B9" s="7"/>
      <c r="C9" s="7"/>
      <c r="D9" s="8">
        <v>0</v>
      </c>
      <c r="E9" s="8">
        <v>0</v>
      </c>
      <c r="F9" s="8">
        <f t="shared" si="0"/>
        <v>0</v>
      </c>
      <c r="G9" s="8">
        <v>0</v>
      </c>
      <c r="H9" s="8">
        <v>0</v>
      </c>
      <c r="I9" s="9">
        <f t="shared" si="1"/>
        <v>0</v>
      </c>
    </row>
    <row r="10" spans="2:14" x14ac:dyDescent="0.25">
      <c r="B10" s="7"/>
      <c r="C10" s="7"/>
      <c r="D10" s="8">
        <v>0</v>
      </c>
      <c r="E10" s="8">
        <v>0</v>
      </c>
      <c r="F10" s="8">
        <f t="shared" si="0"/>
        <v>0</v>
      </c>
      <c r="G10" s="8">
        <v>0</v>
      </c>
      <c r="H10" s="8">
        <v>0</v>
      </c>
      <c r="I10" s="9">
        <f t="shared" si="1"/>
        <v>0</v>
      </c>
    </row>
    <row r="11" spans="2:14" x14ac:dyDescent="0.25">
      <c r="B11" s="7"/>
      <c r="C11" s="7"/>
      <c r="D11" s="8">
        <v>0</v>
      </c>
      <c r="E11" s="8">
        <v>0</v>
      </c>
      <c r="F11" s="8">
        <f t="shared" si="0"/>
        <v>0</v>
      </c>
      <c r="G11" s="8">
        <v>0</v>
      </c>
      <c r="H11" s="8">
        <v>0</v>
      </c>
      <c r="I11" s="9">
        <f t="shared" si="1"/>
        <v>0</v>
      </c>
    </row>
    <row r="12" spans="2:14" x14ac:dyDescent="0.25">
      <c r="B12" s="7"/>
      <c r="C12" s="7"/>
      <c r="D12" s="8">
        <v>0</v>
      </c>
      <c r="E12" s="8">
        <v>0</v>
      </c>
      <c r="F12" s="8">
        <f t="shared" si="0"/>
        <v>0</v>
      </c>
      <c r="G12" s="8">
        <v>0</v>
      </c>
      <c r="H12" s="8">
        <v>0</v>
      </c>
      <c r="I12" s="9">
        <f t="shared" si="1"/>
        <v>0</v>
      </c>
    </row>
    <row r="13" spans="2:14" ht="15.75" thickBot="1" x14ac:dyDescent="0.3">
      <c r="B13" s="12" t="s">
        <v>8</v>
      </c>
      <c r="C13" s="13"/>
      <c r="D13" s="14">
        <f t="shared" ref="D13:I13" si="2">SUM(D6:D12)</f>
        <v>0</v>
      </c>
      <c r="E13" s="14">
        <f t="shared" si="2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</row>
    <row r="14" spans="2:14" ht="16.5" x14ac:dyDescent="0.3">
      <c r="B14" s="205" t="s">
        <v>16</v>
      </c>
      <c r="C14" s="206"/>
      <c r="D14" s="206"/>
      <c r="E14" s="206"/>
      <c r="F14" s="206"/>
      <c r="G14" s="206"/>
      <c r="H14" s="206"/>
      <c r="I14" s="207"/>
    </row>
    <row r="15" spans="2:14" x14ac:dyDescent="0.25">
      <c r="B15" s="7"/>
      <c r="C15" s="7"/>
      <c r="D15" s="8">
        <v>0</v>
      </c>
      <c r="E15" s="8">
        <v>0</v>
      </c>
      <c r="F15" s="8">
        <f t="shared" ref="F15:F21" si="3">IF($M$6="SI",(D15*16%),0)</f>
        <v>0</v>
      </c>
      <c r="G15" s="8">
        <v>0</v>
      </c>
      <c r="H15" s="8">
        <v>0</v>
      </c>
      <c r="I15" s="9">
        <f>SUM(D15+E15+F15-G15-H15)</f>
        <v>0</v>
      </c>
    </row>
    <row r="16" spans="2:14" x14ac:dyDescent="0.25">
      <c r="B16" s="7"/>
      <c r="C16" s="7"/>
      <c r="D16" s="8">
        <v>0</v>
      </c>
      <c r="E16" s="8">
        <v>0</v>
      </c>
      <c r="F16" s="8">
        <f t="shared" si="3"/>
        <v>0</v>
      </c>
      <c r="G16" s="8">
        <v>0</v>
      </c>
      <c r="H16" s="8">
        <v>0</v>
      </c>
      <c r="I16" s="9">
        <f t="shared" ref="I16:I21" si="4">SUM(D16+E16+F16-G16-H16)</f>
        <v>0</v>
      </c>
    </row>
    <row r="17" spans="2:9" x14ac:dyDescent="0.25">
      <c r="B17" s="7"/>
      <c r="C17" s="7"/>
      <c r="D17" s="8">
        <v>0</v>
      </c>
      <c r="E17" s="8">
        <v>0</v>
      </c>
      <c r="F17" s="8">
        <f t="shared" si="3"/>
        <v>0</v>
      </c>
      <c r="G17" s="8">
        <v>0</v>
      </c>
      <c r="H17" s="8">
        <v>0</v>
      </c>
      <c r="I17" s="9">
        <f t="shared" si="4"/>
        <v>0</v>
      </c>
    </row>
    <row r="18" spans="2:9" x14ac:dyDescent="0.25">
      <c r="B18" s="7"/>
      <c r="C18" s="7"/>
      <c r="D18" s="8">
        <v>0</v>
      </c>
      <c r="E18" s="8">
        <v>0</v>
      </c>
      <c r="F18" s="8">
        <f t="shared" si="3"/>
        <v>0</v>
      </c>
      <c r="G18" s="8">
        <v>0</v>
      </c>
      <c r="H18" s="8">
        <v>0</v>
      </c>
      <c r="I18" s="9">
        <f t="shared" si="4"/>
        <v>0</v>
      </c>
    </row>
    <row r="19" spans="2:9" x14ac:dyDescent="0.25">
      <c r="B19" s="7"/>
      <c r="C19" s="7"/>
      <c r="D19" s="8">
        <v>0</v>
      </c>
      <c r="E19" s="8">
        <v>0</v>
      </c>
      <c r="F19" s="8">
        <f t="shared" si="3"/>
        <v>0</v>
      </c>
      <c r="G19" s="8">
        <v>0</v>
      </c>
      <c r="H19" s="8">
        <v>0</v>
      </c>
      <c r="I19" s="9">
        <f t="shared" si="4"/>
        <v>0</v>
      </c>
    </row>
    <row r="20" spans="2:9" x14ac:dyDescent="0.25">
      <c r="B20" s="7"/>
      <c r="C20" s="7"/>
      <c r="D20" s="8">
        <v>0</v>
      </c>
      <c r="E20" s="8">
        <v>0</v>
      </c>
      <c r="F20" s="8">
        <f t="shared" si="3"/>
        <v>0</v>
      </c>
      <c r="G20" s="8">
        <v>0</v>
      </c>
      <c r="H20" s="8">
        <v>0</v>
      </c>
      <c r="I20" s="9">
        <f t="shared" si="4"/>
        <v>0</v>
      </c>
    </row>
    <row r="21" spans="2:9" x14ac:dyDescent="0.25">
      <c r="B21" s="7"/>
      <c r="C21" s="7"/>
      <c r="D21" s="8">
        <v>0</v>
      </c>
      <c r="E21" s="8">
        <v>0</v>
      </c>
      <c r="F21" s="8">
        <f t="shared" si="3"/>
        <v>0</v>
      </c>
      <c r="G21" s="8">
        <v>0</v>
      </c>
      <c r="H21" s="8">
        <v>0</v>
      </c>
      <c r="I21" s="9">
        <f t="shared" si="4"/>
        <v>0</v>
      </c>
    </row>
    <row r="22" spans="2:9" ht="15.75" thickBot="1" x14ac:dyDescent="0.3">
      <c r="B22" s="12" t="s">
        <v>8</v>
      </c>
      <c r="C22" s="13"/>
      <c r="D22" s="16">
        <f t="shared" ref="D22:I22" si="5">SUM(D15:D21)</f>
        <v>0</v>
      </c>
      <c r="E22" s="16">
        <f t="shared" si="5"/>
        <v>0</v>
      </c>
      <c r="F22" s="16">
        <f t="shared" si="5"/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</row>
    <row r="23" spans="2:9" ht="16.5" x14ac:dyDescent="0.3">
      <c r="B23" s="205" t="s">
        <v>17</v>
      </c>
      <c r="C23" s="206"/>
      <c r="D23" s="206"/>
      <c r="E23" s="206"/>
      <c r="F23" s="206"/>
      <c r="G23" s="206"/>
      <c r="H23" s="206"/>
      <c r="I23" s="207"/>
    </row>
    <row r="24" spans="2:9" x14ac:dyDescent="0.25">
      <c r="B24" s="7"/>
      <c r="C24" s="7"/>
      <c r="D24" s="17">
        <v>0</v>
      </c>
      <c r="E24" s="17">
        <v>0</v>
      </c>
      <c r="F24" s="8">
        <f t="shared" ref="F24:F30" si="6">IF($M$6="SI",(D24*16%),0)</f>
        <v>0</v>
      </c>
      <c r="G24" s="8">
        <v>0</v>
      </c>
      <c r="H24" s="8">
        <v>0</v>
      </c>
      <c r="I24" s="9">
        <f t="shared" ref="I24:I30" si="7">SUM(D24+E24+F24-G24-H24)</f>
        <v>0</v>
      </c>
    </row>
    <row r="25" spans="2:9" x14ac:dyDescent="0.25">
      <c r="B25" s="7"/>
      <c r="C25" s="7"/>
      <c r="D25" s="8">
        <v>0</v>
      </c>
      <c r="E25" s="8">
        <v>0</v>
      </c>
      <c r="F25" s="8">
        <f t="shared" si="6"/>
        <v>0</v>
      </c>
      <c r="G25" s="8">
        <v>0</v>
      </c>
      <c r="H25" s="8">
        <v>0</v>
      </c>
      <c r="I25" s="9">
        <f t="shared" si="7"/>
        <v>0</v>
      </c>
    </row>
    <row r="26" spans="2:9" x14ac:dyDescent="0.25">
      <c r="B26" s="7"/>
      <c r="C26" s="7"/>
      <c r="D26" s="8">
        <v>0</v>
      </c>
      <c r="E26" s="8">
        <v>0</v>
      </c>
      <c r="F26" s="8">
        <f t="shared" si="6"/>
        <v>0</v>
      </c>
      <c r="G26" s="8">
        <v>0</v>
      </c>
      <c r="H26" s="8">
        <v>0</v>
      </c>
      <c r="I26" s="9">
        <f t="shared" si="7"/>
        <v>0</v>
      </c>
    </row>
    <row r="27" spans="2:9" x14ac:dyDescent="0.25">
      <c r="B27" s="7"/>
      <c r="C27" s="7"/>
      <c r="D27" s="8">
        <v>0</v>
      </c>
      <c r="E27" s="8">
        <v>0</v>
      </c>
      <c r="F27" s="8">
        <f t="shared" si="6"/>
        <v>0</v>
      </c>
      <c r="G27" s="8">
        <v>0</v>
      </c>
      <c r="H27" s="8">
        <v>0</v>
      </c>
      <c r="I27" s="9">
        <f t="shared" si="7"/>
        <v>0</v>
      </c>
    </row>
    <row r="28" spans="2:9" x14ac:dyDescent="0.25">
      <c r="B28" s="7"/>
      <c r="C28" s="7"/>
      <c r="D28" s="8">
        <v>0</v>
      </c>
      <c r="E28" s="8">
        <v>0</v>
      </c>
      <c r="F28" s="8">
        <f t="shared" si="6"/>
        <v>0</v>
      </c>
      <c r="G28" s="8">
        <v>0</v>
      </c>
      <c r="H28" s="8">
        <v>0</v>
      </c>
      <c r="I28" s="9">
        <f t="shared" si="7"/>
        <v>0</v>
      </c>
    </row>
    <row r="29" spans="2:9" x14ac:dyDescent="0.25">
      <c r="B29" s="7"/>
      <c r="C29" s="7"/>
      <c r="D29" s="8">
        <v>0</v>
      </c>
      <c r="E29" s="8">
        <v>0</v>
      </c>
      <c r="F29" s="8">
        <f t="shared" si="6"/>
        <v>0</v>
      </c>
      <c r="G29" s="8">
        <v>0</v>
      </c>
      <c r="H29" s="8">
        <v>0</v>
      </c>
      <c r="I29" s="9">
        <f t="shared" si="7"/>
        <v>0</v>
      </c>
    </row>
    <row r="30" spans="2:9" x14ac:dyDescent="0.25">
      <c r="B30" s="7"/>
      <c r="C30" s="7"/>
      <c r="D30" s="8">
        <v>0</v>
      </c>
      <c r="E30" s="8">
        <v>0</v>
      </c>
      <c r="F30" s="8">
        <f t="shared" si="6"/>
        <v>0</v>
      </c>
      <c r="G30" s="8">
        <v>0</v>
      </c>
      <c r="H30" s="8">
        <v>0</v>
      </c>
      <c r="I30" s="9">
        <f t="shared" si="7"/>
        <v>0</v>
      </c>
    </row>
    <row r="31" spans="2:9" ht="15.75" thickBot="1" x14ac:dyDescent="0.3">
      <c r="B31" s="12" t="s">
        <v>8</v>
      </c>
      <c r="C31" s="13"/>
      <c r="D31" s="16">
        <f t="shared" ref="D31:I31" si="8">SUM(D24:D30)</f>
        <v>0</v>
      </c>
      <c r="E31" s="16">
        <f t="shared" si="8"/>
        <v>0</v>
      </c>
      <c r="F31" s="16">
        <f t="shared" si="8"/>
        <v>0</v>
      </c>
      <c r="G31" s="16">
        <f t="shared" si="8"/>
        <v>0</v>
      </c>
      <c r="H31" s="16">
        <f t="shared" si="8"/>
        <v>0</v>
      </c>
      <c r="I31" s="16">
        <f t="shared" si="8"/>
        <v>0</v>
      </c>
    </row>
    <row r="32" spans="2:9" ht="16.5" x14ac:dyDescent="0.3">
      <c r="B32" s="205" t="s">
        <v>18</v>
      </c>
      <c r="C32" s="206"/>
      <c r="D32" s="206"/>
      <c r="E32" s="206"/>
      <c r="F32" s="206"/>
      <c r="G32" s="206"/>
      <c r="H32" s="206"/>
      <c r="I32" s="207"/>
    </row>
    <row r="33" spans="2:9" x14ac:dyDescent="0.25">
      <c r="B33" s="18"/>
      <c r="C33" s="19"/>
      <c r="D33" s="8">
        <v>0</v>
      </c>
      <c r="E33" s="8">
        <v>0</v>
      </c>
      <c r="F33" s="8">
        <f t="shared" ref="F33:F39" si="9">IF($M$6="SI",(D33*16%),0)</f>
        <v>0</v>
      </c>
      <c r="G33" s="8">
        <v>0</v>
      </c>
      <c r="H33" s="8">
        <v>0</v>
      </c>
      <c r="I33" s="9">
        <f t="shared" ref="I33:I39" si="10">SUM(D33+E33+F33-G33-H33)</f>
        <v>0</v>
      </c>
    </row>
    <row r="34" spans="2:9" x14ac:dyDescent="0.25">
      <c r="B34" s="19"/>
      <c r="C34" s="19"/>
      <c r="D34" s="8">
        <v>0</v>
      </c>
      <c r="E34" s="8">
        <v>0</v>
      </c>
      <c r="F34" s="8">
        <f t="shared" si="9"/>
        <v>0</v>
      </c>
      <c r="G34" s="8">
        <v>0</v>
      </c>
      <c r="H34" s="8">
        <v>0</v>
      </c>
      <c r="I34" s="9">
        <f t="shared" si="10"/>
        <v>0</v>
      </c>
    </row>
    <row r="35" spans="2:9" x14ac:dyDescent="0.25">
      <c r="B35" s="19"/>
      <c r="C35" s="19"/>
      <c r="D35" s="8">
        <v>0</v>
      </c>
      <c r="E35" s="8">
        <v>0</v>
      </c>
      <c r="F35" s="8">
        <f t="shared" si="9"/>
        <v>0</v>
      </c>
      <c r="G35" s="8">
        <v>0</v>
      </c>
      <c r="H35" s="8">
        <v>0</v>
      </c>
      <c r="I35" s="9">
        <f t="shared" si="10"/>
        <v>0</v>
      </c>
    </row>
    <row r="36" spans="2:9" x14ac:dyDescent="0.25">
      <c r="B36" s="19"/>
      <c r="C36" s="19"/>
      <c r="D36" s="8">
        <v>0</v>
      </c>
      <c r="E36" s="8">
        <v>0</v>
      </c>
      <c r="F36" s="8">
        <f t="shared" si="9"/>
        <v>0</v>
      </c>
      <c r="G36" s="8">
        <v>0</v>
      </c>
      <c r="H36" s="8">
        <v>0</v>
      </c>
      <c r="I36" s="9">
        <f t="shared" si="10"/>
        <v>0</v>
      </c>
    </row>
    <row r="37" spans="2:9" x14ac:dyDescent="0.25">
      <c r="B37" s="19"/>
      <c r="C37" s="19"/>
      <c r="D37" s="8">
        <v>0</v>
      </c>
      <c r="E37" s="8">
        <v>0</v>
      </c>
      <c r="F37" s="8">
        <f t="shared" si="9"/>
        <v>0</v>
      </c>
      <c r="G37" s="8">
        <v>0</v>
      </c>
      <c r="H37" s="8">
        <v>0</v>
      </c>
      <c r="I37" s="9">
        <f t="shared" si="10"/>
        <v>0</v>
      </c>
    </row>
    <row r="38" spans="2:9" x14ac:dyDescent="0.25">
      <c r="B38" s="19"/>
      <c r="C38" s="19"/>
      <c r="D38" s="8">
        <v>0</v>
      </c>
      <c r="E38" s="8">
        <v>0</v>
      </c>
      <c r="F38" s="8">
        <f t="shared" si="9"/>
        <v>0</v>
      </c>
      <c r="G38" s="8">
        <v>0</v>
      </c>
      <c r="H38" s="8">
        <v>0</v>
      </c>
      <c r="I38" s="9">
        <f t="shared" si="10"/>
        <v>0</v>
      </c>
    </row>
    <row r="39" spans="2:9" x14ac:dyDescent="0.25">
      <c r="B39" s="19"/>
      <c r="C39" s="19"/>
      <c r="D39" s="8">
        <v>0</v>
      </c>
      <c r="E39" s="8">
        <v>0</v>
      </c>
      <c r="F39" s="8">
        <f t="shared" si="9"/>
        <v>0</v>
      </c>
      <c r="G39" s="8">
        <v>0</v>
      </c>
      <c r="H39" s="8">
        <v>0</v>
      </c>
      <c r="I39" s="9">
        <f t="shared" si="10"/>
        <v>0</v>
      </c>
    </row>
    <row r="40" spans="2:9" ht="15.75" thickBot="1" x14ac:dyDescent="0.3">
      <c r="B40" s="12" t="s">
        <v>8</v>
      </c>
      <c r="C40" s="13"/>
      <c r="D40" s="16">
        <f t="shared" ref="D40:I40" si="11">SUM(D33:D39)</f>
        <v>0</v>
      </c>
      <c r="E40" s="16">
        <f t="shared" si="11"/>
        <v>0</v>
      </c>
      <c r="F40" s="16">
        <f t="shared" si="11"/>
        <v>0</v>
      </c>
      <c r="G40" s="16">
        <f t="shared" si="11"/>
        <v>0</v>
      </c>
      <c r="H40" s="16">
        <f t="shared" si="11"/>
        <v>0</v>
      </c>
      <c r="I40" s="16">
        <f t="shared" si="11"/>
        <v>0</v>
      </c>
    </row>
    <row r="41" spans="2:9" ht="16.5" x14ac:dyDescent="0.3">
      <c r="B41" s="195" t="s">
        <v>19</v>
      </c>
      <c r="C41" s="196"/>
      <c r="D41" s="196"/>
      <c r="E41" s="196"/>
      <c r="F41" s="196"/>
      <c r="G41" s="196"/>
      <c r="H41" s="196"/>
      <c r="I41" s="197"/>
    </row>
    <row r="42" spans="2:9" x14ac:dyDescent="0.25">
      <c r="B42" s="18"/>
      <c r="C42" s="19"/>
      <c r="D42" s="8">
        <v>0</v>
      </c>
      <c r="E42" s="8">
        <v>0</v>
      </c>
      <c r="F42" s="8">
        <f t="shared" ref="F42:F48" si="12">IF($M$6="SI",(D42*16%),0)</f>
        <v>0</v>
      </c>
      <c r="G42" s="8">
        <v>0</v>
      </c>
      <c r="H42" s="8">
        <v>0</v>
      </c>
      <c r="I42" s="9">
        <f>SUM(D42+E42+F42-G42-H42)</f>
        <v>0</v>
      </c>
    </row>
    <row r="43" spans="2:9" x14ac:dyDescent="0.25">
      <c r="B43" s="19"/>
      <c r="C43" s="19"/>
      <c r="D43" s="8">
        <v>0</v>
      </c>
      <c r="E43" s="8">
        <v>0</v>
      </c>
      <c r="F43" s="8">
        <f t="shared" si="12"/>
        <v>0</v>
      </c>
      <c r="G43" s="8">
        <v>0</v>
      </c>
      <c r="H43" s="8">
        <v>0</v>
      </c>
      <c r="I43" s="9">
        <f t="shared" ref="I43:I48" si="13">SUM(D43+E43+F43-G43-H43)</f>
        <v>0</v>
      </c>
    </row>
    <row r="44" spans="2:9" x14ac:dyDescent="0.25">
      <c r="B44" s="19"/>
      <c r="C44" s="19"/>
      <c r="D44" s="8">
        <v>0</v>
      </c>
      <c r="E44" s="8">
        <v>0</v>
      </c>
      <c r="F44" s="8">
        <f t="shared" si="12"/>
        <v>0</v>
      </c>
      <c r="G44" s="8">
        <v>0</v>
      </c>
      <c r="H44" s="8">
        <v>0</v>
      </c>
      <c r="I44" s="9">
        <f t="shared" si="13"/>
        <v>0</v>
      </c>
    </row>
    <row r="45" spans="2:9" x14ac:dyDescent="0.25">
      <c r="B45" s="19"/>
      <c r="C45" s="19"/>
      <c r="D45" s="8">
        <v>0</v>
      </c>
      <c r="E45" s="8">
        <v>0</v>
      </c>
      <c r="F45" s="8">
        <f t="shared" si="12"/>
        <v>0</v>
      </c>
      <c r="G45" s="8">
        <v>0</v>
      </c>
      <c r="H45" s="8">
        <v>0</v>
      </c>
      <c r="I45" s="9">
        <f t="shared" si="13"/>
        <v>0</v>
      </c>
    </row>
    <row r="46" spans="2:9" x14ac:dyDescent="0.25">
      <c r="B46" s="19"/>
      <c r="C46" s="19"/>
      <c r="D46" s="8">
        <v>0</v>
      </c>
      <c r="E46" s="8">
        <v>0</v>
      </c>
      <c r="F46" s="8">
        <f t="shared" si="12"/>
        <v>0</v>
      </c>
      <c r="G46" s="8">
        <v>0</v>
      </c>
      <c r="H46" s="8">
        <v>0</v>
      </c>
      <c r="I46" s="9">
        <f t="shared" si="13"/>
        <v>0</v>
      </c>
    </row>
    <row r="47" spans="2:9" x14ac:dyDescent="0.25">
      <c r="B47" s="19"/>
      <c r="C47" s="19"/>
      <c r="D47" s="8">
        <v>0</v>
      </c>
      <c r="E47" s="8">
        <v>0</v>
      </c>
      <c r="F47" s="8">
        <f t="shared" si="12"/>
        <v>0</v>
      </c>
      <c r="G47" s="8">
        <v>0</v>
      </c>
      <c r="H47" s="8">
        <v>0</v>
      </c>
      <c r="I47" s="9">
        <f t="shared" si="13"/>
        <v>0</v>
      </c>
    </row>
    <row r="48" spans="2:9" x14ac:dyDescent="0.25">
      <c r="B48" s="19"/>
      <c r="C48" s="19"/>
      <c r="D48" s="8">
        <v>0</v>
      </c>
      <c r="E48" s="8">
        <v>0</v>
      </c>
      <c r="F48" s="8">
        <f t="shared" si="12"/>
        <v>0</v>
      </c>
      <c r="G48" s="8">
        <v>0</v>
      </c>
      <c r="H48" s="8">
        <v>0</v>
      </c>
      <c r="I48" s="9">
        <f t="shared" si="13"/>
        <v>0</v>
      </c>
    </row>
    <row r="49" spans="2:9" ht="15.75" thickBot="1" x14ac:dyDescent="0.3">
      <c r="B49" s="20" t="s">
        <v>8</v>
      </c>
      <c r="C49" s="21"/>
      <c r="D49" s="22">
        <f t="shared" ref="D49:I49" si="14">SUM(D42:D48)</f>
        <v>0</v>
      </c>
      <c r="E49" s="22">
        <f t="shared" si="14"/>
        <v>0</v>
      </c>
      <c r="F49" s="22">
        <f t="shared" si="14"/>
        <v>0</v>
      </c>
      <c r="G49" s="22">
        <f t="shared" si="14"/>
        <v>0</v>
      </c>
      <c r="H49" s="22">
        <f t="shared" si="14"/>
        <v>0</v>
      </c>
      <c r="I49" s="22">
        <f t="shared" si="14"/>
        <v>0</v>
      </c>
    </row>
    <row r="50" spans="2:9" ht="16.5" x14ac:dyDescent="0.3">
      <c r="B50" s="195" t="s">
        <v>20</v>
      </c>
      <c r="C50" s="196"/>
      <c r="D50" s="196"/>
      <c r="E50" s="196"/>
      <c r="F50" s="196"/>
      <c r="G50" s="196"/>
      <c r="H50" s="196"/>
      <c r="I50" s="197"/>
    </row>
    <row r="51" spans="2:9" x14ac:dyDescent="0.25">
      <c r="B51" s="19"/>
      <c r="C51" s="19"/>
      <c r="D51" s="8">
        <v>0</v>
      </c>
      <c r="E51" s="8">
        <v>0</v>
      </c>
      <c r="F51" s="8">
        <f t="shared" ref="F51:F57" si="15">IF($M$6="SI",(D51*16%),0)</f>
        <v>0</v>
      </c>
      <c r="G51" s="8">
        <v>0</v>
      </c>
      <c r="H51" s="8">
        <v>0</v>
      </c>
      <c r="I51" s="9">
        <f t="shared" ref="I51:I57" si="16">SUM(D51+E51+F51-G51-H51)</f>
        <v>0</v>
      </c>
    </row>
    <row r="52" spans="2:9" x14ac:dyDescent="0.25">
      <c r="B52" s="19"/>
      <c r="C52" s="19"/>
      <c r="D52" s="8">
        <v>0</v>
      </c>
      <c r="E52" s="8">
        <v>0</v>
      </c>
      <c r="F52" s="8">
        <f t="shared" si="15"/>
        <v>0</v>
      </c>
      <c r="G52" s="8">
        <v>0</v>
      </c>
      <c r="H52" s="8">
        <v>0</v>
      </c>
      <c r="I52" s="9">
        <f t="shared" si="16"/>
        <v>0</v>
      </c>
    </row>
    <row r="53" spans="2:9" x14ac:dyDescent="0.25">
      <c r="B53" s="19"/>
      <c r="C53" s="19"/>
      <c r="D53" s="8">
        <v>0</v>
      </c>
      <c r="E53" s="8">
        <v>0</v>
      </c>
      <c r="F53" s="8">
        <f t="shared" si="15"/>
        <v>0</v>
      </c>
      <c r="G53" s="8">
        <v>0</v>
      </c>
      <c r="H53" s="8">
        <v>0</v>
      </c>
      <c r="I53" s="9">
        <f t="shared" si="16"/>
        <v>0</v>
      </c>
    </row>
    <row r="54" spans="2:9" x14ac:dyDescent="0.25">
      <c r="B54" s="19"/>
      <c r="C54" s="19"/>
      <c r="D54" s="8">
        <v>0</v>
      </c>
      <c r="E54" s="8">
        <v>0</v>
      </c>
      <c r="F54" s="8">
        <f t="shared" si="15"/>
        <v>0</v>
      </c>
      <c r="G54" s="8">
        <v>0</v>
      </c>
      <c r="H54" s="8">
        <v>0</v>
      </c>
      <c r="I54" s="9">
        <f t="shared" si="16"/>
        <v>0</v>
      </c>
    </row>
    <row r="55" spans="2:9" x14ac:dyDescent="0.25">
      <c r="B55" s="19"/>
      <c r="C55" s="19"/>
      <c r="D55" s="8">
        <v>0</v>
      </c>
      <c r="E55" s="8">
        <v>0</v>
      </c>
      <c r="F55" s="8">
        <f t="shared" si="15"/>
        <v>0</v>
      </c>
      <c r="G55" s="8">
        <v>0</v>
      </c>
      <c r="H55" s="8">
        <v>0</v>
      </c>
      <c r="I55" s="9">
        <f t="shared" si="16"/>
        <v>0</v>
      </c>
    </row>
    <row r="56" spans="2:9" x14ac:dyDescent="0.25">
      <c r="B56" s="19"/>
      <c r="C56" s="19"/>
      <c r="D56" s="8">
        <v>0</v>
      </c>
      <c r="E56" s="8">
        <v>0</v>
      </c>
      <c r="F56" s="8">
        <f t="shared" si="15"/>
        <v>0</v>
      </c>
      <c r="G56" s="8">
        <v>0</v>
      </c>
      <c r="H56" s="8">
        <v>0</v>
      </c>
      <c r="I56" s="9">
        <f t="shared" si="16"/>
        <v>0</v>
      </c>
    </row>
    <row r="57" spans="2:9" x14ac:dyDescent="0.25">
      <c r="B57" s="19"/>
      <c r="C57" s="19"/>
      <c r="D57" s="8">
        <v>0</v>
      </c>
      <c r="E57" s="8">
        <v>0</v>
      </c>
      <c r="F57" s="8">
        <f t="shared" si="15"/>
        <v>0</v>
      </c>
      <c r="G57" s="8">
        <v>0</v>
      </c>
      <c r="H57" s="8">
        <v>0</v>
      </c>
      <c r="I57" s="9">
        <f t="shared" si="16"/>
        <v>0</v>
      </c>
    </row>
    <row r="58" spans="2:9" ht="15.75" thickBot="1" x14ac:dyDescent="0.3">
      <c r="B58" s="20" t="s">
        <v>8</v>
      </c>
      <c r="C58" s="21"/>
      <c r="D58" s="22">
        <f t="shared" ref="D58:I58" si="17">SUM(D51:D57)</f>
        <v>0</v>
      </c>
      <c r="E58" s="22">
        <f t="shared" si="17"/>
        <v>0</v>
      </c>
      <c r="F58" s="22">
        <f t="shared" si="17"/>
        <v>0</v>
      </c>
      <c r="G58" s="22">
        <f t="shared" si="17"/>
        <v>0</v>
      </c>
      <c r="H58" s="22">
        <f t="shared" si="17"/>
        <v>0</v>
      </c>
      <c r="I58" s="22">
        <f t="shared" si="17"/>
        <v>0</v>
      </c>
    </row>
    <row r="59" spans="2:9" ht="16.5" x14ac:dyDescent="0.3">
      <c r="B59" s="195" t="s">
        <v>21</v>
      </c>
      <c r="C59" s="196"/>
      <c r="D59" s="196"/>
      <c r="E59" s="196"/>
      <c r="F59" s="196"/>
      <c r="G59" s="196"/>
      <c r="H59" s="196"/>
      <c r="I59" s="197"/>
    </row>
    <row r="60" spans="2:9" x14ac:dyDescent="0.25">
      <c r="B60" s="19"/>
      <c r="C60" s="19"/>
      <c r="D60" s="8">
        <v>0</v>
      </c>
      <c r="E60" s="8">
        <v>0</v>
      </c>
      <c r="F60" s="8">
        <f t="shared" ref="F60:F66" si="18">IF($M$6="SI",(D60*16%),0)</f>
        <v>0</v>
      </c>
      <c r="G60" s="8">
        <v>0</v>
      </c>
      <c r="H60" s="8">
        <v>0</v>
      </c>
      <c r="I60" s="9">
        <f t="shared" ref="I60:I66" si="19">SUM(D60+E60+F60-G60-H60)</f>
        <v>0</v>
      </c>
    </row>
    <row r="61" spans="2:9" x14ac:dyDescent="0.25">
      <c r="B61" s="19"/>
      <c r="C61" s="19"/>
      <c r="D61" s="8">
        <v>0</v>
      </c>
      <c r="E61" s="8">
        <v>0</v>
      </c>
      <c r="F61" s="8">
        <f t="shared" si="18"/>
        <v>0</v>
      </c>
      <c r="G61" s="8">
        <v>0</v>
      </c>
      <c r="H61" s="8">
        <v>0</v>
      </c>
      <c r="I61" s="9">
        <f t="shared" si="19"/>
        <v>0</v>
      </c>
    </row>
    <row r="62" spans="2:9" x14ac:dyDescent="0.25">
      <c r="B62" s="19"/>
      <c r="C62" s="19"/>
      <c r="D62" s="8">
        <v>0</v>
      </c>
      <c r="E62" s="8">
        <v>0</v>
      </c>
      <c r="F62" s="8">
        <f t="shared" si="18"/>
        <v>0</v>
      </c>
      <c r="G62" s="8">
        <v>0</v>
      </c>
      <c r="H62" s="8">
        <v>0</v>
      </c>
      <c r="I62" s="9">
        <f t="shared" si="19"/>
        <v>0</v>
      </c>
    </row>
    <row r="63" spans="2:9" x14ac:dyDescent="0.25">
      <c r="B63" s="19"/>
      <c r="C63" s="19"/>
      <c r="D63" s="8">
        <v>0</v>
      </c>
      <c r="E63" s="8">
        <v>0</v>
      </c>
      <c r="F63" s="8">
        <f t="shared" si="18"/>
        <v>0</v>
      </c>
      <c r="G63" s="8">
        <v>0</v>
      </c>
      <c r="H63" s="8">
        <v>0</v>
      </c>
      <c r="I63" s="9">
        <f t="shared" si="19"/>
        <v>0</v>
      </c>
    </row>
    <row r="64" spans="2:9" x14ac:dyDescent="0.25">
      <c r="B64" s="19"/>
      <c r="C64" s="19"/>
      <c r="D64" s="8">
        <v>0</v>
      </c>
      <c r="E64" s="8">
        <v>0</v>
      </c>
      <c r="F64" s="8">
        <f t="shared" si="18"/>
        <v>0</v>
      </c>
      <c r="G64" s="8">
        <v>0</v>
      </c>
      <c r="H64" s="8">
        <v>0</v>
      </c>
      <c r="I64" s="9">
        <f t="shared" si="19"/>
        <v>0</v>
      </c>
    </row>
    <row r="65" spans="2:9" x14ac:dyDescent="0.25">
      <c r="B65" s="19"/>
      <c r="C65" s="19"/>
      <c r="D65" s="8">
        <v>0</v>
      </c>
      <c r="E65" s="8">
        <v>0</v>
      </c>
      <c r="F65" s="8">
        <f t="shared" si="18"/>
        <v>0</v>
      </c>
      <c r="G65" s="8">
        <v>0</v>
      </c>
      <c r="H65" s="8">
        <v>0</v>
      </c>
      <c r="I65" s="9">
        <f t="shared" si="19"/>
        <v>0</v>
      </c>
    </row>
    <row r="66" spans="2:9" x14ac:dyDescent="0.25">
      <c r="B66" s="19"/>
      <c r="C66" s="19"/>
      <c r="D66" s="8">
        <v>0</v>
      </c>
      <c r="E66" s="8">
        <v>0</v>
      </c>
      <c r="F66" s="8">
        <f t="shared" si="18"/>
        <v>0</v>
      </c>
      <c r="G66" s="8">
        <v>0</v>
      </c>
      <c r="H66" s="8">
        <v>0</v>
      </c>
      <c r="I66" s="9">
        <f t="shared" si="19"/>
        <v>0</v>
      </c>
    </row>
    <row r="67" spans="2:9" ht="15.75" thickBot="1" x14ac:dyDescent="0.3">
      <c r="B67" s="23" t="s">
        <v>8</v>
      </c>
      <c r="C67" s="24"/>
      <c r="D67" s="25">
        <f t="shared" ref="D67:I67" si="20">SUM(D60:D66)</f>
        <v>0</v>
      </c>
      <c r="E67" s="25">
        <f t="shared" si="20"/>
        <v>0</v>
      </c>
      <c r="F67" s="25">
        <f t="shared" si="20"/>
        <v>0</v>
      </c>
      <c r="G67" s="25">
        <f t="shared" si="20"/>
        <v>0</v>
      </c>
      <c r="H67" s="25">
        <f t="shared" si="20"/>
        <v>0</v>
      </c>
      <c r="I67" s="25">
        <f t="shared" si="20"/>
        <v>0</v>
      </c>
    </row>
    <row r="68" spans="2:9" ht="16.5" x14ac:dyDescent="0.3">
      <c r="B68" s="195" t="s">
        <v>22</v>
      </c>
      <c r="C68" s="196"/>
      <c r="D68" s="196"/>
      <c r="E68" s="196"/>
      <c r="F68" s="196"/>
      <c r="G68" s="196"/>
      <c r="H68" s="196"/>
      <c r="I68" s="197"/>
    </row>
    <row r="69" spans="2:9" x14ac:dyDescent="0.25">
      <c r="B69" s="19"/>
      <c r="C69" s="19"/>
      <c r="D69" s="8">
        <v>0</v>
      </c>
      <c r="E69" s="8">
        <v>0</v>
      </c>
      <c r="F69" s="8">
        <f t="shared" ref="F69:F75" si="21">IF($M$6="SI",(D69*16%),0)</f>
        <v>0</v>
      </c>
      <c r="G69" s="8">
        <v>0</v>
      </c>
      <c r="H69" s="8">
        <v>0</v>
      </c>
      <c r="I69" s="9">
        <f t="shared" ref="I69:I75" si="22">SUM(D69+E69+F69-G69-H69)</f>
        <v>0</v>
      </c>
    </row>
    <row r="70" spans="2:9" x14ac:dyDescent="0.25">
      <c r="B70" s="19"/>
      <c r="C70" s="19"/>
      <c r="D70" s="8">
        <v>0</v>
      </c>
      <c r="E70" s="8">
        <v>0</v>
      </c>
      <c r="F70" s="8">
        <f t="shared" si="21"/>
        <v>0</v>
      </c>
      <c r="G70" s="8">
        <v>0</v>
      </c>
      <c r="H70" s="8">
        <v>0</v>
      </c>
      <c r="I70" s="9">
        <f t="shared" si="22"/>
        <v>0</v>
      </c>
    </row>
    <row r="71" spans="2:9" x14ac:dyDescent="0.25">
      <c r="B71" s="19"/>
      <c r="C71" s="19"/>
      <c r="D71" s="8">
        <v>0</v>
      </c>
      <c r="E71" s="8">
        <v>0</v>
      </c>
      <c r="F71" s="8">
        <f t="shared" si="21"/>
        <v>0</v>
      </c>
      <c r="G71" s="8">
        <v>0</v>
      </c>
      <c r="H71" s="8">
        <v>0</v>
      </c>
      <c r="I71" s="9">
        <f t="shared" si="22"/>
        <v>0</v>
      </c>
    </row>
    <row r="72" spans="2:9" x14ac:dyDescent="0.25">
      <c r="B72" s="19"/>
      <c r="C72" s="19"/>
      <c r="D72" s="8">
        <v>0</v>
      </c>
      <c r="E72" s="8">
        <v>0</v>
      </c>
      <c r="F72" s="8">
        <f t="shared" si="21"/>
        <v>0</v>
      </c>
      <c r="G72" s="8">
        <v>0</v>
      </c>
      <c r="H72" s="8">
        <v>0</v>
      </c>
      <c r="I72" s="9">
        <f t="shared" si="22"/>
        <v>0</v>
      </c>
    </row>
    <row r="73" spans="2:9" x14ac:dyDescent="0.25">
      <c r="B73" s="19"/>
      <c r="C73" s="19"/>
      <c r="D73" s="8">
        <v>0</v>
      </c>
      <c r="E73" s="8">
        <v>0</v>
      </c>
      <c r="F73" s="8">
        <f t="shared" si="21"/>
        <v>0</v>
      </c>
      <c r="G73" s="8">
        <v>0</v>
      </c>
      <c r="H73" s="8">
        <v>0</v>
      </c>
      <c r="I73" s="9">
        <f t="shared" si="22"/>
        <v>0</v>
      </c>
    </row>
    <row r="74" spans="2:9" x14ac:dyDescent="0.25">
      <c r="B74" s="19"/>
      <c r="C74" s="19"/>
      <c r="D74" s="8">
        <v>0</v>
      </c>
      <c r="E74" s="8">
        <v>0</v>
      </c>
      <c r="F74" s="8">
        <f t="shared" si="21"/>
        <v>0</v>
      </c>
      <c r="G74" s="8">
        <v>0</v>
      </c>
      <c r="H74" s="8">
        <v>0</v>
      </c>
      <c r="I74" s="9">
        <f t="shared" si="22"/>
        <v>0</v>
      </c>
    </row>
    <row r="75" spans="2:9" x14ac:dyDescent="0.25">
      <c r="B75" s="19"/>
      <c r="C75" s="19"/>
      <c r="D75" s="8">
        <v>0</v>
      </c>
      <c r="E75" s="8">
        <v>0</v>
      </c>
      <c r="F75" s="8">
        <f t="shared" si="21"/>
        <v>0</v>
      </c>
      <c r="G75" s="8">
        <v>0</v>
      </c>
      <c r="H75" s="8">
        <v>0</v>
      </c>
      <c r="I75" s="9">
        <f t="shared" si="22"/>
        <v>0</v>
      </c>
    </row>
    <row r="76" spans="2:9" ht="15.75" thickBot="1" x14ac:dyDescent="0.3">
      <c r="B76" s="23" t="s">
        <v>8</v>
      </c>
      <c r="C76" s="24"/>
      <c r="D76" s="25">
        <f t="shared" ref="D76:I76" si="23">SUM(D69:D75)</f>
        <v>0</v>
      </c>
      <c r="E76" s="25">
        <f t="shared" si="23"/>
        <v>0</v>
      </c>
      <c r="F76" s="25">
        <f t="shared" si="23"/>
        <v>0</v>
      </c>
      <c r="G76" s="25">
        <f t="shared" si="23"/>
        <v>0</v>
      </c>
      <c r="H76" s="25">
        <f t="shared" si="23"/>
        <v>0</v>
      </c>
      <c r="I76" s="25">
        <f t="shared" si="23"/>
        <v>0</v>
      </c>
    </row>
    <row r="77" spans="2:9" ht="16.5" x14ac:dyDescent="0.3">
      <c r="B77" s="195" t="s">
        <v>23</v>
      </c>
      <c r="C77" s="196"/>
      <c r="D77" s="196"/>
      <c r="E77" s="196"/>
      <c r="F77" s="196"/>
      <c r="G77" s="196"/>
      <c r="H77" s="196"/>
      <c r="I77" s="197"/>
    </row>
    <row r="78" spans="2:9" x14ac:dyDescent="0.25">
      <c r="B78" s="19"/>
      <c r="C78" s="19"/>
      <c r="D78" s="8">
        <v>0</v>
      </c>
      <c r="E78" s="8">
        <v>0</v>
      </c>
      <c r="F78" s="8">
        <f t="shared" ref="F78:F84" si="24">IF($M$6="SI",(D78*16%),0)</f>
        <v>0</v>
      </c>
      <c r="G78" s="8">
        <v>0</v>
      </c>
      <c r="H78" s="8">
        <v>0</v>
      </c>
      <c r="I78" s="9">
        <f t="shared" ref="I78:I84" si="25">SUM(D78+E78+F78-G78-H78)</f>
        <v>0</v>
      </c>
    </row>
    <row r="79" spans="2:9" x14ac:dyDescent="0.25">
      <c r="B79" s="19"/>
      <c r="C79" s="19"/>
      <c r="D79" s="8">
        <v>0</v>
      </c>
      <c r="E79" s="8">
        <v>0</v>
      </c>
      <c r="F79" s="8">
        <f t="shared" si="24"/>
        <v>0</v>
      </c>
      <c r="G79" s="8">
        <v>0</v>
      </c>
      <c r="H79" s="8">
        <v>0</v>
      </c>
      <c r="I79" s="9">
        <f t="shared" si="25"/>
        <v>0</v>
      </c>
    </row>
    <row r="80" spans="2:9" x14ac:dyDescent="0.25">
      <c r="B80" s="19"/>
      <c r="C80" s="19"/>
      <c r="D80" s="8">
        <v>0</v>
      </c>
      <c r="E80" s="8">
        <v>0</v>
      </c>
      <c r="F80" s="8">
        <f t="shared" si="24"/>
        <v>0</v>
      </c>
      <c r="G80" s="8">
        <v>0</v>
      </c>
      <c r="H80" s="8">
        <v>0</v>
      </c>
      <c r="I80" s="9">
        <f t="shared" si="25"/>
        <v>0</v>
      </c>
    </row>
    <row r="81" spans="2:9" x14ac:dyDescent="0.25">
      <c r="B81" s="19"/>
      <c r="C81" s="19"/>
      <c r="D81" s="8">
        <v>0</v>
      </c>
      <c r="E81" s="8">
        <v>0</v>
      </c>
      <c r="F81" s="8">
        <f t="shared" si="24"/>
        <v>0</v>
      </c>
      <c r="G81" s="8">
        <v>0</v>
      </c>
      <c r="H81" s="8">
        <v>0</v>
      </c>
      <c r="I81" s="9">
        <f t="shared" si="25"/>
        <v>0</v>
      </c>
    </row>
    <row r="82" spans="2:9" x14ac:dyDescent="0.25">
      <c r="B82" s="19"/>
      <c r="C82" s="19"/>
      <c r="D82" s="8">
        <v>0</v>
      </c>
      <c r="E82" s="8">
        <v>0</v>
      </c>
      <c r="F82" s="8">
        <f t="shared" si="24"/>
        <v>0</v>
      </c>
      <c r="G82" s="8">
        <v>0</v>
      </c>
      <c r="H82" s="8">
        <v>0</v>
      </c>
      <c r="I82" s="9">
        <f t="shared" si="25"/>
        <v>0</v>
      </c>
    </row>
    <row r="83" spans="2:9" x14ac:dyDescent="0.25">
      <c r="B83" s="19"/>
      <c r="C83" s="19"/>
      <c r="D83" s="8">
        <v>0</v>
      </c>
      <c r="E83" s="8">
        <v>0</v>
      </c>
      <c r="F83" s="8">
        <f t="shared" si="24"/>
        <v>0</v>
      </c>
      <c r="G83" s="8">
        <v>0</v>
      </c>
      <c r="H83" s="8">
        <v>0</v>
      </c>
      <c r="I83" s="9">
        <f t="shared" si="25"/>
        <v>0</v>
      </c>
    </row>
    <row r="84" spans="2:9" x14ac:dyDescent="0.25">
      <c r="B84" s="19"/>
      <c r="C84" s="19"/>
      <c r="D84" s="8">
        <v>0</v>
      </c>
      <c r="E84" s="8">
        <v>0</v>
      </c>
      <c r="F84" s="8">
        <f t="shared" si="24"/>
        <v>0</v>
      </c>
      <c r="G84" s="8">
        <v>0</v>
      </c>
      <c r="H84" s="8">
        <v>0</v>
      </c>
      <c r="I84" s="9">
        <f t="shared" si="25"/>
        <v>0</v>
      </c>
    </row>
    <row r="85" spans="2:9" ht="15.75" thickBot="1" x14ac:dyDescent="0.3">
      <c r="B85" s="23" t="s">
        <v>8</v>
      </c>
      <c r="C85" s="24"/>
      <c r="D85" s="25">
        <f t="shared" ref="D85:I85" si="26">SUM(D78:D84)</f>
        <v>0</v>
      </c>
      <c r="E85" s="25">
        <f t="shared" si="26"/>
        <v>0</v>
      </c>
      <c r="F85" s="25">
        <f t="shared" si="26"/>
        <v>0</v>
      </c>
      <c r="G85" s="25">
        <f t="shared" si="26"/>
        <v>0</v>
      </c>
      <c r="H85" s="25">
        <f t="shared" si="26"/>
        <v>0</v>
      </c>
      <c r="I85" s="25">
        <f t="shared" si="26"/>
        <v>0</v>
      </c>
    </row>
    <row r="86" spans="2:9" ht="16.5" x14ac:dyDescent="0.3">
      <c r="B86" s="195" t="s">
        <v>24</v>
      </c>
      <c r="C86" s="196"/>
      <c r="D86" s="196"/>
      <c r="E86" s="196"/>
      <c r="F86" s="196"/>
      <c r="G86" s="196"/>
      <c r="H86" s="196"/>
      <c r="I86" s="197"/>
    </row>
    <row r="87" spans="2:9" x14ac:dyDescent="0.25">
      <c r="B87" s="19"/>
      <c r="C87" s="19"/>
      <c r="D87" s="8">
        <v>0</v>
      </c>
      <c r="E87" s="8">
        <v>0</v>
      </c>
      <c r="F87" s="8">
        <f>IF($M$6="SI",(D87*16%),0)</f>
        <v>0</v>
      </c>
      <c r="G87" s="8">
        <v>0</v>
      </c>
      <c r="H87" s="8">
        <v>0</v>
      </c>
      <c r="I87" s="9">
        <f t="shared" ref="I87:I93" si="27">SUM(D87+E87+F87-G87-H87)</f>
        <v>0</v>
      </c>
    </row>
    <row r="88" spans="2:9" x14ac:dyDescent="0.25">
      <c r="B88" s="19"/>
      <c r="C88" s="19"/>
      <c r="D88" s="8">
        <v>0</v>
      </c>
      <c r="E88" s="8">
        <v>0</v>
      </c>
      <c r="F88" s="8">
        <f t="shared" ref="F88:F93" si="28">IF($M$6="SI",(D88*16%),0)</f>
        <v>0</v>
      </c>
      <c r="G88" s="8">
        <v>0</v>
      </c>
      <c r="H88" s="8">
        <v>0</v>
      </c>
      <c r="I88" s="9">
        <f t="shared" si="27"/>
        <v>0</v>
      </c>
    </row>
    <row r="89" spans="2:9" x14ac:dyDescent="0.25">
      <c r="B89" s="19"/>
      <c r="C89" s="19"/>
      <c r="D89" s="8">
        <v>0</v>
      </c>
      <c r="E89" s="8">
        <v>0</v>
      </c>
      <c r="F89" s="8">
        <f t="shared" si="28"/>
        <v>0</v>
      </c>
      <c r="G89" s="8">
        <v>0</v>
      </c>
      <c r="H89" s="8">
        <v>0</v>
      </c>
      <c r="I89" s="9">
        <f t="shared" si="27"/>
        <v>0</v>
      </c>
    </row>
    <row r="90" spans="2:9" x14ac:dyDescent="0.25">
      <c r="B90" s="19"/>
      <c r="C90" s="19"/>
      <c r="D90" s="8">
        <v>0</v>
      </c>
      <c r="E90" s="8">
        <v>0</v>
      </c>
      <c r="F90" s="8">
        <f t="shared" si="28"/>
        <v>0</v>
      </c>
      <c r="G90" s="8">
        <v>0</v>
      </c>
      <c r="H90" s="8">
        <v>0</v>
      </c>
      <c r="I90" s="9">
        <f t="shared" si="27"/>
        <v>0</v>
      </c>
    </row>
    <row r="91" spans="2:9" x14ac:dyDescent="0.25">
      <c r="B91" s="19"/>
      <c r="C91" s="19"/>
      <c r="D91" s="8">
        <v>0</v>
      </c>
      <c r="E91" s="8">
        <v>0</v>
      </c>
      <c r="F91" s="8">
        <f t="shared" si="28"/>
        <v>0</v>
      </c>
      <c r="G91" s="8">
        <v>0</v>
      </c>
      <c r="H91" s="8">
        <v>0</v>
      </c>
      <c r="I91" s="9">
        <f t="shared" si="27"/>
        <v>0</v>
      </c>
    </row>
    <row r="92" spans="2:9" x14ac:dyDescent="0.25">
      <c r="B92" s="19"/>
      <c r="C92" s="19"/>
      <c r="D92" s="8">
        <v>0</v>
      </c>
      <c r="E92" s="8">
        <v>0</v>
      </c>
      <c r="F92" s="8">
        <f t="shared" si="28"/>
        <v>0</v>
      </c>
      <c r="G92" s="8">
        <v>0</v>
      </c>
      <c r="H92" s="8">
        <v>0</v>
      </c>
      <c r="I92" s="9">
        <f t="shared" si="27"/>
        <v>0</v>
      </c>
    </row>
    <row r="93" spans="2:9" x14ac:dyDescent="0.25">
      <c r="B93" s="19"/>
      <c r="C93" s="19"/>
      <c r="D93" s="8">
        <v>0</v>
      </c>
      <c r="E93" s="8">
        <v>0</v>
      </c>
      <c r="F93" s="8">
        <f t="shared" si="28"/>
        <v>0</v>
      </c>
      <c r="G93" s="8">
        <v>0</v>
      </c>
      <c r="H93" s="8">
        <v>0</v>
      </c>
      <c r="I93" s="9">
        <f t="shared" si="27"/>
        <v>0</v>
      </c>
    </row>
    <row r="94" spans="2:9" ht="15.75" thickBot="1" x14ac:dyDescent="0.3">
      <c r="B94" s="23" t="s">
        <v>8</v>
      </c>
      <c r="C94" s="24"/>
      <c r="D94" s="25">
        <f t="shared" ref="D94:I94" si="29">SUM(D87:D93)</f>
        <v>0</v>
      </c>
      <c r="E94" s="25">
        <f t="shared" si="29"/>
        <v>0</v>
      </c>
      <c r="F94" s="25">
        <f t="shared" si="29"/>
        <v>0</v>
      </c>
      <c r="G94" s="25">
        <f t="shared" si="29"/>
        <v>0</v>
      </c>
      <c r="H94" s="25">
        <f t="shared" si="29"/>
        <v>0</v>
      </c>
      <c r="I94" s="25">
        <f t="shared" si="29"/>
        <v>0</v>
      </c>
    </row>
    <row r="95" spans="2:9" ht="16.5" x14ac:dyDescent="0.3">
      <c r="B95" s="195" t="s">
        <v>25</v>
      </c>
      <c r="C95" s="196"/>
      <c r="D95" s="196"/>
      <c r="E95" s="196"/>
      <c r="F95" s="196"/>
      <c r="G95" s="196"/>
      <c r="H95" s="196"/>
      <c r="I95" s="197"/>
    </row>
    <row r="96" spans="2:9" x14ac:dyDescent="0.25">
      <c r="B96" s="19"/>
      <c r="C96" s="19"/>
      <c r="D96" s="8">
        <v>0</v>
      </c>
      <c r="E96" s="8">
        <v>0</v>
      </c>
      <c r="F96" s="8">
        <f t="shared" ref="F96:F102" si="30">IF($M$6="SI",(D96*16%),0)</f>
        <v>0</v>
      </c>
      <c r="G96" s="8">
        <v>0</v>
      </c>
      <c r="H96" s="8">
        <v>0</v>
      </c>
      <c r="I96" s="9">
        <f t="shared" ref="I96:I102" si="31">SUM(D96+E96+F96-G96-H96)</f>
        <v>0</v>
      </c>
    </row>
    <row r="97" spans="2:9" x14ac:dyDescent="0.25">
      <c r="B97" s="19"/>
      <c r="C97" s="19"/>
      <c r="D97" s="8">
        <v>0</v>
      </c>
      <c r="E97" s="8">
        <v>0</v>
      </c>
      <c r="F97" s="8">
        <f t="shared" si="30"/>
        <v>0</v>
      </c>
      <c r="G97" s="8">
        <v>0</v>
      </c>
      <c r="H97" s="8">
        <v>0</v>
      </c>
      <c r="I97" s="9">
        <f t="shared" si="31"/>
        <v>0</v>
      </c>
    </row>
    <row r="98" spans="2:9" x14ac:dyDescent="0.25">
      <c r="B98" s="19"/>
      <c r="C98" s="19"/>
      <c r="D98" s="8">
        <v>0</v>
      </c>
      <c r="E98" s="8">
        <v>0</v>
      </c>
      <c r="F98" s="8">
        <f t="shared" si="30"/>
        <v>0</v>
      </c>
      <c r="G98" s="8">
        <v>0</v>
      </c>
      <c r="H98" s="8">
        <v>0</v>
      </c>
      <c r="I98" s="9">
        <f t="shared" si="31"/>
        <v>0</v>
      </c>
    </row>
    <row r="99" spans="2:9" x14ac:dyDescent="0.25">
      <c r="B99" s="19"/>
      <c r="C99" s="19"/>
      <c r="D99" s="8">
        <v>0</v>
      </c>
      <c r="E99" s="8">
        <v>0</v>
      </c>
      <c r="F99" s="8">
        <f t="shared" si="30"/>
        <v>0</v>
      </c>
      <c r="G99" s="8">
        <v>0</v>
      </c>
      <c r="H99" s="8">
        <v>0</v>
      </c>
      <c r="I99" s="9">
        <f t="shared" si="31"/>
        <v>0</v>
      </c>
    </row>
    <row r="100" spans="2:9" x14ac:dyDescent="0.25">
      <c r="B100" s="19"/>
      <c r="C100" s="19"/>
      <c r="D100" s="8">
        <v>0</v>
      </c>
      <c r="E100" s="8">
        <v>0</v>
      </c>
      <c r="F100" s="8">
        <f t="shared" si="30"/>
        <v>0</v>
      </c>
      <c r="G100" s="8">
        <v>0</v>
      </c>
      <c r="H100" s="8">
        <v>0</v>
      </c>
      <c r="I100" s="9">
        <f t="shared" si="31"/>
        <v>0</v>
      </c>
    </row>
    <row r="101" spans="2:9" x14ac:dyDescent="0.25">
      <c r="B101" s="19"/>
      <c r="C101" s="19"/>
      <c r="D101" s="8">
        <v>0</v>
      </c>
      <c r="E101" s="8">
        <v>0</v>
      </c>
      <c r="F101" s="8">
        <f t="shared" si="30"/>
        <v>0</v>
      </c>
      <c r="G101" s="8">
        <v>0</v>
      </c>
      <c r="H101" s="8">
        <v>0</v>
      </c>
      <c r="I101" s="9">
        <f t="shared" si="31"/>
        <v>0</v>
      </c>
    </row>
    <row r="102" spans="2:9" x14ac:dyDescent="0.25">
      <c r="B102" s="19"/>
      <c r="C102" s="19"/>
      <c r="D102" s="8">
        <v>0</v>
      </c>
      <c r="E102" s="8">
        <v>0</v>
      </c>
      <c r="F102" s="8">
        <f t="shared" si="30"/>
        <v>0</v>
      </c>
      <c r="G102" s="8">
        <v>0</v>
      </c>
      <c r="H102" s="8">
        <v>0</v>
      </c>
      <c r="I102" s="9">
        <f t="shared" si="31"/>
        <v>0</v>
      </c>
    </row>
    <row r="103" spans="2:9" ht="15.75" thickBot="1" x14ac:dyDescent="0.3">
      <c r="B103" s="23" t="s">
        <v>8</v>
      </c>
      <c r="C103" s="24"/>
      <c r="D103" s="25">
        <f t="shared" ref="D103:I103" si="32">SUM(D96:D102)</f>
        <v>0</v>
      </c>
      <c r="E103" s="25">
        <f t="shared" si="32"/>
        <v>0</v>
      </c>
      <c r="F103" s="25">
        <f t="shared" si="32"/>
        <v>0</v>
      </c>
      <c r="G103" s="25">
        <f t="shared" si="32"/>
        <v>0</v>
      </c>
      <c r="H103" s="25">
        <f t="shared" si="32"/>
        <v>0</v>
      </c>
      <c r="I103" s="25">
        <f t="shared" si="32"/>
        <v>0</v>
      </c>
    </row>
    <row r="104" spans="2:9" ht="16.5" x14ac:dyDescent="0.3">
      <c r="B104" s="195" t="s">
        <v>26</v>
      </c>
      <c r="C104" s="196"/>
      <c r="D104" s="196"/>
      <c r="E104" s="196"/>
      <c r="F104" s="196"/>
      <c r="G104" s="196"/>
      <c r="H104" s="196"/>
      <c r="I104" s="197"/>
    </row>
    <row r="105" spans="2:9" x14ac:dyDescent="0.25">
      <c r="B105" s="19"/>
      <c r="C105" s="19"/>
      <c r="D105" s="8">
        <v>0</v>
      </c>
      <c r="E105" s="8">
        <v>0</v>
      </c>
      <c r="F105" s="8">
        <f t="shared" ref="F105:F111" si="33">IF($M$6="SI",(D105*16%),0)</f>
        <v>0</v>
      </c>
      <c r="G105" s="8">
        <v>0</v>
      </c>
      <c r="H105" s="8">
        <v>0</v>
      </c>
      <c r="I105" s="9">
        <f t="shared" ref="I105:I111" si="34">SUM(D105+E105+F105-G105-H105)</f>
        <v>0</v>
      </c>
    </row>
    <row r="106" spans="2:9" x14ac:dyDescent="0.25">
      <c r="B106" s="19"/>
      <c r="C106" s="19"/>
      <c r="D106" s="8">
        <v>0</v>
      </c>
      <c r="E106" s="8">
        <v>0</v>
      </c>
      <c r="F106" s="8">
        <f t="shared" si="33"/>
        <v>0</v>
      </c>
      <c r="G106" s="8">
        <v>0</v>
      </c>
      <c r="H106" s="8">
        <v>0</v>
      </c>
      <c r="I106" s="9">
        <f t="shared" si="34"/>
        <v>0</v>
      </c>
    </row>
    <row r="107" spans="2:9" x14ac:dyDescent="0.25">
      <c r="B107" s="19"/>
      <c r="C107" s="19"/>
      <c r="D107" s="8">
        <v>0</v>
      </c>
      <c r="E107" s="8">
        <v>0</v>
      </c>
      <c r="F107" s="8">
        <f t="shared" si="33"/>
        <v>0</v>
      </c>
      <c r="G107" s="8">
        <v>0</v>
      </c>
      <c r="H107" s="8">
        <v>0</v>
      </c>
      <c r="I107" s="9">
        <f t="shared" si="34"/>
        <v>0</v>
      </c>
    </row>
    <row r="108" spans="2:9" x14ac:dyDescent="0.25">
      <c r="B108" s="19"/>
      <c r="C108" s="19"/>
      <c r="D108" s="8">
        <v>0</v>
      </c>
      <c r="E108" s="8">
        <v>0</v>
      </c>
      <c r="F108" s="8">
        <f t="shared" si="33"/>
        <v>0</v>
      </c>
      <c r="G108" s="8">
        <v>0</v>
      </c>
      <c r="H108" s="8">
        <v>0</v>
      </c>
      <c r="I108" s="9">
        <f t="shared" si="34"/>
        <v>0</v>
      </c>
    </row>
    <row r="109" spans="2:9" x14ac:dyDescent="0.25">
      <c r="B109" s="19"/>
      <c r="C109" s="19"/>
      <c r="D109" s="8">
        <v>0</v>
      </c>
      <c r="E109" s="8">
        <v>0</v>
      </c>
      <c r="F109" s="8">
        <f t="shared" si="33"/>
        <v>0</v>
      </c>
      <c r="G109" s="8">
        <v>0</v>
      </c>
      <c r="H109" s="8">
        <v>0</v>
      </c>
      <c r="I109" s="9">
        <f t="shared" si="34"/>
        <v>0</v>
      </c>
    </row>
    <row r="110" spans="2:9" x14ac:dyDescent="0.25">
      <c r="B110" s="19"/>
      <c r="C110" s="19"/>
      <c r="D110" s="8">
        <v>0</v>
      </c>
      <c r="E110" s="8">
        <v>0</v>
      </c>
      <c r="F110" s="8">
        <f t="shared" si="33"/>
        <v>0</v>
      </c>
      <c r="G110" s="8">
        <v>0</v>
      </c>
      <c r="H110" s="8">
        <v>0</v>
      </c>
      <c r="I110" s="9">
        <f t="shared" si="34"/>
        <v>0</v>
      </c>
    </row>
    <row r="111" spans="2:9" x14ac:dyDescent="0.25">
      <c r="B111" s="19"/>
      <c r="C111" s="19"/>
      <c r="D111" s="8">
        <v>0</v>
      </c>
      <c r="E111" s="8">
        <v>0</v>
      </c>
      <c r="F111" s="8">
        <f t="shared" si="33"/>
        <v>0</v>
      </c>
      <c r="G111" s="8">
        <v>0</v>
      </c>
      <c r="H111" s="8">
        <v>0</v>
      </c>
      <c r="I111" s="9">
        <f t="shared" si="34"/>
        <v>0</v>
      </c>
    </row>
    <row r="112" spans="2:9" ht="15.75" thickBot="1" x14ac:dyDescent="0.3">
      <c r="B112" s="23" t="s">
        <v>8</v>
      </c>
      <c r="C112" s="24"/>
      <c r="D112" s="25">
        <f t="shared" ref="D112:I112" si="35">SUM(D105:D111)</f>
        <v>0</v>
      </c>
      <c r="E112" s="25">
        <f t="shared" si="35"/>
        <v>0</v>
      </c>
      <c r="F112" s="25">
        <f t="shared" si="35"/>
        <v>0</v>
      </c>
      <c r="G112" s="25">
        <f t="shared" si="35"/>
        <v>0</v>
      </c>
      <c r="H112" s="25">
        <f t="shared" si="35"/>
        <v>0</v>
      </c>
      <c r="I112" s="25">
        <f t="shared" si="35"/>
        <v>0</v>
      </c>
    </row>
    <row r="121" spans="3:3" x14ac:dyDescent="0.25">
      <c r="C121" s="26" t="s">
        <v>27</v>
      </c>
    </row>
    <row r="122" spans="3:3" x14ac:dyDescent="0.25">
      <c r="C122" s="26" t="s">
        <v>28</v>
      </c>
    </row>
    <row r="123" spans="3:3" x14ac:dyDescent="0.25">
      <c r="C123" s="26" t="s">
        <v>29</v>
      </c>
    </row>
  </sheetData>
  <protectedRanges>
    <protectedRange sqref="C123" name="Rango2"/>
    <protectedRange sqref="C121" name="Rango2_1"/>
    <protectedRange sqref="C122" name="Rango2_2"/>
  </protectedRanges>
  <mergeCells count="17">
    <mergeCell ref="B59:I59"/>
    <mergeCell ref="B2:I2"/>
    <mergeCell ref="K4:L4"/>
    <mergeCell ref="B5:I5"/>
    <mergeCell ref="K6:L6"/>
    <mergeCell ref="K7:L7"/>
    <mergeCell ref="K8:L8"/>
    <mergeCell ref="B14:I14"/>
    <mergeCell ref="B23:I23"/>
    <mergeCell ref="B32:I32"/>
    <mergeCell ref="B41:I41"/>
    <mergeCell ref="B50:I50"/>
    <mergeCell ref="B68:I68"/>
    <mergeCell ref="B77:I77"/>
    <mergeCell ref="B86:I86"/>
    <mergeCell ref="B95:I95"/>
    <mergeCell ref="B104:I104"/>
  </mergeCells>
  <dataValidations disablePrompts="1" count="1">
    <dataValidation type="list" allowBlank="1" showInputMessage="1" showErrorMessage="1" sqref="M6:M7" xr:uid="{F00DBBBD-3831-4631-A193-24432916439A}">
      <formula1>$M$4:$N$4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0EBCD-A4E0-4173-A6E9-BC62CE476104}">
  <dimension ref="B1:Q239"/>
  <sheetViews>
    <sheetView topLeftCell="A80" zoomScale="85" zoomScaleNormal="85" workbookViewId="0">
      <selection activeCell="H223" sqref="H223:H238"/>
    </sheetView>
  </sheetViews>
  <sheetFormatPr baseColWidth="10" defaultColWidth="10.7109375" defaultRowHeight="15" x14ac:dyDescent="0.25"/>
  <cols>
    <col min="1" max="1" width="4" customWidth="1"/>
    <col min="2" max="2" width="12.7109375" customWidth="1"/>
    <col min="3" max="3" width="19.85546875" customWidth="1"/>
    <col min="4" max="6" width="16.140625" customWidth="1"/>
    <col min="7" max="7" width="29.7109375" customWidth="1"/>
    <col min="8" max="8" width="16.140625" customWidth="1"/>
    <col min="9" max="9" width="27" customWidth="1"/>
    <col min="10" max="10" width="13.5703125" bestFit="1" customWidth="1"/>
    <col min="11" max="11" width="12" customWidth="1"/>
    <col min="14" max="14" width="13.5703125" customWidth="1"/>
    <col min="15" max="15" width="11.7109375" customWidth="1"/>
    <col min="18" max="18" width="16.42578125" customWidth="1"/>
  </cols>
  <sheetData>
    <row r="1" spans="2:17" ht="21.75" thickBot="1" x14ac:dyDescent="0.4">
      <c r="B1" s="223" t="s">
        <v>30</v>
      </c>
      <c r="C1" s="224"/>
      <c r="D1" s="224"/>
      <c r="E1" s="224"/>
      <c r="F1" s="224"/>
      <c r="G1" s="224"/>
      <c r="H1" s="224"/>
      <c r="I1" s="225"/>
      <c r="J1" s="226"/>
      <c r="K1" s="226"/>
      <c r="L1" s="226"/>
      <c r="M1" s="227"/>
      <c r="N1" s="227"/>
      <c r="O1" s="227"/>
      <c r="P1" s="227"/>
      <c r="Q1" s="228"/>
    </row>
    <row r="2" spans="2:17" ht="15.75" thickBot="1" x14ac:dyDescent="0.3"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</row>
    <row r="3" spans="2:17" ht="16.5" thickBot="1" x14ac:dyDescent="0.3">
      <c r="B3" s="229" t="s">
        <v>12</v>
      </c>
      <c r="C3" s="230"/>
      <c r="D3" s="230"/>
      <c r="E3" s="230" t="s">
        <v>12</v>
      </c>
      <c r="F3" s="230"/>
      <c r="G3" s="230"/>
      <c r="H3" s="230" t="s">
        <v>12</v>
      </c>
      <c r="I3" s="230"/>
      <c r="J3" s="230" t="s">
        <v>12</v>
      </c>
      <c r="K3" s="230"/>
      <c r="L3" s="230" t="s">
        <v>12</v>
      </c>
      <c r="M3" s="230"/>
      <c r="N3" s="230"/>
      <c r="O3" s="230" t="s">
        <v>12</v>
      </c>
      <c r="P3" s="230"/>
      <c r="Q3" s="231"/>
    </row>
    <row r="4" spans="2:17" ht="45" x14ac:dyDescent="0.25">
      <c r="B4" s="29" t="s">
        <v>31</v>
      </c>
      <c r="C4" s="29" t="s">
        <v>32</v>
      </c>
      <c r="D4" s="29" t="s">
        <v>33</v>
      </c>
      <c r="E4" s="29" t="s">
        <v>34</v>
      </c>
      <c r="F4" s="29" t="s">
        <v>35</v>
      </c>
      <c r="G4" s="29" t="s">
        <v>36</v>
      </c>
      <c r="H4" s="29" t="s">
        <v>37</v>
      </c>
      <c r="I4" s="30" t="s">
        <v>38</v>
      </c>
      <c r="J4" s="31" t="s">
        <v>39</v>
      </c>
      <c r="K4" s="32" t="s">
        <v>40</v>
      </c>
      <c r="L4" s="33" t="s">
        <v>41</v>
      </c>
      <c r="M4" s="33" t="s">
        <v>42</v>
      </c>
      <c r="N4" s="34" t="s">
        <v>43</v>
      </c>
      <c r="O4" s="32" t="s">
        <v>44</v>
      </c>
      <c r="P4" s="33" t="s">
        <v>45</v>
      </c>
      <c r="Q4" s="33" t="s">
        <v>8</v>
      </c>
    </row>
    <row r="5" spans="2:17" x14ac:dyDescent="0.25">
      <c r="B5" s="35"/>
      <c r="C5" s="36"/>
      <c r="D5" s="37"/>
      <c r="E5" s="37"/>
      <c r="F5" s="37"/>
      <c r="G5" s="37"/>
      <c r="H5" s="37"/>
      <c r="I5" s="38"/>
      <c r="J5" s="39"/>
      <c r="K5" s="39">
        <f t="shared" ref="K5" si="0">+N5/0.16</f>
        <v>0</v>
      </c>
      <c r="L5" s="39">
        <f t="shared" ref="L5" si="1">+J5-K5</f>
        <v>0</v>
      </c>
      <c r="M5" s="40">
        <f t="shared" ref="M5" si="2">SUM(K5*0.16)</f>
        <v>0</v>
      </c>
      <c r="N5" s="39"/>
      <c r="O5" s="39"/>
      <c r="P5" s="39"/>
      <c r="Q5" s="39">
        <f>SUM(K5+L5+M5+O5+P5)</f>
        <v>0</v>
      </c>
    </row>
    <row r="6" spans="2:17" x14ac:dyDescent="0.25">
      <c r="B6" s="35"/>
      <c r="C6" s="36"/>
      <c r="D6" s="37"/>
      <c r="E6" s="37"/>
      <c r="F6" s="37"/>
      <c r="G6" s="37"/>
      <c r="H6" s="37"/>
      <c r="I6" s="41"/>
      <c r="J6" s="39"/>
      <c r="K6" s="39">
        <f t="shared" ref="K6:K18" si="3">+N6/0.16</f>
        <v>0</v>
      </c>
      <c r="L6" s="39">
        <f t="shared" ref="L6:L18" si="4">+J6-K6</f>
        <v>0</v>
      </c>
      <c r="M6" s="40">
        <f t="shared" ref="M6:M18" si="5">SUM(K6*0.16)</f>
        <v>0</v>
      </c>
      <c r="N6" s="39"/>
      <c r="O6" s="39"/>
      <c r="P6" s="39"/>
      <c r="Q6" s="39">
        <f t="shared" ref="Q6:Q18" si="6">SUM(K6+L6+M6+O6+P6)</f>
        <v>0</v>
      </c>
    </row>
    <row r="7" spans="2:17" x14ac:dyDescent="0.25">
      <c r="B7" s="35"/>
      <c r="C7" s="35"/>
      <c r="D7" s="42"/>
      <c r="E7" s="42"/>
      <c r="F7" s="42"/>
      <c r="G7" s="37"/>
      <c r="H7" s="37"/>
      <c r="I7" s="37"/>
      <c r="J7" s="39"/>
      <c r="K7" s="39">
        <f t="shared" si="3"/>
        <v>0</v>
      </c>
      <c r="L7" s="39">
        <f t="shared" si="4"/>
        <v>0</v>
      </c>
      <c r="M7" s="40">
        <f t="shared" si="5"/>
        <v>0</v>
      </c>
      <c r="N7" s="39"/>
      <c r="O7" s="39"/>
      <c r="P7" s="39"/>
      <c r="Q7" s="39">
        <f t="shared" si="6"/>
        <v>0</v>
      </c>
    </row>
    <row r="8" spans="2:17" x14ac:dyDescent="0.25">
      <c r="B8" s="35"/>
      <c r="C8" s="35"/>
      <c r="D8" s="42"/>
      <c r="E8" s="42"/>
      <c r="F8" s="42"/>
      <c r="G8" s="37"/>
      <c r="H8" s="37"/>
      <c r="I8" s="42"/>
      <c r="J8" s="39"/>
      <c r="K8" s="39">
        <f t="shared" si="3"/>
        <v>0</v>
      </c>
      <c r="L8" s="39">
        <f t="shared" si="4"/>
        <v>0</v>
      </c>
      <c r="M8" s="40">
        <f t="shared" si="5"/>
        <v>0</v>
      </c>
      <c r="N8" s="39"/>
      <c r="O8" s="39"/>
      <c r="P8" s="39"/>
      <c r="Q8" s="39">
        <f t="shared" si="6"/>
        <v>0</v>
      </c>
    </row>
    <row r="9" spans="2:17" x14ac:dyDescent="0.25">
      <c r="B9" s="35"/>
      <c r="C9" s="35"/>
      <c r="D9" s="42"/>
      <c r="E9" s="42"/>
      <c r="F9" s="42"/>
      <c r="G9" s="37"/>
      <c r="H9" s="37"/>
      <c r="I9" s="42"/>
      <c r="J9" s="39"/>
      <c r="K9" s="39">
        <f t="shared" si="3"/>
        <v>0</v>
      </c>
      <c r="L9" s="39">
        <f t="shared" si="4"/>
        <v>0</v>
      </c>
      <c r="M9" s="40">
        <f t="shared" si="5"/>
        <v>0</v>
      </c>
      <c r="N9" s="39"/>
      <c r="O9" s="39"/>
      <c r="P9" s="39"/>
      <c r="Q9" s="39">
        <f t="shared" si="6"/>
        <v>0</v>
      </c>
    </row>
    <row r="10" spans="2:17" x14ac:dyDescent="0.25">
      <c r="B10" s="35"/>
      <c r="C10" s="35"/>
      <c r="D10" s="42"/>
      <c r="E10" s="42"/>
      <c r="F10" s="42"/>
      <c r="G10" s="37"/>
      <c r="H10" s="37"/>
      <c r="I10" s="42"/>
      <c r="J10" s="39"/>
      <c r="K10" s="39">
        <f t="shared" si="3"/>
        <v>0</v>
      </c>
      <c r="L10" s="39">
        <f t="shared" si="4"/>
        <v>0</v>
      </c>
      <c r="M10" s="40">
        <f t="shared" si="5"/>
        <v>0</v>
      </c>
      <c r="N10" s="39"/>
      <c r="O10" s="39"/>
      <c r="P10" s="39"/>
      <c r="Q10" s="39">
        <f t="shared" si="6"/>
        <v>0</v>
      </c>
    </row>
    <row r="11" spans="2:17" x14ac:dyDescent="0.25">
      <c r="B11" s="35"/>
      <c r="C11" s="35"/>
      <c r="D11" s="42"/>
      <c r="E11" s="42"/>
      <c r="F11" s="42"/>
      <c r="G11" s="37"/>
      <c r="H11" s="37"/>
      <c r="I11" s="37"/>
      <c r="J11" s="39"/>
      <c r="K11" s="39">
        <f t="shared" si="3"/>
        <v>0</v>
      </c>
      <c r="L11" s="39">
        <f t="shared" si="4"/>
        <v>0</v>
      </c>
      <c r="M11" s="40">
        <f t="shared" si="5"/>
        <v>0</v>
      </c>
      <c r="N11" s="39"/>
      <c r="O11" s="39"/>
      <c r="P11" s="39"/>
      <c r="Q11" s="39">
        <f t="shared" si="6"/>
        <v>0</v>
      </c>
    </row>
    <row r="12" spans="2:17" x14ac:dyDescent="0.25">
      <c r="B12" s="35"/>
      <c r="C12" s="35"/>
      <c r="D12" s="42"/>
      <c r="E12" s="42"/>
      <c r="F12" s="42"/>
      <c r="G12" s="37"/>
      <c r="H12" s="37"/>
      <c r="I12" s="42"/>
      <c r="J12" s="39"/>
      <c r="K12" s="39">
        <f t="shared" si="3"/>
        <v>0</v>
      </c>
      <c r="L12" s="39">
        <f t="shared" si="4"/>
        <v>0</v>
      </c>
      <c r="M12" s="40">
        <f t="shared" si="5"/>
        <v>0</v>
      </c>
      <c r="N12" s="39"/>
      <c r="O12" s="39"/>
      <c r="P12" s="39"/>
      <c r="Q12" s="39">
        <f t="shared" si="6"/>
        <v>0</v>
      </c>
    </row>
    <row r="13" spans="2:17" x14ac:dyDescent="0.25">
      <c r="B13" s="35"/>
      <c r="C13" s="35"/>
      <c r="D13" s="42"/>
      <c r="E13" s="42"/>
      <c r="F13" s="42"/>
      <c r="G13" s="37"/>
      <c r="H13" s="37"/>
      <c r="I13" s="42"/>
      <c r="J13" s="39"/>
      <c r="K13" s="39">
        <f t="shared" si="3"/>
        <v>0</v>
      </c>
      <c r="L13" s="39">
        <f t="shared" si="4"/>
        <v>0</v>
      </c>
      <c r="M13" s="40">
        <f t="shared" si="5"/>
        <v>0</v>
      </c>
      <c r="N13" s="39"/>
      <c r="O13" s="39"/>
      <c r="P13" s="39"/>
      <c r="Q13" s="39">
        <f t="shared" si="6"/>
        <v>0</v>
      </c>
    </row>
    <row r="14" spans="2:17" x14ac:dyDescent="0.25">
      <c r="B14" s="35"/>
      <c r="C14" s="35"/>
      <c r="D14" s="42"/>
      <c r="E14" s="42"/>
      <c r="F14" s="42"/>
      <c r="G14" s="37"/>
      <c r="H14" s="37"/>
      <c r="I14" s="42"/>
      <c r="J14" s="39"/>
      <c r="K14" s="39">
        <f t="shared" si="3"/>
        <v>0</v>
      </c>
      <c r="L14" s="39">
        <f t="shared" si="4"/>
        <v>0</v>
      </c>
      <c r="M14" s="40">
        <f t="shared" si="5"/>
        <v>0</v>
      </c>
      <c r="N14" s="39"/>
      <c r="O14" s="39"/>
      <c r="P14" s="39"/>
      <c r="Q14" s="39">
        <f t="shared" si="6"/>
        <v>0</v>
      </c>
    </row>
    <row r="15" spans="2:17" x14ac:dyDescent="0.25">
      <c r="B15" s="35"/>
      <c r="C15" s="35"/>
      <c r="D15" s="42"/>
      <c r="E15" s="42"/>
      <c r="F15" s="42"/>
      <c r="G15" s="37"/>
      <c r="H15" s="37"/>
      <c r="I15" s="42"/>
      <c r="J15" s="39"/>
      <c r="K15" s="39">
        <f t="shared" si="3"/>
        <v>0</v>
      </c>
      <c r="L15" s="39">
        <f t="shared" si="4"/>
        <v>0</v>
      </c>
      <c r="M15" s="40">
        <f t="shared" si="5"/>
        <v>0</v>
      </c>
      <c r="N15" s="39"/>
      <c r="O15" s="39"/>
      <c r="P15" s="39"/>
      <c r="Q15" s="39">
        <f t="shared" si="6"/>
        <v>0</v>
      </c>
    </row>
    <row r="16" spans="2:17" x14ac:dyDescent="0.25">
      <c r="B16" s="35"/>
      <c r="C16" s="35"/>
      <c r="D16" s="42"/>
      <c r="E16" s="42"/>
      <c r="F16" s="42"/>
      <c r="G16" s="37"/>
      <c r="H16" s="37"/>
      <c r="I16" s="42"/>
      <c r="J16" s="39"/>
      <c r="K16" s="39">
        <f t="shared" si="3"/>
        <v>0</v>
      </c>
      <c r="L16" s="39">
        <f t="shared" si="4"/>
        <v>0</v>
      </c>
      <c r="M16" s="40">
        <f t="shared" si="5"/>
        <v>0</v>
      </c>
      <c r="N16" s="39"/>
      <c r="O16" s="39"/>
      <c r="P16" s="39"/>
      <c r="Q16" s="39">
        <f t="shared" si="6"/>
        <v>0</v>
      </c>
    </row>
    <row r="17" spans="2:17" x14ac:dyDescent="0.25">
      <c r="B17" s="35"/>
      <c r="C17" s="35"/>
      <c r="D17" s="42"/>
      <c r="E17" s="42"/>
      <c r="F17" s="42"/>
      <c r="G17" s="37"/>
      <c r="H17" s="37"/>
      <c r="I17" s="42"/>
      <c r="J17" s="39"/>
      <c r="K17" s="39">
        <f t="shared" si="3"/>
        <v>0</v>
      </c>
      <c r="L17" s="39">
        <f t="shared" si="4"/>
        <v>0</v>
      </c>
      <c r="M17" s="40">
        <f t="shared" si="5"/>
        <v>0</v>
      </c>
      <c r="N17" s="39"/>
      <c r="O17" s="39"/>
      <c r="P17" s="39"/>
      <c r="Q17" s="39">
        <f t="shared" si="6"/>
        <v>0</v>
      </c>
    </row>
    <row r="18" spans="2:17" ht="15.75" thickBot="1" x14ac:dyDescent="0.3">
      <c r="B18" s="35"/>
      <c r="C18" s="35"/>
      <c r="D18" s="42"/>
      <c r="E18" s="42"/>
      <c r="F18" s="42"/>
      <c r="G18" s="37"/>
      <c r="H18" s="37"/>
      <c r="I18" s="44"/>
      <c r="J18" s="39"/>
      <c r="K18" s="39">
        <f t="shared" si="3"/>
        <v>0</v>
      </c>
      <c r="L18" s="39">
        <f t="shared" si="4"/>
        <v>0</v>
      </c>
      <c r="M18" s="40">
        <f t="shared" si="5"/>
        <v>0</v>
      </c>
      <c r="N18" s="39"/>
      <c r="O18" s="39"/>
      <c r="P18" s="39"/>
      <c r="Q18" s="39">
        <f t="shared" si="6"/>
        <v>0</v>
      </c>
    </row>
    <row r="19" spans="2:17" ht="15.75" thickBot="1" x14ac:dyDescent="0.3">
      <c r="B19" s="220" t="s">
        <v>8</v>
      </c>
      <c r="C19" s="221"/>
      <c r="D19" s="221"/>
      <c r="E19" s="221"/>
      <c r="F19" s="221"/>
      <c r="G19" s="221"/>
      <c r="H19" s="221"/>
      <c r="I19" s="222"/>
      <c r="J19" s="45">
        <f t="shared" ref="J19:Q19" si="7">SUM(J5:J18)</f>
        <v>0</v>
      </c>
      <c r="K19" s="46">
        <f t="shared" si="7"/>
        <v>0</v>
      </c>
      <c r="L19" s="46">
        <f t="shared" si="7"/>
        <v>0</v>
      </c>
      <c r="M19" s="46">
        <f t="shared" si="7"/>
        <v>0</v>
      </c>
      <c r="N19" s="46">
        <f t="shared" si="7"/>
        <v>0</v>
      </c>
      <c r="O19" s="46">
        <f t="shared" si="7"/>
        <v>0</v>
      </c>
      <c r="P19" s="46">
        <f t="shared" si="7"/>
        <v>0</v>
      </c>
      <c r="Q19" s="47">
        <f t="shared" si="7"/>
        <v>0</v>
      </c>
    </row>
    <row r="20" spans="2:17" ht="15.75" thickBot="1" x14ac:dyDescent="0.3"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  <c r="M20" s="49"/>
      <c r="N20" s="49"/>
      <c r="O20" s="49"/>
      <c r="P20" s="49"/>
      <c r="Q20" s="49"/>
    </row>
    <row r="21" spans="2:17" ht="17.25" thickBot="1" x14ac:dyDescent="0.35">
      <c r="B21" s="217" t="s">
        <v>16</v>
      </c>
      <c r="C21" s="212"/>
      <c r="D21" s="212"/>
      <c r="E21" s="212" t="s">
        <v>16</v>
      </c>
      <c r="F21" s="212"/>
      <c r="G21" s="212"/>
      <c r="H21" s="212" t="s">
        <v>16</v>
      </c>
      <c r="I21" s="212"/>
      <c r="J21" s="212" t="s">
        <v>16</v>
      </c>
      <c r="K21" s="212"/>
      <c r="L21" s="212" t="s">
        <v>16</v>
      </c>
      <c r="M21" s="212"/>
      <c r="N21" s="212"/>
      <c r="O21" s="212" t="s">
        <v>16</v>
      </c>
      <c r="P21" s="212"/>
      <c r="Q21" s="213"/>
    </row>
    <row r="22" spans="2:17" ht="45" x14ac:dyDescent="0.25">
      <c r="B22" s="29" t="s">
        <v>31</v>
      </c>
      <c r="C22" s="29" t="s">
        <v>32</v>
      </c>
      <c r="D22" s="29" t="s">
        <v>33</v>
      </c>
      <c r="E22" s="29" t="s">
        <v>34</v>
      </c>
      <c r="F22" s="29" t="s">
        <v>35</v>
      </c>
      <c r="G22" s="29" t="s">
        <v>36</v>
      </c>
      <c r="H22" s="29" t="s">
        <v>37</v>
      </c>
      <c r="I22" s="30" t="s">
        <v>38</v>
      </c>
      <c r="J22" s="50" t="s">
        <v>39</v>
      </c>
      <c r="K22" s="51" t="s">
        <v>40</v>
      </c>
      <c r="L22" s="29" t="s">
        <v>41</v>
      </c>
      <c r="M22" s="29" t="s">
        <v>42</v>
      </c>
      <c r="N22" s="52" t="s">
        <v>43</v>
      </c>
      <c r="O22" s="51" t="s">
        <v>44</v>
      </c>
      <c r="P22" s="29" t="s">
        <v>45</v>
      </c>
      <c r="Q22" s="29" t="s">
        <v>8</v>
      </c>
    </row>
    <row r="23" spans="2:17" x14ac:dyDescent="0.25">
      <c r="B23" s="35"/>
      <c r="C23" s="35"/>
      <c r="D23" s="35"/>
      <c r="E23" s="35"/>
      <c r="F23" s="35"/>
      <c r="G23" s="37"/>
      <c r="H23" s="37"/>
      <c r="I23" s="53"/>
      <c r="J23" s="39"/>
      <c r="K23" s="39">
        <f t="shared" ref="K23:K38" si="8">+N23/0.16</f>
        <v>0</v>
      </c>
      <c r="L23" s="39">
        <f t="shared" ref="L23:L38" si="9">+J23-K23</f>
        <v>0</v>
      </c>
      <c r="M23" s="40">
        <f t="shared" ref="M23:M38" si="10">SUM(K23*0.16)</f>
        <v>0</v>
      </c>
      <c r="N23" s="39"/>
      <c r="O23" s="39"/>
      <c r="P23" s="39"/>
      <c r="Q23" s="39">
        <f t="shared" ref="Q23:Q38" si="11">SUM(K23+L23+M23+O23+P23)</f>
        <v>0</v>
      </c>
    </row>
    <row r="24" spans="2:17" x14ac:dyDescent="0.25">
      <c r="B24" s="35"/>
      <c r="C24" s="35"/>
      <c r="D24" s="35"/>
      <c r="E24" s="35"/>
      <c r="F24" s="35"/>
      <c r="G24" s="37"/>
      <c r="H24" s="37"/>
      <c r="I24" s="53"/>
      <c r="J24" s="39"/>
      <c r="K24" s="39">
        <f t="shared" si="8"/>
        <v>0</v>
      </c>
      <c r="L24" s="39">
        <f t="shared" si="9"/>
        <v>0</v>
      </c>
      <c r="M24" s="40">
        <f t="shared" si="10"/>
        <v>0</v>
      </c>
      <c r="N24" s="39"/>
      <c r="O24" s="39"/>
      <c r="P24" s="39"/>
      <c r="Q24" s="39">
        <f t="shared" si="11"/>
        <v>0</v>
      </c>
    </row>
    <row r="25" spans="2:17" x14ac:dyDescent="0.25">
      <c r="B25" s="54"/>
      <c r="C25" s="54"/>
      <c r="D25" s="54"/>
      <c r="E25" s="54"/>
      <c r="F25" s="54"/>
      <c r="G25" s="37"/>
      <c r="H25" s="37"/>
      <c r="I25" s="35"/>
      <c r="J25" s="39"/>
      <c r="K25" s="39">
        <f t="shared" si="8"/>
        <v>0</v>
      </c>
      <c r="L25" s="39">
        <f t="shared" si="9"/>
        <v>0</v>
      </c>
      <c r="M25" s="40">
        <f t="shared" si="10"/>
        <v>0</v>
      </c>
      <c r="N25" s="39"/>
      <c r="O25" s="39"/>
      <c r="P25" s="39"/>
      <c r="Q25" s="39">
        <f t="shared" si="11"/>
        <v>0</v>
      </c>
    </row>
    <row r="26" spans="2:17" x14ac:dyDescent="0.25">
      <c r="B26" s="54"/>
      <c r="C26" s="54"/>
      <c r="D26" s="54"/>
      <c r="E26" s="54"/>
      <c r="F26" s="54"/>
      <c r="G26" s="37"/>
      <c r="H26" s="37"/>
      <c r="I26" s="36"/>
      <c r="J26" s="39"/>
      <c r="K26" s="39">
        <f t="shared" si="8"/>
        <v>0</v>
      </c>
      <c r="L26" s="39">
        <f t="shared" si="9"/>
        <v>0</v>
      </c>
      <c r="M26" s="40">
        <f t="shared" si="10"/>
        <v>0</v>
      </c>
      <c r="N26" s="39"/>
      <c r="O26" s="39"/>
      <c r="P26" s="39"/>
      <c r="Q26" s="39">
        <f t="shared" si="11"/>
        <v>0</v>
      </c>
    </row>
    <row r="27" spans="2:17" x14ac:dyDescent="0.25">
      <c r="B27" s="54"/>
      <c r="C27" s="54"/>
      <c r="D27" s="54"/>
      <c r="E27" s="54"/>
      <c r="F27" s="54"/>
      <c r="G27" s="37"/>
      <c r="H27" s="37"/>
      <c r="I27" s="35"/>
      <c r="J27" s="39"/>
      <c r="K27" s="39">
        <f t="shared" si="8"/>
        <v>0</v>
      </c>
      <c r="L27" s="39">
        <f t="shared" si="9"/>
        <v>0</v>
      </c>
      <c r="M27" s="40">
        <f t="shared" si="10"/>
        <v>0</v>
      </c>
      <c r="N27" s="39"/>
      <c r="O27" s="39"/>
      <c r="P27" s="39"/>
      <c r="Q27" s="39">
        <f t="shared" si="11"/>
        <v>0</v>
      </c>
    </row>
    <row r="28" spans="2:17" x14ac:dyDescent="0.25">
      <c r="B28" s="54"/>
      <c r="C28" s="54"/>
      <c r="D28" s="54"/>
      <c r="E28" s="54"/>
      <c r="F28" s="54"/>
      <c r="G28" s="37"/>
      <c r="H28" s="37"/>
      <c r="I28" s="35"/>
      <c r="J28" s="39"/>
      <c r="K28" s="39">
        <f t="shared" si="8"/>
        <v>0</v>
      </c>
      <c r="L28" s="39">
        <f t="shared" si="9"/>
        <v>0</v>
      </c>
      <c r="M28" s="40">
        <f t="shared" si="10"/>
        <v>0</v>
      </c>
      <c r="N28" s="39"/>
      <c r="O28" s="39"/>
      <c r="P28" s="39"/>
      <c r="Q28" s="39">
        <f t="shared" si="11"/>
        <v>0</v>
      </c>
    </row>
    <row r="29" spans="2:17" x14ac:dyDescent="0.25">
      <c r="B29" s="54"/>
      <c r="C29" s="54"/>
      <c r="D29" s="54"/>
      <c r="E29" s="54"/>
      <c r="F29" s="54"/>
      <c r="G29" s="37"/>
      <c r="H29" s="37"/>
      <c r="I29" s="35"/>
      <c r="J29" s="39"/>
      <c r="K29" s="39">
        <f t="shared" si="8"/>
        <v>0</v>
      </c>
      <c r="L29" s="39">
        <f t="shared" si="9"/>
        <v>0</v>
      </c>
      <c r="M29" s="40">
        <f t="shared" si="10"/>
        <v>0</v>
      </c>
      <c r="N29" s="39"/>
      <c r="O29" s="39"/>
      <c r="P29" s="39"/>
      <c r="Q29" s="39">
        <f t="shared" si="11"/>
        <v>0</v>
      </c>
    </row>
    <row r="30" spans="2:17" x14ac:dyDescent="0.25">
      <c r="B30" s="54"/>
      <c r="C30" s="54"/>
      <c r="D30" s="54"/>
      <c r="E30" s="54"/>
      <c r="F30" s="54"/>
      <c r="G30" s="37"/>
      <c r="H30" s="37"/>
      <c r="I30" s="35"/>
      <c r="J30" s="39"/>
      <c r="K30" s="39">
        <f t="shared" si="8"/>
        <v>0</v>
      </c>
      <c r="L30" s="39">
        <f t="shared" si="9"/>
        <v>0</v>
      </c>
      <c r="M30" s="40">
        <f t="shared" si="10"/>
        <v>0</v>
      </c>
      <c r="N30" s="39"/>
      <c r="O30" s="39"/>
      <c r="P30" s="39"/>
      <c r="Q30" s="39">
        <f t="shared" si="11"/>
        <v>0</v>
      </c>
    </row>
    <row r="31" spans="2:17" x14ac:dyDescent="0.25">
      <c r="B31" s="35"/>
      <c r="C31" s="35"/>
      <c r="D31" s="35"/>
      <c r="E31" s="35"/>
      <c r="F31" s="35"/>
      <c r="G31" s="37"/>
      <c r="H31" s="37"/>
      <c r="I31" s="35"/>
      <c r="J31" s="39"/>
      <c r="K31" s="39">
        <f t="shared" si="8"/>
        <v>0</v>
      </c>
      <c r="L31" s="39">
        <f t="shared" si="9"/>
        <v>0</v>
      </c>
      <c r="M31" s="40">
        <f t="shared" si="10"/>
        <v>0</v>
      </c>
      <c r="N31" s="39"/>
      <c r="O31" s="39"/>
      <c r="P31" s="39"/>
      <c r="Q31" s="39">
        <f t="shared" si="11"/>
        <v>0</v>
      </c>
    </row>
    <row r="32" spans="2:17" x14ac:dyDescent="0.25">
      <c r="B32" s="35"/>
      <c r="C32" s="35"/>
      <c r="D32" s="35"/>
      <c r="E32" s="35"/>
      <c r="F32" s="35"/>
      <c r="G32" s="37"/>
      <c r="H32" s="37"/>
      <c r="I32" s="35"/>
      <c r="J32" s="39"/>
      <c r="K32" s="39">
        <f t="shared" si="8"/>
        <v>0</v>
      </c>
      <c r="L32" s="39">
        <f t="shared" si="9"/>
        <v>0</v>
      </c>
      <c r="M32" s="40">
        <f t="shared" si="10"/>
        <v>0</v>
      </c>
      <c r="N32" s="39"/>
      <c r="O32" s="39"/>
      <c r="P32" s="39"/>
      <c r="Q32" s="39">
        <f t="shared" si="11"/>
        <v>0</v>
      </c>
    </row>
    <row r="33" spans="2:17" x14ac:dyDescent="0.25">
      <c r="B33" s="35"/>
      <c r="C33" s="35"/>
      <c r="D33" s="35"/>
      <c r="E33" s="35"/>
      <c r="F33" s="35"/>
      <c r="G33" s="37"/>
      <c r="H33" s="37"/>
      <c r="I33" s="35"/>
      <c r="J33" s="39"/>
      <c r="K33" s="39">
        <f t="shared" si="8"/>
        <v>0</v>
      </c>
      <c r="L33" s="39">
        <f t="shared" si="9"/>
        <v>0</v>
      </c>
      <c r="M33" s="40">
        <f t="shared" si="10"/>
        <v>0</v>
      </c>
      <c r="N33" s="39"/>
      <c r="O33" s="39"/>
      <c r="P33" s="39"/>
      <c r="Q33" s="39">
        <f t="shared" si="11"/>
        <v>0</v>
      </c>
    </row>
    <row r="34" spans="2:17" x14ac:dyDescent="0.25">
      <c r="B34" s="35"/>
      <c r="C34" s="35"/>
      <c r="D34" s="35"/>
      <c r="E34" s="35"/>
      <c r="F34" s="35"/>
      <c r="G34" s="37"/>
      <c r="H34" s="37"/>
      <c r="I34" s="35"/>
      <c r="J34" s="39"/>
      <c r="K34" s="39">
        <f t="shared" si="8"/>
        <v>0</v>
      </c>
      <c r="L34" s="39">
        <f t="shared" si="9"/>
        <v>0</v>
      </c>
      <c r="M34" s="40">
        <f t="shared" si="10"/>
        <v>0</v>
      </c>
      <c r="N34" s="39"/>
      <c r="O34" s="39"/>
      <c r="P34" s="39"/>
      <c r="Q34" s="39">
        <f t="shared" si="11"/>
        <v>0</v>
      </c>
    </row>
    <row r="35" spans="2:17" x14ac:dyDescent="0.25">
      <c r="B35" s="35"/>
      <c r="C35" s="35"/>
      <c r="D35" s="35"/>
      <c r="E35" s="35"/>
      <c r="F35" s="35"/>
      <c r="G35" s="37"/>
      <c r="H35" s="37"/>
      <c r="I35" s="35"/>
      <c r="J35" s="39"/>
      <c r="K35" s="39">
        <f t="shared" si="8"/>
        <v>0</v>
      </c>
      <c r="L35" s="39">
        <f t="shared" si="9"/>
        <v>0</v>
      </c>
      <c r="M35" s="40">
        <f t="shared" si="10"/>
        <v>0</v>
      </c>
      <c r="N35" s="39"/>
      <c r="O35" s="39"/>
      <c r="P35" s="39"/>
      <c r="Q35" s="39">
        <f t="shared" si="11"/>
        <v>0</v>
      </c>
    </row>
    <row r="36" spans="2:17" x14ac:dyDescent="0.25">
      <c r="B36" s="35"/>
      <c r="C36" s="35"/>
      <c r="D36" s="35"/>
      <c r="E36" s="35"/>
      <c r="F36" s="35"/>
      <c r="G36" s="37"/>
      <c r="H36" s="37"/>
      <c r="I36" s="35"/>
      <c r="J36" s="39"/>
      <c r="K36" s="39">
        <f t="shared" si="8"/>
        <v>0</v>
      </c>
      <c r="L36" s="39">
        <f t="shared" si="9"/>
        <v>0</v>
      </c>
      <c r="M36" s="40">
        <f t="shared" si="10"/>
        <v>0</v>
      </c>
      <c r="N36" s="39"/>
      <c r="O36" s="39"/>
      <c r="P36" s="39"/>
      <c r="Q36" s="39">
        <f t="shared" si="11"/>
        <v>0</v>
      </c>
    </row>
    <row r="37" spans="2:17" x14ac:dyDescent="0.25">
      <c r="B37" s="35"/>
      <c r="C37" s="35"/>
      <c r="D37" s="35"/>
      <c r="E37" s="35"/>
      <c r="F37" s="35"/>
      <c r="G37" s="37"/>
      <c r="H37" s="37"/>
      <c r="I37" s="35"/>
      <c r="J37" s="39"/>
      <c r="K37" s="39">
        <f t="shared" si="8"/>
        <v>0</v>
      </c>
      <c r="L37" s="39">
        <f t="shared" si="9"/>
        <v>0</v>
      </c>
      <c r="M37" s="40">
        <f t="shared" si="10"/>
        <v>0</v>
      </c>
      <c r="N37" s="39"/>
      <c r="O37" s="39"/>
      <c r="P37" s="39"/>
      <c r="Q37" s="39">
        <f t="shared" si="11"/>
        <v>0</v>
      </c>
    </row>
    <row r="38" spans="2:17" ht="15.75" thickBot="1" x14ac:dyDescent="0.3">
      <c r="B38" s="35"/>
      <c r="C38" s="35"/>
      <c r="D38" s="35"/>
      <c r="E38" s="35"/>
      <c r="F38" s="35"/>
      <c r="G38" s="37"/>
      <c r="H38" s="37"/>
      <c r="I38" s="35"/>
      <c r="J38" s="39"/>
      <c r="K38" s="39">
        <f t="shared" si="8"/>
        <v>0</v>
      </c>
      <c r="L38" s="39">
        <f t="shared" si="9"/>
        <v>0</v>
      </c>
      <c r="M38" s="40">
        <f t="shared" si="10"/>
        <v>0</v>
      </c>
      <c r="N38" s="39"/>
      <c r="O38" s="39"/>
      <c r="P38" s="39"/>
      <c r="Q38" s="39">
        <f t="shared" si="11"/>
        <v>0</v>
      </c>
    </row>
    <row r="39" spans="2:17" ht="15.75" thickBot="1" x14ac:dyDescent="0.3">
      <c r="B39" s="214" t="s">
        <v>8</v>
      </c>
      <c r="C39" s="215"/>
      <c r="D39" s="215"/>
      <c r="E39" s="215"/>
      <c r="F39" s="215"/>
      <c r="G39" s="215"/>
      <c r="H39" s="215"/>
      <c r="I39" s="216"/>
      <c r="J39" s="55">
        <f t="shared" ref="J39:O39" si="12">SUM(J23:J38)</f>
        <v>0</v>
      </c>
      <c r="K39" s="56">
        <f t="shared" si="12"/>
        <v>0</v>
      </c>
      <c r="L39" s="56">
        <f t="shared" si="12"/>
        <v>0</v>
      </c>
      <c r="M39" s="56">
        <f t="shared" si="12"/>
        <v>0</v>
      </c>
      <c r="N39" s="56">
        <f t="shared" si="12"/>
        <v>0</v>
      </c>
      <c r="O39" s="56">
        <f t="shared" si="12"/>
        <v>0</v>
      </c>
      <c r="P39" s="56">
        <f>SUM(P23:P38)</f>
        <v>0</v>
      </c>
      <c r="Q39" s="57">
        <f>SUM(Q23:Q38)</f>
        <v>0</v>
      </c>
    </row>
    <row r="40" spans="2:17" ht="15.75" thickBot="1" x14ac:dyDescent="0.3">
      <c r="B40" s="27"/>
      <c r="C40" s="27"/>
      <c r="D40" s="27"/>
      <c r="E40" s="27"/>
      <c r="F40" s="27"/>
      <c r="G40" s="27"/>
      <c r="H40" s="27"/>
      <c r="I40" s="27"/>
      <c r="J40" s="49"/>
      <c r="K40" s="49"/>
      <c r="L40" s="49"/>
      <c r="M40" s="49"/>
      <c r="N40" s="49"/>
      <c r="O40" s="49"/>
      <c r="P40" s="49"/>
      <c r="Q40" s="49"/>
    </row>
    <row r="41" spans="2:17" ht="17.25" thickBot="1" x14ac:dyDescent="0.35">
      <c r="B41" s="217" t="s">
        <v>17</v>
      </c>
      <c r="C41" s="212"/>
      <c r="D41" s="212"/>
      <c r="E41" s="212" t="s">
        <v>17</v>
      </c>
      <c r="F41" s="212"/>
      <c r="G41" s="212"/>
      <c r="H41" s="212" t="s">
        <v>17</v>
      </c>
      <c r="I41" s="212"/>
      <c r="J41" s="212" t="s">
        <v>17</v>
      </c>
      <c r="K41" s="212"/>
      <c r="L41" s="212" t="s">
        <v>17</v>
      </c>
      <c r="M41" s="212"/>
      <c r="N41" s="212"/>
      <c r="O41" s="212" t="s">
        <v>17</v>
      </c>
      <c r="P41" s="212"/>
      <c r="Q41" s="213"/>
    </row>
    <row r="42" spans="2:17" ht="45" x14ac:dyDescent="0.25">
      <c r="B42" s="29" t="s">
        <v>31</v>
      </c>
      <c r="C42" s="29" t="s">
        <v>32</v>
      </c>
      <c r="D42" s="29" t="s">
        <v>33</v>
      </c>
      <c r="E42" s="29" t="s">
        <v>34</v>
      </c>
      <c r="F42" s="29" t="s">
        <v>35</v>
      </c>
      <c r="G42" s="29" t="s">
        <v>36</v>
      </c>
      <c r="H42" s="29" t="s">
        <v>37</v>
      </c>
      <c r="I42" s="30" t="s">
        <v>38</v>
      </c>
      <c r="J42" s="50" t="s">
        <v>39</v>
      </c>
      <c r="K42" s="51" t="s">
        <v>40</v>
      </c>
      <c r="L42" s="29" t="s">
        <v>41</v>
      </c>
      <c r="M42" s="29" t="s">
        <v>42</v>
      </c>
      <c r="N42" s="52" t="s">
        <v>43</v>
      </c>
      <c r="O42" s="29" t="s">
        <v>46</v>
      </c>
      <c r="P42" s="29" t="s">
        <v>45</v>
      </c>
      <c r="Q42" s="29" t="s">
        <v>8</v>
      </c>
    </row>
    <row r="43" spans="2:17" x14ac:dyDescent="0.25">
      <c r="B43" s="35"/>
      <c r="C43" s="35"/>
      <c r="D43" s="35"/>
      <c r="E43" s="35"/>
      <c r="F43" s="35"/>
      <c r="G43" s="37"/>
      <c r="H43" s="37"/>
      <c r="I43" s="53"/>
      <c r="J43" s="39"/>
      <c r="K43" s="39">
        <f t="shared" ref="K43:K58" si="13">+N43/0.16</f>
        <v>0</v>
      </c>
      <c r="L43" s="39">
        <f t="shared" ref="L43:L58" si="14">+J43-K43</f>
        <v>0</v>
      </c>
      <c r="M43" s="40">
        <f t="shared" ref="M43:M58" si="15">SUM(K43*0.16)</f>
        <v>0</v>
      </c>
      <c r="N43" s="39"/>
      <c r="O43" s="39"/>
      <c r="P43" s="39"/>
      <c r="Q43" s="39">
        <f t="shared" ref="Q43:Q58" si="16">SUM(K43+L43+M43+O43+P43)</f>
        <v>0</v>
      </c>
    </row>
    <row r="44" spans="2:17" x14ac:dyDescent="0.25">
      <c r="B44" s="35"/>
      <c r="C44" s="35"/>
      <c r="D44" s="35"/>
      <c r="E44" s="35"/>
      <c r="F44" s="35"/>
      <c r="G44" s="37"/>
      <c r="H44" s="37"/>
      <c r="I44" s="53"/>
      <c r="J44" s="39"/>
      <c r="K44" s="39">
        <f t="shared" si="13"/>
        <v>0</v>
      </c>
      <c r="L44" s="39">
        <f t="shared" si="14"/>
        <v>0</v>
      </c>
      <c r="M44" s="40">
        <f t="shared" si="15"/>
        <v>0</v>
      </c>
      <c r="N44" s="39"/>
      <c r="O44" s="39"/>
      <c r="P44" s="39"/>
      <c r="Q44" s="39">
        <f t="shared" si="16"/>
        <v>0</v>
      </c>
    </row>
    <row r="45" spans="2:17" x14ac:dyDescent="0.25">
      <c r="B45" s="35"/>
      <c r="C45" s="35"/>
      <c r="D45" s="35"/>
      <c r="E45" s="35"/>
      <c r="F45" s="35"/>
      <c r="G45" s="37"/>
      <c r="H45" s="37"/>
      <c r="I45" s="53"/>
      <c r="J45" s="39"/>
      <c r="K45" s="39">
        <f t="shared" si="13"/>
        <v>0</v>
      </c>
      <c r="L45" s="39">
        <f t="shared" si="14"/>
        <v>0</v>
      </c>
      <c r="M45" s="40">
        <f t="shared" si="15"/>
        <v>0</v>
      </c>
      <c r="N45" s="39"/>
      <c r="O45" s="39"/>
      <c r="P45" s="39"/>
      <c r="Q45" s="39">
        <f t="shared" si="16"/>
        <v>0</v>
      </c>
    </row>
    <row r="46" spans="2:17" x14ac:dyDescent="0.25">
      <c r="B46" s="35"/>
      <c r="C46" s="35"/>
      <c r="D46" s="35"/>
      <c r="E46" s="35"/>
      <c r="F46" s="35"/>
      <c r="G46" s="37"/>
      <c r="H46" s="37"/>
      <c r="I46" s="53"/>
      <c r="J46" s="39"/>
      <c r="K46" s="39">
        <f t="shared" si="13"/>
        <v>0</v>
      </c>
      <c r="L46" s="39">
        <f t="shared" si="14"/>
        <v>0</v>
      </c>
      <c r="M46" s="40">
        <f t="shared" si="15"/>
        <v>0</v>
      </c>
      <c r="N46" s="39"/>
      <c r="O46" s="39"/>
      <c r="P46" s="39"/>
      <c r="Q46" s="39">
        <f t="shared" si="16"/>
        <v>0</v>
      </c>
    </row>
    <row r="47" spans="2:17" x14ac:dyDescent="0.25">
      <c r="B47" s="35"/>
      <c r="C47" s="35"/>
      <c r="D47" s="35"/>
      <c r="E47" s="35"/>
      <c r="F47" s="35"/>
      <c r="G47" s="37"/>
      <c r="H47" s="37"/>
      <c r="I47" s="53"/>
      <c r="J47" s="39"/>
      <c r="K47" s="39">
        <f t="shared" si="13"/>
        <v>0</v>
      </c>
      <c r="L47" s="39">
        <f t="shared" si="14"/>
        <v>0</v>
      </c>
      <c r="M47" s="40">
        <f t="shared" si="15"/>
        <v>0</v>
      </c>
      <c r="N47" s="39"/>
      <c r="O47" s="39"/>
      <c r="P47" s="39"/>
      <c r="Q47" s="39">
        <f t="shared" si="16"/>
        <v>0</v>
      </c>
    </row>
    <row r="48" spans="2:17" x14ac:dyDescent="0.25">
      <c r="B48" s="35"/>
      <c r="C48" s="35"/>
      <c r="D48" s="35"/>
      <c r="E48" s="35"/>
      <c r="F48" s="35"/>
      <c r="G48" s="37"/>
      <c r="H48" s="37"/>
      <c r="I48" s="53"/>
      <c r="J48" s="39"/>
      <c r="K48" s="39">
        <f t="shared" si="13"/>
        <v>0</v>
      </c>
      <c r="L48" s="39">
        <f t="shared" si="14"/>
        <v>0</v>
      </c>
      <c r="M48" s="40">
        <f t="shared" si="15"/>
        <v>0</v>
      </c>
      <c r="N48" s="39"/>
      <c r="O48" s="39"/>
      <c r="P48" s="39"/>
      <c r="Q48" s="39">
        <f t="shared" si="16"/>
        <v>0</v>
      </c>
    </row>
    <row r="49" spans="2:17" x14ac:dyDescent="0.25">
      <c r="B49" s="35"/>
      <c r="C49" s="35"/>
      <c r="D49" s="35"/>
      <c r="E49" s="35"/>
      <c r="F49" s="35"/>
      <c r="G49" s="37"/>
      <c r="H49" s="37"/>
      <c r="I49" s="53"/>
      <c r="J49" s="39"/>
      <c r="K49" s="39">
        <f t="shared" si="13"/>
        <v>0</v>
      </c>
      <c r="L49" s="39">
        <f t="shared" si="14"/>
        <v>0</v>
      </c>
      <c r="M49" s="40">
        <f t="shared" si="15"/>
        <v>0</v>
      </c>
      <c r="N49" s="39"/>
      <c r="O49" s="39"/>
      <c r="P49" s="39"/>
      <c r="Q49" s="39">
        <f t="shared" si="16"/>
        <v>0</v>
      </c>
    </row>
    <row r="50" spans="2:17" x14ac:dyDescent="0.25">
      <c r="B50" s="35"/>
      <c r="C50" s="35"/>
      <c r="D50" s="35"/>
      <c r="E50" s="35"/>
      <c r="F50" s="35"/>
      <c r="G50" s="37"/>
      <c r="H50" s="37"/>
      <c r="I50" s="53"/>
      <c r="J50" s="39"/>
      <c r="K50" s="39">
        <f t="shared" si="13"/>
        <v>0</v>
      </c>
      <c r="L50" s="39">
        <f t="shared" si="14"/>
        <v>0</v>
      </c>
      <c r="M50" s="40">
        <f t="shared" si="15"/>
        <v>0</v>
      </c>
      <c r="N50" s="39"/>
      <c r="O50" s="39"/>
      <c r="P50" s="39"/>
      <c r="Q50" s="39">
        <f t="shared" si="16"/>
        <v>0</v>
      </c>
    </row>
    <row r="51" spans="2:17" x14ac:dyDescent="0.25">
      <c r="B51" s="35"/>
      <c r="C51" s="35"/>
      <c r="D51" s="35"/>
      <c r="E51" s="35"/>
      <c r="F51" s="35"/>
      <c r="G51" s="37"/>
      <c r="H51" s="37"/>
      <c r="I51" s="53"/>
      <c r="J51" s="39"/>
      <c r="K51" s="39">
        <f t="shared" si="13"/>
        <v>0</v>
      </c>
      <c r="L51" s="39">
        <f t="shared" si="14"/>
        <v>0</v>
      </c>
      <c r="M51" s="40">
        <f t="shared" si="15"/>
        <v>0</v>
      </c>
      <c r="N51" s="39"/>
      <c r="O51" s="39"/>
      <c r="P51" s="39"/>
      <c r="Q51" s="39">
        <f t="shared" si="16"/>
        <v>0</v>
      </c>
    </row>
    <row r="52" spans="2:17" x14ac:dyDescent="0.25">
      <c r="B52" s="35"/>
      <c r="C52" s="35"/>
      <c r="D52" s="35"/>
      <c r="E52" s="35"/>
      <c r="F52" s="35"/>
      <c r="G52" s="37"/>
      <c r="H52" s="37"/>
      <c r="I52" s="53"/>
      <c r="J52" s="39"/>
      <c r="K52" s="39">
        <f t="shared" si="13"/>
        <v>0</v>
      </c>
      <c r="L52" s="39">
        <f t="shared" si="14"/>
        <v>0</v>
      </c>
      <c r="M52" s="40">
        <f t="shared" si="15"/>
        <v>0</v>
      </c>
      <c r="N52" s="39"/>
      <c r="O52" s="39"/>
      <c r="P52" s="39"/>
      <c r="Q52" s="39">
        <f t="shared" si="16"/>
        <v>0</v>
      </c>
    </row>
    <row r="53" spans="2:17" x14ac:dyDescent="0.25">
      <c r="B53" s="35"/>
      <c r="C53" s="35"/>
      <c r="D53" s="35"/>
      <c r="E53" s="35"/>
      <c r="F53" s="35"/>
      <c r="G53" s="37"/>
      <c r="H53" s="37"/>
      <c r="I53" s="53"/>
      <c r="J53" s="39"/>
      <c r="K53" s="39">
        <f t="shared" si="13"/>
        <v>0</v>
      </c>
      <c r="L53" s="39">
        <f t="shared" si="14"/>
        <v>0</v>
      </c>
      <c r="M53" s="40">
        <f t="shared" si="15"/>
        <v>0</v>
      </c>
      <c r="N53" s="39"/>
      <c r="O53" s="39"/>
      <c r="P53" s="39"/>
      <c r="Q53" s="39">
        <f t="shared" si="16"/>
        <v>0</v>
      </c>
    </row>
    <row r="54" spans="2:17" x14ac:dyDescent="0.25">
      <c r="B54" s="35"/>
      <c r="C54" s="35"/>
      <c r="D54" s="35"/>
      <c r="E54" s="35"/>
      <c r="F54" s="35"/>
      <c r="G54" s="37"/>
      <c r="H54" s="37"/>
      <c r="I54" s="53"/>
      <c r="J54" s="39"/>
      <c r="K54" s="39">
        <f t="shared" si="13"/>
        <v>0</v>
      </c>
      <c r="L54" s="39">
        <f t="shared" si="14"/>
        <v>0</v>
      </c>
      <c r="M54" s="40">
        <f t="shared" si="15"/>
        <v>0</v>
      </c>
      <c r="N54" s="39"/>
      <c r="O54" s="39"/>
      <c r="P54" s="39"/>
      <c r="Q54" s="39">
        <f t="shared" si="16"/>
        <v>0</v>
      </c>
    </row>
    <row r="55" spans="2:17" x14ac:dyDescent="0.25">
      <c r="B55" s="35"/>
      <c r="C55" s="35"/>
      <c r="D55" s="35"/>
      <c r="E55" s="35"/>
      <c r="F55" s="35"/>
      <c r="G55" s="37"/>
      <c r="H55" s="37"/>
      <c r="I55" s="53"/>
      <c r="J55" s="39"/>
      <c r="K55" s="39">
        <f t="shared" si="13"/>
        <v>0</v>
      </c>
      <c r="L55" s="39">
        <f t="shared" si="14"/>
        <v>0</v>
      </c>
      <c r="M55" s="40">
        <f t="shared" si="15"/>
        <v>0</v>
      </c>
      <c r="N55" s="39"/>
      <c r="O55" s="39"/>
      <c r="P55" s="39"/>
      <c r="Q55" s="39">
        <f t="shared" si="16"/>
        <v>0</v>
      </c>
    </row>
    <row r="56" spans="2:17" x14ac:dyDescent="0.25">
      <c r="B56" s="35"/>
      <c r="C56" s="35"/>
      <c r="D56" s="35"/>
      <c r="E56" s="35"/>
      <c r="F56" s="35"/>
      <c r="G56" s="37"/>
      <c r="H56" s="37"/>
      <c r="I56" s="53"/>
      <c r="J56" s="39"/>
      <c r="K56" s="39">
        <f t="shared" si="13"/>
        <v>0</v>
      </c>
      <c r="L56" s="39">
        <f t="shared" si="14"/>
        <v>0</v>
      </c>
      <c r="M56" s="40">
        <f t="shared" si="15"/>
        <v>0</v>
      </c>
      <c r="N56" s="39"/>
      <c r="O56" s="39"/>
      <c r="P56" s="39"/>
      <c r="Q56" s="39">
        <f t="shared" si="16"/>
        <v>0</v>
      </c>
    </row>
    <row r="57" spans="2:17" x14ac:dyDescent="0.25">
      <c r="B57" s="35"/>
      <c r="C57" s="35"/>
      <c r="D57" s="35"/>
      <c r="E57" s="35"/>
      <c r="F57" s="35"/>
      <c r="G57" s="37"/>
      <c r="H57" s="37"/>
      <c r="I57" s="53"/>
      <c r="J57" s="39"/>
      <c r="K57" s="39">
        <f t="shared" si="13"/>
        <v>0</v>
      </c>
      <c r="L57" s="39">
        <f t="shared" si="14"/>
        <v>0</v>
      </c>
      <c r="M57" s="40">
        <f t="shared" si="15"/>
        <v>0</v>
      </c>
      <c r="N57" s="39"/>
      <c r="O57" s="39"/>
      <c r="P57" s="39"/>
      <c r="Q57" s="39">
        <f t="shared" si="16"/>
        <v>0</v>
      </c>
    </row>
    <row r="58" spans="2:17" ht="15.75" thickBot="1" x14ac:dyDescent="0.3">
      <c r="B58" s="35"/>
      <c r="C58" s="35"/>
      <c r="D58" s="35"/>
      <c r="E58" s="35"/>
      <c r="F58" s="35"/>
      <c r="G58" s="37"/>
      <c r="H58" s="37"/>
      <c r="I58" s="53"/>
      <c r="J58" s="39"/>
      <c r="K58" s="39">
        <f t="shared" si="13"/>
        <v>0</v>
      </c>
      <c r="L58" s="39">
        <f t="shared" si="14"/>
        <v>0</v>
      </c>
      <c r="M58" s="40">
        <f t="shared" si="15"/>
        <v>0</v>
      </c>
      <c r="N58" s="39"/>
      <c r="O58" s="39"/>
      <c r="P58" s="39"/>
      <c r="Q58" s="39">
        <f t="shared" si="16"/>
        <v>0</v>
      </c>
    </row>
    <row r="59" spans="2:17" ht="15.75" thickBot="1" x14ac:dyDescent="0.3">
      <c r="B59" s="218" t="s">
        <v>8</v>
      </c>
      <c r="C59" s="218"/>
      <c r="D59" s="218"/>
      <c r="E59" s="218"/>
      <c r="F59" s="218"/>
      <c r="G59" s="218"/>
      <c r="H59" s="218"/>
      <c r="I59" s="219"/>
      <c r="J59" s="45">
        <v>0</v>
      </c>
      <c r="K59" s="46">
        <f>SUM(K43:K58)</f>
        <v>0</v>
      </c>
      <c r="L59" s="46">
        <f t="shared" ref="L59:Q59" si="17">SUM(L43:L58)</f>
        <v>0</v>
      </c>
      <c r="M59" s="46">
        <f t="shared" si="17"/>
        <v>0</v>
      </c>
      <c r="N59" s="46">
        <f t="shared" si="17"/>
        <v>0</v>
      </c>
      <c r="O59" s="46">
        <f>SUM(O43:O58)</f>
        <v>0</v>
      </c>
      <c r="P59" s="46">
        <f t="shared" si="17"/>
        <v>0</v>
      </c>
      <c r="Q59" s="47">
        <f t="shared" si="17"/>
        <v>0</v>
      </c>
    </row>
    <row r="60" spans="2:17" ht="15.75" thickBot="1" x14ac:dyDescent="0.3">
      <c r="B60" s="48"/>
      <c r="C60" s="48"/>
      <c r="D60" s="48"/>
      <c r="E60" s="48"/>
      <c r="F60" s="48"/>
      <c r="G60" s="48"/>
      <c r="H60" s="48"/>
      <c r="I60" s="48"/>
      <c r="J60" s="49"/>
      <c r="K60" s="49"/>
      <c r="L60" s="49"/>
      <c r="M60" s="49"/>
      <c r="N60" s="49"/>
      <c r="O60" s="49"/>
      <c r="P60" s="49"/>
      <c r="Q60" s="49"/>
    </row>
    <row r="61" spans="2:17" ht="17.25" thickBot="1" x14ac:dyDescent="0.35">
      <c r="B61" s="217" t="s">
        <v>18</v>
      </c>
      <c r="C61" s="212"/>
      <c r="D61" s="212"/>
      <c r="E61" s="212" t="s">
        <v>18</v>
      </c>
      <c r="F61" s="212"/>
      <c r="G61" s="212"/>
      <c r="H61" s="212" t="s">
        <v>18</v>
      </c>
      <c r="I61" s="212"/>
      <c r="J61" s="212" t="s">
        <v>18</v>
      </c>
      <c r="K61" s="212"/>
      <c r="L61" s="212" t="s">
        <v>18</v>
      </c>
      <c r="M61" s="212"/>
      <c r="N61" s="212"/>
      <c r="O61" s="212" t="s">
        <v>18</v>
      </c>
      <c r="P61" s="212"/>
      <c r="Q61" s="213"/>
    </row>
    <row r="62" spans="2:17" ht="45" x14ac:dyDescent="0.25">
      <c r="B62" s="29" t="s">
        <v>31</v>
      </c>
      <c r="C62" s="29" t="s">
        <v>32</v>
      </c>
      <c r="D62" s="29" t="s">
        <v>33</v>
      </c>
      <c r="E62" s="29" t="s">
        <v>34</v>
      </c>
      <c r="F62" s="29" t="s">
        <v>35</v>
      </c>
      <c r="G62" s="29" t="s">
        <v>36</v>
      </c>
      <c r="H62" s="29" t="s">
        <v>37</v>
      </c>
      <c r="I62" s="30" t="s">
        <v>38</v>
      </c>
      <c r="J62" s="50" t="s">
        <v>39</v>
      </c>
      <c r="K62" s="51" t="s">
        <v>40</v>
      </c>
      <c r="L62" s="29" t="s">
        <v>41</v>
      </c>
      <c r="M62" s="29" t="s">
        <v>42</v>
      </c>
      <c r="N62" s="52" t="s">
        <v>43</v>
      </c>
      <c r="O62" s="29" t="s">
        <v>46</v>
      </c>
      <c r="P62" s="29" t="s">
        <v>45</v>
      </c>
      <c r="Q62" s="29" t="s">
        <v>8</v>
      </c>
    </row>
    <row r="63" spans="2:17" x14ac:dyDescent="0.25">
      <c r="B63" s="35"/>
      <c r="C63" s="35"/>
      <c r="D63" s="35"/>
      <c r="E63" s="35"/>
      <c r="F63" s="35"/>
      <c r="G63" s="37"/>
      <c r="H63" s="37"/>
      <c r="I63" s="53"/>
      <c r="J63" s="39"/>
      <c r="K63" s="39">
        <f t="shared" ref="K63:K81" si="18">+N63/0.16</f>
        <v>0</v>
      </c>
      <c r="L63" s="39">
        <f t="shared" ref="L63:L81" si="19">+J63-K63</f>
        <v>0</v>
      </c>
      <c r="M63" s="40">
        <f t="shared" ref="M63:M81" si="20">SUM(K63*0.16)</f>
        <v>0</v>
      </c>
      <c r="N63" s="39"/>
      <c r="O63" s="39"/>
      <c r="P63" s="39"/>
      <c r="Q63" s="39">
        <f t="shared" ref="Q63:Q81" si="21">SUM(K63+L63+M63+O63+P63)</f>
        <v>0</v>
      </c>
    </row>
    <row r="64" spans="2:17" x14ac:dyDescent="0.25">
      <c r="B64" s="35"/>
      <c r="C64" s="35"/>
      <c r="D64" s="35"/>
      <c r="E64" s="35"/>
      <c r="F64" s="35"/>
      <c r="G64" s="37"/>
      <c r="H64" s="37"/>
      <c r="I64" s="53"/>
      <c r="J64" s="39"/>
      <c r="K64" s="39">
        <f t="shared" si="18"/>
        <v>0</v>
      </c>
      <c r="L64" s="39">
        <f t="shared" si="19"/>
        <v>0</v>
      </c>
      <c r="M64" s="40">
        <f t="shared" si="20"/>
        <v>0</v>
      </c>
      <c r="N64" s="39"/>
      <c r="O64" s="39"/>
      <c r="P64" s="39"/>
      <c r="Q64" s="39">
        <f t="shared" si="21"/>
        <v>0</v>
      </c>
    </row>
    <row r="65" spans="2:17" x14ac:dyDescent="0.25">
      <c r="B65" s="35"/>
      <c r="C65" s="35"/>
      <c r="D65" s="35"/>
      <c r="E65" s="35"/>
      <c r="F65" s="35"/>
      <c r="G65" s="37"/>
      <c r="H65" s="37"/>
      <c r="I65" s="53"/>
      <c r="J65" s="39"/>
      <c r="K65" s="39">
        <f t="shared" si="18"/>
        <v>0</v>
      </c>
      <c r="L65" s="39">
        <f t="shared" si="19"/>
        <v>0</v>
      </c>
      <c r="M65" s="40">
        <f t="shared" si="20"/>
        <v>0</v>
      </c>
      <c r="N65" s="39"/>
      <c r="O65" s="39"/>
      <c r="P65" s="39"/>
      <c r="Q65" s="39">
        <f t="shared" si="21"/>
        <v>0</v>
      </c>
    </row>
    <row r="66" spans="2:17" x14ac:dyDescent="0.25">
      <c r="B66" s="35"/>
      <c r="C66" s="35"/>
      <c r="D66" s="35"/>
      <c r="E66" s="35"/>
      <c r="F66" s="35"/>
      <c r="G66" s="37"/>
      <c r="H66" s="37"/>
      <c r="I66" s="53"/>
      <c r="J66" s="39"/>
      <c r="K66" s="39">
        <f t="shared" si="18"/>
        <v>0</v>
      </c>
      <c r="L66" s="39">
        <f t="shared" si="19"/>
        <v>0</v>
      </c>
      <c r="M66" s="40">
        <f t="shared" si="20"/>
        <v>0</v>
      </c>
      <c r="N66" s="39"/>
      <c r="O66" s="39"/>
      <c r="P66" s="39"/>
      <c r="Q66" s="39">
        <f t="shared" si="21"/>
        <v>0</v>
      </c>
    </row>
    <row r="67" spans="2:17" x14ac:dyDescent="0.25">
      <c r="B67" s="35"/>
      <c r="C67" s="35"/>
      <c r="D67" s="35"/>
      <c r="E67" s="35"/>
      <c r="F67" s="35"/>
      <c r="G67" s="37"/>
      <c r="H67" s="37"/>
      <c r="I67" s="53"/>
      <c r="J67" s="39"/>
      <c r="K67" s="39">
        <f t="shared" si="18"/>
        <v>0</v>
      </c>
      <c r="L67" s="39">
        <f t="shared" si="19"/>
        <v>0</v>
      </c>
      <c r="M67" s="40">
        <f t="shared" si="20"/>
        <v>0</v>
      </c>
      <c r="N67" s="39"/>
      <c r="O67" s="39"/>
      <c r="P67" s="39"/>
      <c r="Q67" s="39">
        <f t="shared" si="21"/>
        <v>0</v>
      </c>
    </row>
    <row r="68" spans="2:17" x14ac:dyDescent="0.25">
      <c r="B68" s="35"/>
      <c r="C68" s="35"/>
      <c r="D68" s="35"/>
      <c r="E68" s="35"/>
      <c r="F68" s="35"/>
      <c r="G68" s="37"/>
      <c r="H68" s="37"/>
      <c r="I68" s="53"/>
      <c r="J68" s="39"/>
      <c r="K68" s="39">
        <f t="shared" si="18"/>
        <v>0</v>
      </c>
      <c r="L68" s="39">
        <f t="shared" si="19"/>
        <v>0</v>
      </c>
      <c r="M68" s="40">
        <f t="shared" si="20"/>
        <v>0</v>
      </c>
      <c r="N68" s="39"/>
      <c r="O68" s="39"/>
      <c r="P68" s="39"/>
      <c r="Q68" s="39">
        <f t="shared" si="21"/>
        <v>0</v>
      </c>
    </row>
    <row r="69" spans="2:17" x14ac:dyDescent="0.25">
      <c r="B69" s="35"/>
      <c r="C69" s="35"/>
      <c r="D69" s="35"/>
      <c r="E69" s="35"/>
      <c r="F69" s="35"/>
      <c r="G69" s="37"/>
      <c r="H69" s="37"/>
      <c r="I69" s="53"/>
      <c r="J69" s="39"/>
      <c r="K69" s="39">
        <f t="shared" si="18"/>
        <v>0</v>
      </c>
      <c r="L69" s="39">
        <f t="shared" si="19"/>
        <v>0</v>
      </c>
      <c r="M69" s="40">
        <f t="shared" si="20"/>
        <v>0</v>
      </c>
      <c r="N69" s="39"/>
      <c r="O69" s="39"/>
      <c r="P69" s="39"/>
      <c r="Q69" s="39">
        <f t="shared" si="21"/>
        <v>0</v>
      </c>
    </row>
    <row r="70" spans="2:17" x14ac:dyDescent="0.25">
      <c r="B70" s="35"/>
      <c r="C70" s="35"/>
      <c r="D70" s="35"/>
      <c r="E70" s="35"/>
      <c r="F70" s="35"/>
      <c r="G70" s="37"/>
      <c r="H70" s="37"/>
      <c r="I70" s="53"/>
      <c r="J70" s="39"/>
      <c r="K70" s="39">
        <f t="shared" si="18"/>
        <v>0</v>
      </c>
      <c r="L70" s="39">
        <f t="shared" si="19"/>
        <v>0</v>
      </c>
      <c r="M70" s="40">
        <f t="shared" si="20"/>
        <v>0</v>
      </c>
      <c r="N70" s="39"/>
      <c r="O70" s="39"/>
      <c r="P70" s="39"/>
      <c r="Q70" s="39">
        <f t="shared" si="21"/>
        <v>0</v>
      </c>
    </row>
    <row r="71" spans="2:17" x14ac:dyDescent="0.25">
      <c r="B71" s="35"/>
      <c r="C71" s="35"/>
      <c r="D71" s="35"/>
      <c r="E71" s="35"/>
      <c r="F71" s="35"/>
      <c r="G71" s="37"/>
      <c r="H71" s="37"/>
      <c r="I71" s="53"/>
      <c r="J71" s="39"/>
      <c r="K71" s="39">
        <f t="shared" si="18"/>
        <v>0</v>
      </c>
      <c r="L71" s="39">
        <f t="shared" si="19"/>
        <v>0</v>
      </c>
      <c r="M71" s="40">
        <f t="shared" si="20"/>
        <v>0</v>
      </c>
      <c r="N71" s="39"/>
      <c r="O71" s="39"/>
      <c r="P71" s="39"/>
      <c r="Q71" s="39">
        <f t="shared" si="21"/>
        <v>0</v>
      </c>
    </row>
    <row r="72" spans="2:17" x14ac:dyDescent="0.25">
      <c r="B72" s="35"/>
      <c r="C72" s="35"/>
      <c r="D72" s="35"/>
      <c r="E72" s="35"/>
      <c r="F72" s="35"/>
      <c r="G72" s="37"/>
      <c r="H72" s="37"/>
      <c r="I72" s="53"/>
      <c r="J72" s="39"/>
      <c r="K72" s="39">
        <f t="shared" si="18"/>
        <v>0</v>
      </c>
      <c r="L72" s="39">
        <f t="shared" si="19"/>
        <v>0</v>
      </c>
      <c r="M72" s="40">
        <f t="shared" si="20"/>
        <v>0</v>
      </c>
      <c r="N72" s="39"/>
      <c r="O72" s="39"/>
      <c r="P72" s="39"/>
      <c r="Q72" s="39">
        <f t="shared" si="21"/>
        <v>0</v>
      </c>
    </row>
    <row r="73" spans="2:17" x14ac:dyDescent="0.25">
      <c r="B73" s="35"/>
      <c r="C73" s="35"/>
      <c r="D73" s="35"/>
      <c r="E73" s="35"/>
      <c r="F73" s="35"/>
      <c r="G73" s="37"/>
      <c r="H73" s="37"/>
      <c r="I73" s="53"/>
      <c r="J73" s="39"/>
      <c r="K73" s="39">
        <f t="shared" si="18"/>
        <v>0</v>
      </c>
      <c r="L73" s="39">
        <f t="shared" si="19"/>
        <v>0</v>
      </c>
      <c r="M73" s="40">
        <f t="shared" si="20"/>
        <v>0</v>
      </c>
      <c r="N73" s="39"/>
      <c r="O73" s="39"/>
      <c r="P73" s="39"/>
      <c r="Q73" s="39">
        <f t="shared" si="21"/>
        <v>0</v>
      </c>
    </row>
    <row r="74" spans="2:17" x14ac:dyDescent="0.25">
      <c r="B74" s="35"/>
      <c r="C74" s="35"/>
      <c r="D74" s="35"/>
      <c r="E74" s="35"/>
      <c r="F74" s="35"/>
      <c r="G74" s="37"/>
      <c r="H74" s="37"/>
      <c r="I74" s="53"/>
      <c r="J74" s="39"/>
      <c r="K74" s="39">
        <f t="shared" si="18"/>
        <v>0</v>
      </c>
      <c r="L74" s="39">
        <f t="shared" si="19"/>
        <v>0</v>
      </c>
      <c r="M74" s="40">
        <f t="shared" si="20"/>
        <v>0</v>
      </c>
      <c r="N74" s="39"/>
      <c r="O74" s="39"/>
      <c r="P74" s="39"/>
      <c r="Q74" s="39">
        <f t="shared" si="21"/>
        <v>0</v>
      </c>
    </row>
    <row r="75" spans="2:17" x14ac:dyDescent="0.25">
      <c r="B75" s="35"/>
      <c r="C75" s="35"/>
      <c r="D75" s="35"/>
      <c r="E75" s="35"/>
      <c r="F75" s="35"/>
      <c r="G75" s="37"/>
      <c r="H75" s="37"/>
      <c r="I75" s="53"/>
      <c r="J75" s="39"/>
      <c r="K75" s="39">
        <f t="shared" si="18"/>
        <v>0</v>
      </c>
      <c r="L75" s="39">
        <f t="shared" si="19"/>
        <v>0</v>
      </c>
      <c r="M75" s="40">
        <f t="shared" si="20"/>
        <v>0</v>
      </c>
      <c r="N75" s="39"/>
      <c r="O75" s="39"/>
      <c r="P75" s="39"/>
      <c r="Q75" s="39">
        <f t="shared" si="21"/>
        <v>0</v>
      </c>
    </row>
    <row r="76" spans="2:17" x14ac:dyDescent="0.25">
      <c r="B76" s="35"/>
      <c r="C76" s="35"/>
      <c r="D76" s="35"/>
      <c r="E76" s="35"/>
      <c r="F76" s="35"/>
      <c r="G76" s="37"/>
      <c r="H76" s="37"/>
      <c r="I76" s="53"/>
      <c r="J76" s="39"/>
      <c r="K76" s="39">
        <f t="shared" si="18"/>
        <v>0</v>
      </c>
      <c r="L76" s="39">
        <f t="shared" si="19"/>
        <v>0</v>
      </c>
      <c r="M76" s="40">
        <f t="shared" si="20"/>
        <v>0</v>
      </c>
      <c r="N76" s="39"/>
      <c r="O76" s="39"/>
      <c r="P76" s="39"/>
      <c r="Q76" s="39">
        <f t="shared" si="21"/>
        <v>0</v>
      </c>
    </row>
    <row r="77" spans="2:17" x14ac:dyDescent="0.25">
      <c r="B77" s="35"/>
      <c r="C77" s="35"/>
      <c r="D77" s="35"/>
      <c r="E77" s="35"/>
      <c r="F77" s="35"/>
      <c r="G77" s="37"/>
      <c r="H77" s="37"/>
      <c r="I77" s="53"/>
      <c r="J77" s="39"/>
      <c r="K77" s="39">
        <f t="shared" si="18"/>
        <v>0</v>
      </c>
      <c r="L77" s="39">
        <f t="shared" si="19"/>
        <v>0</v>
      </c>
      <c r="M77" s="40">
        <f t="shared" si="20"/>
        <v>0</v>
      </c>
      <c r="N77" s="39"/>
      <c r="O77" s="39"/>
      <c r="P77" s="39"/>
      <c r="Q77" s="39">
        <f t="shared" si="21"/>
        <v>0</v>
      </c>
    </row>
    <row r="78" spans="2:17" x14ac:dyDescent="0.25">
      <c r="B78" s="35"/>
      <c r="C78" s="35"/>
      <c r="D78" s="35"/>
      <c r="E78" s="35"/>
      <c r="F78" s="35"/>
      <c r="G78" s="37"/>
      <c r="H78" s="37"/>
      <c r="I78" s="53"/>
      <c r="J78" s="39"/>
      <c r="K78" s="39">
        <f t="shared" si="18"/>
        <v>0</v>
      </c>
      <c r="L78" s="39">
        <f t="shared" si="19"/>
        <v>0</v>
      </c>
      <c r="M78" s="40">
        <f t="shared" si="20"/>
        <v>0</v>
      </c>
      <c r="N78" s="39"/>
      <c r="O78" s="39"/>
      <c r="P78" s="39"/>
      <c r="Q78" s="39">
        <f t="shared" si="21"/>
        <v>0</v>
      </c>
    </row>
    <row r="79" spans="2:17" x14ac:dyDescent="0.25">
      <c r="B79" s="35"/>
      <c r="C79" s="35"/>
      <c r="D79" s="35"/>
      <c r="E79" s="35"/>
      <c r="F79" s="35"/>
      <c r="G79" s="37"/>
      <c r="H79" s="37"/>
      <c r="I79" s="53"/>
      <c r="J79" s="39"/>
      <c r="K79" s="39">
        <f t="shared" si="18"/>
        <v>0</v>
      </c>
      <c r="L79" s="39">
        <f t="shared" si="19"/>
        <v>0</v>
      </c>
      <c r="M79" s="40">
        <f t="shared" si="20"/>
        <v>0</v>
      </c>
      <c r="N79" s="39"/>
      <c r="O79" s="39"/>
      <c r="P79" s="39"/>
      <c r="Q79" s="39">
        <f t="shared" si="21"/>
        <v>0</v>
      </c>
    </row>
    <row r="80" spans="2:17" x14ac:dyDescent="0.25">
      <c r="B80" s="35"/>
      <c r="C80" s="35"/>
      <c r="D80" s="35"/>
      <c r="E80" s="35"/>
      <c r="F80" s="35"/>
      <c r="G80" s="37"/>
      <c r="H80" s="37"/>
      <c r="I80" s="35"/>
      <c r="J80" s="39"/>
      <c r="K80" s="39">
        <f t="shared" si="18"/>
        <v>0</v>
      </c>
      <c r="L80" s="39">
        <f t="shared" si="19"/>
        <v>0</v>
      </c>
      <c r="M80" s="40">
        <f t="shared" si="20"/>
        <v>0</v>
      </c>
      <c r="N80" s="39"/>
      <c r="O80" s="39"/>
      <c r="P80" s="39"/>
      <c r="Q80" s="39">
        <f t="shared" si="21"/>
        <v>0</v>
      </c>
    </row>
    <row r="81" spans="2:17" ht="15.75" thickBot="1" x14ac:dyDescent="0.3">
      <c r="B81" s="35"/>
      <c r="C81" s="35"/>
      <c r="D81" s="35"/>
      <c r="E81" s="35"/>
      <c r="F81" s="35"/>
      <c r="G81" s="37"/>
      <c r="H81" s="37"/>
      <c r="I81" s="35"/>
      <c r="J81" s="39"/>
      <c r="K81" s="39">
        <f t="shared" si="18"/>
        <v>0</v>
      </c>
      <c r="L81" s="39">
        <f t="shared" si="19"/>
        <v>0</v>
      </c>
      <c r="M81" s="40">
        <f t="shared" si="20"/>
        <v>0</v>
      </c>
      <c r="N81" s="39"/>
      <c r="O81" s="39"/>
      <c r="P81" s="39"/>
      <c r="Q81" s="39">
        <f t="shared" si="21"/>
        <v>0</v>
      </c>
    </row>
    <row r="82" spans="2:17" ht="15.75" thickBot="1" x14ac:dyDescent="0.3">
      <c r="B82" s="218" t="s">
        <v>8</v>
      </c>
      <c r="C82" s="218"/>
      <c r="D82" s="218"/>
      <c r="E82" s="218"/>
      <c r="F82" s="218"/>
      <c r="G82" s="218"/>
      <c r="H82" s="218"/>
      <c r="I82" s="219"/>
      <c r="J82" s="45">
        <f t="shared" ref="J82:Q82" si="22">SUM(J63:J81)</f>
        <v>0</v>
      </c>
      <c r="K82" s="46">
        <f t="shared" si="22"/>
        <v>0</v>
      </c>
      <c r="L82" s="46">
        <f t="shared" si="22"/>
        <v>0</v>
      </c>
      <c r="M82" s="46">
        <f t="shared" si="22"/>
        <v>0</v>
      </c>
      <c r="N82" s="46">
        <f t="shared" si="22"/>
        <v>0</v>
      </c>
      <c r="O82" s="46">
        <f t="shared" si="22"/>
        <v>0</v>
      </c>
      <c r="P82" s="46">
        <f t="shared" si="22"/>
        <v>0</v>
      </c>
      <c r="Q82" s="47">
        <f t="shared" si="22"/>
        <v>0</v>
      </c>
    </row>
    <row r="83" spans="2:17" ht="15.75" thickBot="1" x14ac:dyDescent="0.3">
      <c r="B83" s="48"/>
      <c r="C83" s="48"/>
      <c r="D83" s="48"/>
      <c r="E83" s="48"/>
      <c r="F83" s="48"/>
      <c r="G83" s="48"/>
      <c r="H83" s="48"/>
      <c r="I83" s="48"/>
      <c r="J83" s="49"/>
      <c r="K83" s="49"/>
      <c r="L83" s="49"/>
      <c r="M83" s="49"/>
      <c r="N83" s="49"/>
      <c r="O83" s="49"/>
      <c r="P83" s="49"/>
      <c r="Q83" s="49"/>
    </row>
    <row r="84" spans="2:17" ht="17.25" thickBot="1" x14ac:dyDescent="0.35">
      <c r="B84" s="217" t="s">
        <v>19</v>
      </c>
      <c r="C84" s="212"/>
      <c r="D84" s="212"/>
      <c r="E84" s="212" t="s">
        <v>19</v>
      </c>
      <c r="F84" s="212"/>
      <c r="G84" s="212"/>
      <c r="H84" s="212" t="s">
        <v>19</v>
      </c>
      <c r="I84" s="212"/>
      <c r="J84" s="212" t="s">
        <v>19</v>
      </c>
      <c r="K84" s="212"/>
      <c r="L84" s="212" t="s">
        <v>19</v>
      </c>
      <c r="M84" s="212"/>
      <c r="N84" s="212"/>
      <c r="O84" s="212" t="s">
        <v>19</v>
      </c>
      <c r="P84" s="212"/>
      <c r="Q84" s="213"/>
    </row>
    <row r="85" spans="2:17" ht="45" x14ac:dyDescent="0.25">
      <c r="B85" s="29" t="s">
        <v>31</v>
      </c>
      <c r="C85" s="29" t="s">
        <v>32</v>
      </c>
      <c r="D85" s="29" t="s">
        <v>33</v>
      </c>
      <c r="E85" s="29" t="s">
        <v>34</v>
      </c>
      <c r="F85" s="29" t="s">
        <v>35</v>
      </c>
      <c r="G85" s="29" t="s">
        <v>36</v>
      </c>
      <c r="H85" s="29" t="s">
        <v>37</v>
      </c>
      <c r="I85" s="30" t="s">
        <v>38</v>
      </c>
      <c r="J85" s="50" t="s">
        <v>39</v>
      </c>
      <c r="K85" s="51" t="s">
        <v>40</v>
      </c>
      <c r="L85" s="29" t="s">
        <v>41</v>
      </c>
      <c r="M85" s="29" t="s">
        <v>42</v>
      </c>
      <c r="N85" s="52" t="s">
        <v>43</v>
      </c>
      <c r="O85" s="29" t="s">
        <v>46</v>
      </c>
      <c r="P85" s="29" t="s">
        <v>45</v>
      </c>
      <c r="Q85" s="29" t="s">
        <v>8</v>
      </c>
    </row>
    <row r="86" spans="2:17" x14ac:dyDescent="0.25">
      <c r="B86" s="35"/>
      <c r="C86" s="58"/>
      <c r="D86" s="35"/>
      <c r="E86" s="35"/>
      <c r="F86" s="35"/>
      <c r="G86" s="37"/>
      <c r="H86" s="37"/>
      <c r="I86" s="35"/>
      <c r="J86" s="39"/>
      <c r="K86" s="39">
        <f t="shared" ref="K86:K100" si="23">+N86/0.16</f>
        <v>0</v>
      </c>
      <c r="L86" s="39">
        <f t="shared" ref="L86:L100" si="24">+J86-K86</f>
        <v>0</v>
      </c>
      <c r="M86" s="40">
        <f t="shared" ref="M86:M100" si="25">SUM(K86*0.16)</f>
        <v>0</v>
      </c>
      <c r="N86" s="39"/>
      <c r="O86" s="39"/>
      <c r="P86" s="39"/>
      <c r="Q86" s="39">
        <f t="shared" ref="Q86:Q100" si="26">SUM(K86+L86+M86+O86+P86)</f>
        <v>0</v>
      </c>
    </row>
    <row r="87" spans="2:17" x14ac:dyDescent="0.25">
      <c r="B87" s="35"/>
      <c r="C87" s="58"/>
      <c r="D87" s="35"/>
      <c r="E87" s="35"/>
      <c r="F87" s="35"/>
      <c r="G87" s="37"/>
      <c r="H87" s="37"/>
      <c r="I87" s="35"/>
      <c r="J87" s="39"/>
      <c r="K87" s="39">
        <f t="shared" si="23"/>
        <v>0</v>
      </c>
      <c r="L87" s="39">
        <f t="shared" si="24"/>
        <v>0</v>
      </c>
      <c r="M87" s="40">
        <f t="shared" si="25"/>
        <v>0</v>
      </c>
      <c r="N87" s="39"/>
      <c r="O87" s="39"/>
      <c r="P87" s="39"/>
      <c r="Q87" s="39">
        <f t="shared" si="26"/>
        <v>0</v>
      </c>
    </row>
    <row r="88" spans="2:17" x14ac:dyDescent="0.25">
      <c r="B88" s="35"/>
      <c r="C88" s="58"/>
      <c r="D88" s="35"/>
      <c r="E88" s="35"/>
      <c r="F88" s="35"/>
      <c r="G88" s="37"/>
      <c r="H88" s="37"/>
      <c r="I88" s="35"/>
      <c r="J88" s="39"/>
      <c r="K88" s="39">
        <f t="shared" si="23"/>
        <v>0</v>
      </c>
      <c r="L88" s="39">
        <f t="shared" si="24"/>
        <v>0</v>
      </c>
      <c r="M88" s="40">
        <f t="shared" si="25"/>
        <v>0</v>
      </c>
      <c r="N88" s="39"/>
      <c r="O88" s="39"/>
      <c r="P88" s="39"/>
      <c r="Q88" s="39">
        <f t="shared" si="26"/>
        <v>0</v>
      </c>
    </row>
    <row r="89" spans="2:17" x14ac:dyDescent="0.25">
      <c r="B89" s="35"/>
      <c r="C89" s="58"/>
      <c r="D89" s="35"/>
      <c r="E89" s="35"/>
      <c r="F89" s="35"/>
      <c r="G89" s="37"/>
      <c r="H89" s="37"/>
      <c r="I89" s="35"/>
      <c r="J89" s="39"/>
      <c r="K89" s="39">
        <f t="shared" si="23"/>
        <v>0</v>
      </c>
      <c r="L89" s="39">
        <f t="shared" si="24"/>
        <v>0</v>
      </c>
      <c r="M89" s="40">
        <f t="shared" si="25"/>
        <v>0</v>
      </c>
      <c r="N89" s="39"/>
      <c r="O89" s="39"/>
      <c r="P89" s="39"/>
      <c r="Q89" s="39">
        <f t="shared" si="26"/>
        <v>0</v>
      </c>
    </row>
    <row r="90" spans="2:17" x14ac:dyDescent="0.25">
      <c r="B90" s="35"/>
      <c r="C90" s="58"/>
      <c r="D90" s="35"/>
      <c r="E90" s="35"/>
      <c r="F90" s="35"/>
      <c r="G90" s="37"/>
      <c r="H90" s="37"/>
      <c r="I90" s="35"/>
      <c r="J90" s="39"/>
      <c r="K90" s="39">
        <f t="shared" si="23"/>
        <v>0</v>
      </c>
      <c r="L90" s="39">
        <f t="shared" si="24"/>
        <v>0</v>
      </c>
      <c r="M90" s="40">
        <f t="shared" si="25"/>
        <v>0</v>
      </c>
      <c r="N90" s="39"/>
      <c r="O90" s="39"/>
      <c r="P90" s="39"/>
      <c r="Q90" s="39">
        <f t="shared" si="26"/>
        <v>0</v>
      </c>
    </row>
    <row r="91" spans="2:17" x14ac:dyDescent="0.25">
      <c r="B91" s="35"/>
      <c r="C91" s="58"/>
      <c r="D91" s="35"/>
      <c r="E91" s="35"/>
      <c r="F91" s="35"/>
      <c r="G91" s="37"/>
      <c r="H91" s="37"/>
      <c r="I91" s="35"/>
      <c r="J91" s="39"/>
      <c r="K91" s="39">
        <f t="shared" si="23"/>
        <v>0</v>
      </c>
      <c r="L91" s="39">
        <f t="shared" si="24"/>
        <v>0</v>
      </c>
      <c r="M91" s="40">
        <f t="shared" si="25"/>
        <v>0</v>
      </c>
      <c r="N91" s="39"/>
      <c r="O91" s="39"/>
      <c r="P91" s="39"/>
      <c r="Q91" s="39">
        <f t="shared" si="26"/>
        <v>0</v>
      </c>
    </row>
    <row r="92" spans="2:17" x14ac:dyDescent="0.25">
      <c r="B92" s="35"/>
      <c r="C92" s="35"/>
      <c r="D92" s="35"/>
      <c r="E92" s="35"/>
      <c r="F92" s="35"/>
      <c r="G92" s="37"/>
      <c r="H92" s="37"/>
      <c r="I92" s="35"/>
      <c r="J92" s="39"/>
      <c r="K92" s="39">
        <f t="shared" si="23"/>
        <v>0</v>
      </c>
      <c r="L92" s="39">
        <f t="shared" si="24"/>
        <v>0</v>
      </c>
      <c r="M92" s="40">
        <f t="shared" si="25"/>
        <v>0</v>
      </c>
      <c r="N92" s="39"/>
      <c r="O92" s="39"/>
      <c r="P92" s="39"/>
      <c r="Q92" s="39">
        <f t="shared" si="26"/>
        <v>0</v>
      </c>
    </row>
    <row r="93" spans="2:17" x14ac:dyDescent="0.25">
      <c r="B93" s="35"/>
      <c r="C93" s="35"/>
      <c r="D93" s="35"/>
      <c r="E93" s="35"/>
      <c r="F93" s="35"/>
      <c r="G93" s="37"/>
      <c r="H93" s="37"/>
      <c r="I93" s="35"/>
      <c r="J93" s="39"/>
      <c r="K93" s="39">
        <f t="shared" si="23"/>
        <v>0</v>
      </c>
      <c r="L93" s="39">
        <f t="shared" si="24"/>
        <v>0</v>
      </c>
      <c r="M93" s="40">
        <f t="shared" si="25"/>
        <v>0</v>
      </c>
      <c r="N93" s="39"/>
      <c r="O93" s="39"/>
      <c r="P93" s="39"/>
      <c r="Q93" s="39">
        <f t="shared" si="26"/>
        <v>0</v>
      </c>
    </row>
    <row r="94" spans="2:17" x14ac:dyDescent="0.25">
      <c r="B94" s="35"/>
      <c r="C94" s="35"/>
      <c r="D94" s="35"/>
      <c r="E94" s="35"/>
      <c r="F94" s="35"/>
      <c r="G94" s="37"/>
      <c r="H94" s="37"/>
      <c r="I94" s="35"/>
      <c r="J94" s="39"/>
      <c r="K94" s="39">
        <f t="shared" si="23"/>
        <v>0</v>
      </c>
      <c r="L94" s="39">
        <f t="shared" si="24"/>
        <v>0</v>
      </c>
      <c r="M94" s="40">
        <f t="shared" si="25"/>
        <v>0</v>
      </c>
      <c r="N94" s="39"/>
      <c r="O94" s="39"/>
      <c r="P94" s="39"/>
      <c r="Q94" s="39">
        <f t="shared" si="26"/>
        <v>0</v>
      </c>
    </row>
    <row r="95" spans="2:17" x14ac:dyDescent="0.25">
      <c r="B95" s="35"/>
      <c r="C95" s="35"/>
      <c r="D95" s="35"/>
      <c r="E95" s="35"/>
      <c r="F95" s="35"/>
      <c r="G95" s="37"/>
      <c r="H95" s="37"/>
      <c r="I95" s="35"/>
      <c r="J95" s="39"/>
      <c r="K95" s="39">
        <f t="shared" si="23"/>
        <v>0</v>
      </c>
      <c r="L95" s="39">
        <f t="shared" si="24"/>
        <v>0</v>
      </c>
      <c r="M95" s="40">
        <f t="shared" si="25"/>
        <v>0</v>
      </c>
      <c r="N95" s="39"/>
      <c r="O95" s="39"/>
      <c r="P95" s="39"/>
      <c r="Q95" s="39">
        <f t="shared" si="26"/>
        <v>0</v>
      </c>
    </row>
    <row r="96" spans="2:17" x14ac:dyDescent="0.25">
      <c r="B96" s="35"/>
      <c r="C96" s="35"/>
      <c r="D96" s="35"/>
      <c r="E96" s="35"/>
      <c r="F96" s="35"/>
      <c r="G96" s="37"/>
      <c r="H96" s="37"/>
      <c r="I96" s="35"/>
      <c r="J96" s="39"/>
      <c r="K96" s="39">
        <f t="shared" si="23"/>
        <v>0</v>
      </c>
      <c r="L96" s="39">
        <f t="shared" si="24"/>
        <v>0</v>
      </c>
      <c r="M96" s="40">
        <f t="shared" si="25"/>
        <v>0</v>
      </c>
      <c r="N96" s="39"/>
      <c r="O96" s="39"/>
      <c r="P96" s="39"/>
      <c r="Q96" s="39">
        <f t="shared" si="26"/>
        <v>0</v>
      </c>
    </row>
    <row r="97" spans="2:17" x14ac:dyDescent="0.25">
      <c r="B97" s="35"/>
      <c r="C97" s="35"/>
      <c r="D97" s="35"/>
      <c r="E97" s="35"/>
      <c r="F97" s="35"/>
      <c r="G97" s="37"/>
      <c r="H97" s="37"/>
      <c r="I97" s="35"/>
      <c r="J97" s="39"/>
      <c r="K97" s="39">
        <f t="shared" si="23"/>
        <v>0</v>
      </c>
      <c r="L97" s="39">
        <f t="shared" si="24"/>
        <v>0</v>
      </c>
      <c r="M97" s="40">
        <f t="shared" si="25"/>
        <v>0</v>
      </c>
      <c r="N97" s="39"/>
      <c r="O97" s="39"/>
      <c r="P97" s="39"/>
      <c r="Q97" s="39">
        <f t="shared" si="26"/>
        <v>0</v>
      </c>
    </row>
    <row r="98" spans="2:17" x14ac:dyDescent="0.25">
      <c r="B98" s="35"/>
      <c r="C98" s="35"/>
      <c r="D98" s="35"/>
      <c r="E98" s="35"/>
      <c r="F98" s="35"/>
      <c r="G98" s="37"/>
      <c r="H98" s="37"/>
      <c r="I98" s="35"/>
      <c r="J98" s="39"/>
      <c r="K98" s="39">
        <f t="shared" si="23"/>
        <v>0</v>
      </c>
      <c r="L98" s="39">
        <f t="shared" si="24"/>
        <v>0</v>
      </c>
      <c r="M98" s="40">
        <f t="shared" si="25"/>
        <v>0</v>
      </c>
      <c r="N98" s="39"/>
      <c r="O98" s="39"/>
      <c r="P98" s="39"/>
      <c r="Q98" s="39">
        <f t="shared" si="26"/>
        <v>0</v>
      </c>
    </row>
    <row r="99" spans="2:17" x14ac:dyDescent="0.25">
      <c r="B99" s="35"/>
      <c r="C99" s="35"/>
      <c r="D99" s="35"/>
      <c r="E99" s="35"/>
      <c r="F99" s="35"/>
      <c r="G99" s="37"/>
      <c r="H99" s="37"/>
      <c r="I99" s="35"/>
      <c r="J99" s="39"/>
      <c r="K99" s="39">
        <f t="shared" si="23"/>
        <v>0</v>
      </c>
      <c r="L99" s="39">
        <f t="shared" si="24"/>
        <v>0</v>
      </c>
      <c r="M99" s="40">
        <f t="shared" si="25"/>
        <v>0</v>
      </c>
      <c r="N99" s="39"/>
      <c r="O99" s="39"/>
      <c r="P99" s="39"/>
      <c r="Q99" s="39">
        <f t="shared" si="26"/>
        <v>0</v>
      </c>
    </row>
    <row r="100" spans="2:17" ht="15.75" thickBot="1" x14ac:dyDescent="0.3">
      <c r="B100" s="35"/>
      <c r="C100" s="35"/>
      <c r="D100" s="35"/>
      <c r="E100" s="35"/>
      <c r="F100" s="35"/>
      <c r="G100" s="37"/>
      <c r="H100" s="37"/>
      <c r="I100" s="35"/>
      <c r="J100" s="39"/>
      <c r="K100" s="39">
        <f t="shared" si="23"/>
        <v>0</v>
      </c>
      <c r="L100" s="39">
        <f t="shared" si="24"/>
        <v>0</v>
      </c>
      <c r="M100" s="40">
        <f t="shared" si="25"/>
        <v>0</v>
      </c>
      <c r="N100" s="39"/>
      <c r="O100" s="39"/>
      <c r="P100" s="39"/>
      <c r="Q100" s="39">
        <f t="shared" si="26"/>
        <v>0</v>
      </c>
    </row>
    <row r="101" spans="2:17" ht="15.75" thickBot="1" x14ac:dyDescent="0.3">
      <c r="B101" s="214" t="s">
        <v>8</v>
      </c>
      <c r="C101" s="215"/>
      <c r="D101" s="215"/>
      <c r="E101" s="215"/>
      <c r="F101" s="215"/>
      <c r="G101" s="215"/>
      <c r="H101" s="215"/>
      <c r="I101" s="216"/>
      <c r="J101" s="55">
        <f>SUM(J86:J100)</f>
        <v>0</v>
      </c>
      <c r="K101" s="56">
        <f t="shared" ref="K101:P101" si="27">SUM(K86:K100)</f>
        <v>0</v>
      </c>
      <c r="L101" s="56">
        <f t="shared" si="27"/>
        <v>0</v>
      </c>
      <c r="M101" s="56">
        <f t="shared" si="27"/>
        <v>0</v>
      </c>
      <c r="N101" s="56">
        <f t="shared" si="27"/>
        <v>0</v>
      </c>
      <c r="O101" s="56">
        <f t="shared" si="27"/>
        <v>0</v>
      </c>
      <c r="P101" s="56">
        <f t="shared" si="27"/>
        <v>0</v>
      </c>
      <c r="Q101" s="57">
        <f>SUM(Q86:Q100)</f>
        <v>0</v>
      </c>
    </row>
    <row r="102" spans="2:17" ht="15.75" thickBot="1" x14ac:dyDescent="0.3">
      <c r="B102" s="27"/>
      <c r="C102" s="27"/>
      <c r="D102" s="27"/>
      <c r="E102" s="27"/>
      <c r="F102" s="27"/>
      <c r="G102" s="27"/>
      <c r="H102" s="27"/>
      <c r="I102" s="27"/>
      <c r="J102" s="49"/>
      <c r="K102" s="49"/>
      <c r="L102" s="49"/>
      <c r="M102" s="49"/>
      <c r="N102" s="49"/>
      <c r="O102" s="49"/>
      <c r="P102" s="49"/>
      <c r="Q102" s="49"/>
    </row>
    <row r="103" spans="2:17" ht="17.25" thickBot="1" x14ac:dyDescent="0.35">
      <c r="B103" s="217" t="s">
        <v>20</v>
      </c>
      <c r="C103" s="212"/>
      <c r="D103" s="212"/>
      <c r="E103" s="212" t="s">
        <v>20</v>
      </c>
      <c r="F103" s="212"/>
      <c r="G103" s="212"/>
      <c r="H103" s="212" t="s">
        <v>20</v>
      </c>
      <c r="I103" s="212"/>
      <c r="J103" s="212" t="s">
        <v>20</v>
      </c>
      <c r="K103" s="212"/>
      <c r="L103" s="212" t="s">
        <v>20</v>
      </c>
      <c r="M103" s="212"/>
      <c r="N103" s="212"/>
      <c r="O103" s="212" t="s">
        <v>20</v>
      </c>
      <c r="P103" s="212"/>
      <c r="Q103" s="213"/>
    </row>
    <row r="104" spans="2:17" ht="45" x14ac:dyDescent="0.25">
      <c r="B104" s="29" t="s">
        <v>31</v>
      </c>
      <c r="C104" s="29" t="s">
        <v>32</v>
      </c>
      <c r="D104" s="29" t="s">
        <v>33</v>
      </c>
      <c r="E104" s="29" t="s">
        <v>34</v>
      </c>
      <c r="F104" s="29" t="s">
        <v>35</v>
      </c>
      <c r="G104" s="29" t="s">
        <v>36</v>
      </c>
      <c r="H104" s="29" t="s">
        <v>37</v>
      </c>
      <c r="I104" s="30" t="s">
        <v>38</v>
      </c>
      <c r="J104" s="31" t="s">
        <v>39</v>
      </c>
      <c r="K104" s="32" t="s">
        <v>40</v>
      </c>
      <c r="L104" s="33" t="s">
        <v>41</v>
      </c>
      <c r="M104" s="33" t="s">
        <v>42</v>
      </c>
      <c r="N104" s="34" t="s">
        <v>43</v>
      </c>
      <c r="O104" s="29" t="s">
        <v>46</v>
      </c>
      <c r="P104" s="29" t="s">
        <v>45</v>
      </c>
      <c r="Q104" s="29" t="s">
        <v>8</v>
      </c>
    </row>
    <row r="105" spans="2:17" x14ac:dyDescent="0.25">
      <c r="B105" s="35"/>
      <c r="C105" s="35"/>
      <c r="D105" s="35"/>
      <c r="E105" s="35"/>
      <c r="F105" s="35"/>
      <c r="G105" s="37"/>
      <c r="H105" s="37"/>
      <c r="I105" s="35"/>
      <c r="J105" s="39"/>
      <c r="K105" s="39">
        <f t="shared" ref="K105:K120" si="28">+N105/0.16</f>
        <v>0</v>
      </c>
      <c r="L105" s="39">
        <f t="shared" ref="L105:L120" si="29">+J105-K105</f>
        <v>0</v>
      </c>
      <c r="M105" s="40">
        <f t="shared" ref="M105:M120" si="30">SUM(K105*0.16)</f>
        <v>0</v>
      </c>
      <c r="N105" s="39"/>
      <c r="O105" s="39"/>
      <c r="P105" s="39"/>
      <c r="Q105" s="39">
        <f t="shared" ref="Q105:Q120" si="31">SUM(K105+L105+M105+O105+P105)</f>
        <v>0</v>
      </c>
    </row>
    <row r="106" spans="2:17" x14ac:dyDescent="0.25">
      <c r="B106" s="35"/>
      <c r="C106" s="35"/>
      <c r="D106" s="35"/>
      <c r="E106" s="35"/>
      <c r="F106" s="35"/>
      <c r="G106" s="37"/>
      <c r="H106" s="37"/>
      <c r="I106" s="35"/>
      <c r="J106" s="39"/>
      <c r="K106" s="39">
        <f t="shared" si="28"/>
        <v>0</v>
      </c>
      <c r="L106" s="39">
        <f t="shared" si="29"/>
        <v>0</v>
      </c>
      <c r="M106" s="40">
        <f t="shared" si="30"/>
        <v>0</v>
      </c>
      <c r="N106" s="39"/>
      <c r="O106" s="39"/>
      <c r="P106" s="39"/>
      <c r="Q106" s="39">
        <f t="shared" si="31"/>
        <v>0</v>
      </c>
    </row>
    <row r="107" spans="2:17" x14ac:dyDescent="0.25">
      <c r="B107" s="35"/>
      <c r="C107" s="35"/>
      <c r="D107" s="35"/>
      <c r="E107" s="35"/>
      <c r="F107" s="35"/>
      <c r="G107" s="37"/>
      <c r="H107" s="37"/>
      <c r="I107" s="35"/>
      <c r="J107" s="39"/>
      <c r="K107" s="39">
        <f t="shared" si="28"/>
        <v>0</v>
      </c>
      <c r="L107" s="39">
        <f t="shared" si="29"/>
        <v>0</v>
      </c>
      <c r="M107" s="40">
        <f t="shared" si="30"/>
        <v>0</v>
      </c>
      <c r="N107" s="39"/>
      <c r="O107" s="39"/>
      <c r="P107" s="39"/>
      <c r="Q107" s="39">
        <f t="shared" si="31"/>
        <v>0</v>
      </c>
    </row>
    <row r="108" spans="2:17" x14ac:dyDescent="0.25">
      <c r="B108" s="35"/>
      <c r="C108" s="35"/>
      <c r="D108" s="35"/>
      <c r="E108" s="35"/>
      <c r="F108" s="35"/>
      <c r="G108" s="37"/>
      <c r="H108" s="37"/>
      <c r="I108" s="35"/>
      <c r="J108" s="39"/>
      <c r="K108" s="39">
        <f t="shared" si="28"/>
        <v>0</v>
      </c>
      <c r="L108" s="39">
        <f t="shared" si="29"/>
        <v>0</v>
      </c>
      <c r="M108" s="40">
        <f t="shared" si="30"/>
        <v>0</v>
      </c>
      <c r="N108" s="39"/>
      <c r="O108" s="39"/>
      <c r="P108" s="39"/>
      <c r="Q108" s="39">
        <f t="shared" si="31"/>
        <v>0</v>
      </c>
    </row>
    <row r="109" spans="2:17" x14ac:dyDescent="0.25">
      <c r="B109" s="35"/>
      <c r="C109" s="35"/>
      <c r="D109" s="35"/>
      <c r="E109" s="35"/>
      <c r="F109" s="35"/>
      <c r="G109" s="37"/>
      <c r="H109" s="37"/>
      <c r="I109" s="35"/>
      <c r="J109" s="39"/>
      <c r="K109" s="39">
        <f t="shared" si="28"/>
        <v>0</v>
      </c>
      <c r="L109" s="39">
        <f t="shared" si="29"/>
        <v>0</v>
      </c>
      <c r="M109" s="40">
        <f t="shared" si="30"/>
        <v>0</v>
      </c>
      <c r="N109" s="39"/>
      <c r="O109" s="39"/>
      <c r="P109" s="39"/>
      <c r="Q109" s="39">
        <f t="shared" si="31"/>
        <v>0</v>
      </c>
    </row>
    <row r="110" spans="2:17" x14ac:dyDescent="0.25">
      <c r="B110" s="35"/>
      <c r="C110" s="35"/>
      <c r="D110" s="35"/>
      <c r="E110" s="35"/>
      <c r="F110" s="35"/>
      <c r="G110" s="37"/>
      <c r="H110" s="37"/>
      <c r="I110" s="35"/>
      <c r="J110" s="39"/>
      <c r="K110" s="39">
        <f t="shared" si="28"/>
        <v>0</v>
      </c>
      <c r="L110" s="39">
        <f t="shared" si="29"/>
        <v>0</v>
      </c>
      <c r="M110" s="40">
        <f t="shared" si="30"/>
        <v>0</v>
      </c>
      <c r="N110" s="39"/>
      <c r="O110" s="39"/>
      <c r="P110" s="39"/>
      <c r="Q110" s="39">
        <f t="shared" si="31"/>
        <v>0</v>
      </c>
    </row>
    <row r="111" spans="2:17" x14ac:dyDescent="0.25">
      <c r="B111" s="35"/>
      <c r="C111" s="35"/>
      <c r="D111" s="35"/>
      <c r="E111" s="35"/>
      <c r="F111" s="35"/>
      <c r="G111" s="37"/>
      <c r="H111" s="37"/>
      <c r="I111" s="35"/>
      <c r="J111" s="39"/>
      <c r="K111" s="39">
        <f t="shared" si="28"/>
        <v>0</v>
      </c>
      <c r="L111" s="39">
        <f t="shared" si="29"/>
        <v>0</v>
      </c>
      <c r="M111" s="40">
        <f t="shared" si="30"/>
        <v>0</v>
      </c>
      <c r="N111" s="39"/>
      <c r="O111" s="39"/>
      <c r="P111" s="39"/>
      <c r="Q111" s="39">
        <f t="shared" si="31"/>
        <v>0</v>
      </c>
    </row>
    <row r="112" spans="2:17" x14ac:dyDescent="0.25">
      <c r="B112" s="35"/>
      <c r="C112" s="35"/>
      <c r="D112" s="35"/>
      <c r="E112" s="35"/>
      <c r="F112" s="35"/>
      <c r="G112" s="37"/>
      <c r="H112" s="37"/>
      <c r="I112" s="35"/>
      <c r="J112" s="39"/>
      <c r="K112" s="39">
        <f t="shared" si="28"/>
        <v>0</v>
      </c>
      <c r="L112" s="39">
        <f t="shared" si="29"/>
        <v>0</v>
      </c>
      <c r="M112" s="40">
        <f t="shared" si="30"/>
        <v>0</v>
      </c>
      <c r="N112" s="39"/>
      <c r="O112" s="39"/>
      <c r="P112" s="39"/>
      <c r="Q112" s="39">
        <f t="shared" si="31"/>
        <v>0</v>
      </c>
    </row>
    <row r="113" spans="2:17" x14ac:dyDescent="0.25">
      <c r="B113" s="35"/>
      <c r="C113" s="35"/>
      <c r="D113" s="35"/>
      <c r="E113" s="35"/>
      <c r="F113" s="35"/>
      <c r="G113" s="37"/>
      <c r="H113" s="37"/>
      <c r="I113" s="35"/>
      <c r="J113" s="39"/>
      <c r="K113" s="39">
        <f t="shared" si="28"/>
        <v>0</v>
      </c>
      <c r="L113" s="39">
        <f t="shared" si="29"/>
        <v>0</v>
      </c>
      <c r="M113" s="40">
        <f t="shared" si="30"/>
        <v>0</v>
      </c>
      <c r="N113" s="39"/>
      <c r="O113" s="39"/>
      <c r="P113" s="39"/>
      <c r="Q113" s="39">
        <f t="shared" si="31"/>
        <v>0</v>
      </c>
    </row>
    <row r="114" spans="2:17" x14ac:dyDescent="0.25">
      <c r="B114" s="35"/>
      <c r="C114" s="35"/>
      <c r="D114" s="35"/>
      <c r="E114" s="35"/>
      <c r="F114" s="35"/>
      <c r="G114" s="37"/>
      <c r="H114" s="37"/>
      <c r="I114" s="35"/>
      <c r="J114" s="39"/>
      <c r="K114" s="39">
        <f t="shared" si="28"/>
        <v>0</v>
      </c>
      <c r="L114" s="39">
        <f t="shared" si="29"/>
        <v>0</v>
      </c>
      <c r="M114" s="40">
        <f t="shared" si="30"/>
        <v>0</v>
      </c>
      <c r="N114" s="39"/>
      <c r="O114" s="39"/>
      <c r="P114" s="39"/>
      <c r="Q114" s="39">
        <f t="shared" si="31"/>
        <v>0</v>
      </c>
    </row>
    <row r="115" spans="2:17" x14ac:dyDescent="0.25">
      <c r="B115" s="35"/>
      <c r="C115" s="35"/>
      <c r="D115" s="35"/>
      <c r="E115" s="35"/>
      <c r="F115" s="35"/>
      <c r="G115" s="37"/>
      <c r="H115" s="37"/>
      <c r="I115" s="35"/>
      <c r="J115" s="39"/>
      <c r="K115" s="39">
        <f t="shared" si="28"/>
        <v>0</v>
      </c>
      <c r="L115" s="39">
        <f t="shared" si="29"/>
        <v>0</v>
      </c>
      <c r="M115" s="40">
        <f t="shared" si="30"/>
        <v>0</v>
      </c>
      <c r="N115" s="39"/>
      <c r="O115" s="39"/>
      <c r="P115" s="39"/>
      <c r="Q115" s="39">
        <f t="shared" si="31"/>
        <v>0</v>
      </c>
    </row>
    <row r="116" spans="2:17" x14ac:dyDescent="0.25">
      <c r="B116" s="35"/>
      <c r="C116" s="35"/>
      <c r="D116" s="35"/>
      <c r="E116" s="35"/>
      <c r="F116" s="35"/>
      <c r="G116" s="37"/>
      <c r="H116" s="37"/>
      <c r="I116" s="35"/>
      <c r="J116" s="39"/>
      <c r="K116" s="39">
        <f t="shared" si="28"/>
        <v>0</v>
      </c>
      <c r="L116" s="39">
        <f t="shared" si="29"/>
        <v>0</v>
      </c>
      <c r="M116" s="40">
        <f t="shared" si="30"/>
        <v>0</v>
      </c>
      <c r="N116" s="39"/>
      <c r="O116" s="39"/>
      <c r="P116" s="39"/>
      <c r="Q116" s="39">
        <f t="shared" si="31"/>
        <v>0</v>
      </c>
    </row>
    <row r="117" spans="2:17" x14ac:dyDescent="0.25">
      <c r="B117" s="35"/>
      <c r="C117" s="35"/>
      <c r="D117" s="35"/>
      <c r="E117" s="35"/>
      <c r="F117" s="35"/>
      <c r="G117" s="37"/>
      <c r="H117" s="37"/>
      <c r="I117" s="35"/>
      <c r="J117" s="39"/>
      <c r="K117" s="39">
        <f t="shared" si="28"/>
        <v>0</v>
      </c>
      <c r="L117" s="39">
        <f t="shared" si="29"/>
        <v>0</v>
      </c>
      <c r="M117" s="40">
        <f t="shared" si="30"/>
        <v>0</v>
      </c>
      <c r="N117" s="39"/>
      <c r="O117" s="39"/>
      <c r="P117" s="39"/>
      <c r="Q117" s="39">
        <f t="shared" si="31"/>
        <v>0</v>
      </c>
    </row>
    <row r="118" spans="2:17" x14ac:dyDescent="0.25">
      <c r="B118" s="35"/>
      <c r="C118" s="35"/>
      <c r="D118" s="35"/>
      <c r="E118" s="35"/>
      <c r="F118" s="35"/>
      <c r="G118" s="37"/>
      <c r="H118" s="37"/>
      <c r="I118" s="35"/>
      <c r="J118" s="39"/>
      <c r="K118" s="39">
        <f t="shared" si="28"/>
        <v>0</v>
      </c>
      <c r="L118" s="39">
        <f t="shared" si="29"/>
        <v>0</v>
      </c>
      <c r="M118" s="40">
        <f t="shared" si="30"/>
        <v>0</v>
      </c>
      <c r="N118" s="39"/>
      <c r="O118" s="39"/>
      <c r="P118" s="39"/>
      <c r="Q118" s="39">
        <f t="shared" si="31"/>
        <v>0</v>
      </c>
    </row>
    <row r="119" spans="2:17" x14ac:dyDescent="0.25">
      <c r="B119" s="35"/>
      <c r="C119" s="35"/>
      <c r="D119" s="35"/>
      <c r="E119" s="35"/>
      <c r="F119" s="35"/>
      <c r="G119" s="37"/>
      <c r="H119" s="37"/>
      <c r="I119" s="35"/>
      <c r="J119" s="39"/>
      <c r="K119" s="39">
        <f t="shared" si="28"/>
        <v>0</v>
      </c>
      <c r="L119" s="39">
        <f t="shared" si="29"/>
        <v>0</v>
      </c>
      <c r="M119" s="40">
        <f t="shared" si="30"/>
        <v>0</v>
      </c>
      <c r="N119" s="39"/>
      <c r="O119" s="39"/>
      <c r="P119" s="39"/>
      <c r="Q119" s="39">
        <f t="shared" si="31"/>
        <v>0</v>
      </c>
    </row>
    <row r="120" spans="2:17" ht="15.75" thickBot="1" x14ac:dyDescent="0.3">
      <c r="B120" s="35"/>
      <c r="C120" s="35"/>
      <c r="D120" s="35"/>
      <c r="E120" s="35"/>
      <c r="F120" s="35"/>
      <c r="G120" s="37"/>
      <c r="H120" s="37"/>
      <c r="I120" s="35"/>
      <c r="J120" s="39"/>
      <c r="K120" s="39">
        <f t="shared" si="28"/>
        <v>0</v>
      </c>
      <c r="L120" s="39">
        <f t="shared" si="29"/>
        <v>0</v>
      </c>
      <c r="M120" s="40">
        <f t="shared" si="30"/>
        <v>0</v>
      </c>
      <c r="N120" s="39"/>
      <c r="O120" s="39"/>
      <c r="P120" s="39"/>
      <c r="Q120" s="39">
        <f t="shared" si="31"/>
        <v>0</v>
      </c>
    </row>
    <row r="121" spans="2:17" ht="15.75" thickBot="1" x14ac:dyDescent="0.3">
      <c r="B121" s="214" t="s">
        <v>8</v>
      </c>
      <c r="C121" s="215"/>
      <c r="D121" s="215"/>
      <c r="E121" s="215"/>
      <c r="F121" s="215"/>
      <c r="G121" s="215"/>
      <c r="H121" s="215"/>
      <c r="I121" s="216"/>
      <c r="J121" s="55">
        <f>SUM(J105:J120)</f>
        <v>0</v>
      </c>
      <c r="K121" s="56">
        <f t="shared" ref="K121:Q121" si="32">SUM(K105:K120)</f>
        <v>0</v>
      </c>
      <c r="L121" s="56">
        <f t="shared" si="32"/>
        <v>0</v>
      </c>
      <c r="M121" s="56">
        <f>SUM(M105:M120)</f>
        <v>0</v>
      </c>
      <c r="N121" s="56">
        <f t="shared" si="32"/>
        <v>0</v>
      </c>
      <c r="O121" s="56">
        <f t="shared" si="32"/>
        <v>0</v>
      </c>
      <c r="P121" s="56">
        <f>SUM(P105:P120)</f>
        <v>0</v>
      </c>
      <c r="Q121" s="57">
        <f t="shared" si="32"/>
        <v>0</v>
      </c>
    </row>
    <row r="122" spans="2:17" ht="15.75" thickBot="1" x14ac:dyDescent="0.3">
      <c r="B122" s="27"/>
      <c r="C122" s="27"/>
      <c r="D122" s="27"/>
      <c r="E122" s="27"/>
      <c r="F122" s="27"/>
      <c r="G122" s="27"/>
      <c r="H122" s="27"/>
      <c r="I122" s="27"/>
      <c r="J122" s="49"/>
      <c r="K122" s="49"/>
      <c r="L122" s="49"/>
      <c r="M122" s="49"/>
      <c r="N122" s="49"/>
      <c r="O122" s="49"/>
      <c r="P122" s="49"/>
      <c r="Q122" s="49"/>
    </row>
    <row r="123" spans="2:17" ht="17.25" thickBot="1" x14ac:dyDescent="0.35">
      <c r="B123" s="217" t="s">
        <v>21</v>
      </c>
      <c r="C123" s="212"/>
      <c r="D123" s="212"/>
      <c r="E123" s="212" t="s">
        <v>21</v>
      </c>
      <c r="F123" s="212"/>
      <c r="G123" s="212"/>
      <c r="H123" s="212" t="s">
        <v>21</v>
      </c>
      <c r="I123" s="212"/>
      <c r="J123" s="212" t="s">
        <v>21</v>
      </c>
      <c r="K123" s="212"/>
      <c r="L123" s="212" t="s">
        <v>21</v>
      </c>
      <c r="M123" s="212"/>
      <c r="N123" s="212"/>
      <c r="O123" s="212" t="s">
        <v>21</v>
      </c>
      <c r="P123" s="212"/>
      <c r="Q123" s="213"/>
    </row>
    <row r="124" spans="2:17" ht="45" x14ac:dyDescent="0.25">
      <c r="B124" s="29" t="s">
        <v>31</v>
      </c>
      <c r="C124" s="29" t="s">
        <v>32</v>
      </c>
      <c r="D124" s="29" t="s">
        <v>33</v>
      </c>
      <c r="E124" s="29" t="s">
        <v>34</v>
      </c>
      <c r="F124" s="29" t="s">
        <v>35</v>
      </c>
      <c r="G124" s="29" t="s">
        <v>36</v>
      </c>
      <c r="H124" s="29" t="s">
        <v>37</v>
      </c>
      <c r="I124" s="30" t="s">
        <v>38</v>
      </c>
      <c r="J124" s="31" t="s">
        <v>39</v>
      </c>
      <c r="K124" s="32" t="s">
        <v>40</v>
      </c>
      <c r="L124" s="33" t="s">
        <v>41</v>
      </c>
      <c r="M124" s="33" t="s">
        <v>42</v>
      </c>
      <c r="N124" s="34" t="s">
        <v>43</v>
      </c>
      <c r="O124" s="29" t="s">
        <v>46</v>
      </c>
      <c r="P124" s="29" t="s">
        <v>45</v>
      </c>
      <c r="Q124" s="29" t="s">
        <v>8</v>
      </c>
    </row>
    <row r="125" spans="2:17" x14ac:dyDescent="0.25">
      <c r="B125" s="35"/>
      <c r="C125" s="35"/>
      <c r="D125" s="35"/>
      <c r="E125" s="35"/>
      <c r="F125" s="35"/>
      <c r="G125" s="37"/>
      <c r="H125" s="37"/>
      <c r="I125" s="35"/>
      <c r="J125" s="39"/>
      <c r="K125" s="39">
        <f t="shared" ref="K125:K139" si="33">+N125/0.16</f>
        <v>0</v>
      </c>
      <c r="L125" s="39">
        <f t="shared" ref="L125:L139" si="34">+J125-K125</f>
        <v>0</v>
      </c>
      <c r="M125" s="40">
        <f t="shared" ref="M125:M139" si="35">SUM(K125*0.16)</f>
        <v>0</v>
      </c>
      <c r="N125" s="39"/>
      <c r="O125" s="39"/>
      <c r="P125" s="39"/>
      <c r="Q125" s="39">
        <f t="shared" ref="Q125:Q139" si="36">SUM(K125+L125+M125+O125+P125)</f>
        <v>0</v>
      </c>
    </row>
    <row r="126" spans="2:17" x14ac:dyDescent="0.25">
      <c r="B126" s="35"/>
      <c r="C126" s="35"/>
      <c r="D126" s="35"/>
      <c r="E126" s="35"/>
      <c r="F126" s="35"/>
      <c r="G126" s="37"/>
      <c r="H126" s="37"/>
      <c r="I126" s="35"/>
      <c r="J126" s="39"/>
      <c r="K126" s="39">
        <f t="shared" si="33"/>
        <v>0</v>
      </c>
      <c r="L126" s="39">
        <f t="shared" si="34"/>
        <v>0</v>
      </c>
      <c r="M126" s="40">
        <f t="shared" si="35"/>
        <v>0</v>
      </c>
      <c r="N126" s="39"/>
      <c r="O126" s="39"/>
      <c r="P126" s="39"/>
      <c r="Q126" s="39">
        <f t="shared" si="36"/>
        <v>0</v>
      </c>
    </row>
    <row r="127" spans="2:17" x14ac:dyDescent="0.25">
      <c r="B127" s="35"/>
      <c r="C127" s="35"/>
      <c r="D127" s="35"/>
      <c r="E127" s="35"/>
      <c r="F127" s="35"/>
      <c r="G127" s="37"/>
      <c r="H127" s="37"/>
      <c r="I127" s="35"/>
      <c r="J127" s="39"/>
      <c r="K127" s="39">
        <f t="shared" si="33"/>
        <v>0</v>
      </c>
      <c r="L127" s="39">
        <f t="shared" si="34"/>
        <v>0</v>
      </c>
      <c r="M127" s="40">
        <f t="shared" si="35"/>
        <v>0</v>
      </c>
      <c r="N127" s="39"/>
      <c r="O127" s="39"/>
      <c r="P127" s="39"/>
      <c r="Q127" s="39">
        <f t="shared" si="36"/>
        <v>0</v>
      </c>
    </row>
    <row r="128" spans="2:17" x14ac:dyDescent="0.25">
      <c r="B128" s="35"/>
      <c r="C128" s="35"/>
      <c r="D128" s="35"/>
      <c r="E128" s="35"/>
      <c r="F128" s="35"/>
      <c r="G128" s="37"/>
      <c r="H128" s="37"/>
      <c r="I128" s="35"/>
      <c r="J128" s="39"/>
      <c r="K128" s="39">
        <f t="shared" si="33"/>
        <v>0</v>
      </c>
      <c r="L128" s="39">
        <f t="shared" si="34"/>
        <v>0</v>
      </c>
      <c r="M128" s="40">
        <f t="shared" si="35"/>
        <v>0</v>
      </c>
      <c r="N128" s="39"/>
      <c r="O128" s="39"/>
      <c r="P128" s="39"/>
      <c r="Q128" s="39">
        <f t="shared" si="36"/>
        <v>0</v>
      </c>
    </row>
    <row r="129" spans="2:17" x14ac:dyDescent="0.25">
      <c r="B129" s="35"/>
      <c r="C129" s="35"/>
      <c r="D129" s="35"/>
      <c r="E129" s="35"/>
      <c r="F129" s="35"/>
      <c r="G129" s="37"/>
      <c r="H129" s="37"/>
      <c r="I129" s="35"/>
      <c r="J129" s="39"/>
      <c r="K129" s="39">
        <f t="shared" si="33"/>
        <v>0</v>
      </c>
      <c r="L129" s="39">
        <f t="shared" si="34"/>
        <v>0</v>
      </c>
      <c r="M129" s="40">
        <f t="shared" si="35"/>
        <v>0</v>
      </c>
      <c r="N129" s="39"/>
      <c r="O129" s="39"/>
      <c r="P129" s="39"/>
      <c r="Q129" s="39">
        <f t="shared" si="36"/>
        <v>0</v>
      </c>
    </row>
    <row r="130" spans="2:17" x14ac:dyDescent="0.25">
      <c r="B130" s="35"/>
      <c r="C130" s="35"/>
      <c r="D130" s="35"/>
      <c r="E130" s="35"/>
      <c r="F130" s="35"/>
      <c r="G130" s="37"/>
      <c r="H130" s="37"/>
      <c r="I130" s="35"/>
      <c r="J130" s="39"/>
      <c r="K130" s="39">
        <f t="shared" si="33"/>
        <v>0</v>
      </c>
      <c r="L130" s="39">
        <f t="shared" si="34"/>
        <v>0</v>
      </c>
      <c r="M130" s="40">
        <f t="shared" si="35"/>
        <v>0</v>
      </c>
      <c r="N130" s="39"/>
      <c r="O130" s="39"/>
      <c r="P130" s="39"/>
      <c r="Q130" s="39">
        <f t="shared" si="36"/>
        <v>0</v>
      </c>
    </row>
    <row r="131" spans="2:17" x14ac:dyDescent="0.25">
      <c r="B131" s="35"/>
      <c r="C131" s="35"/>
      <c r="D131" s="35"/>
      <c r="E131" s="35"/>
      <c r="F131" s="35"/>
      <c r="G131" s="37"/>
      <c r="H131" s="37"/>
      <c r="I131" s="35"/>
      <c r="J131" s="39"/>
      <c r="K131" s="39">
        <f t="shared" si="33"/>
        <v>0</v>
      </c>
      <c r="L131" s="39">
        <f t="shared" si="34"/>
        <v>0</v>
      </c>
      <c r="M131" s="40">
        <f t="shared" si="35"/>
        <v>0</v>
      </c>
      <c r="N131" s="39"/>
      <c r="O131" s="39"/>
      <c r="P131" s="39"/>
      <c r="Q131" s="39">
        <f t="shared" si="36"/>
        <v>0</v>
      </c>
    </row>
    <row r="132" spans="2:17" x14ac:dyDescent="0.25">
      <c r="B132" s="35"/>
      <c r="C132" s="35"/>
      <c r="D132" s="35"/>
      <c r="E132" s="35"/>
      <c r="F132" s="35"/>
      <c r="G132" s="37"/>
      <c r="H132" s="37"/>
      <c r="I132" s="35"/>
      <c r="J132" s="39"/>
      <c r="K132" s="39">
        <f t="shared" si="33"/>
        <v>0</v>
      </c>
      <c r="L132" s="39">
        <f t="shared" si="34"/>
        <v>0</v>
      </c>
      <c r="M132" s="40">
        <f t="shared" si="35"/>
        <v>0</v>
      </c>
      <c r="N132" s="39"/>
      <c r="O132" s="39"/>
      <c r="P132" s="39"/>
      <c r="Q132" s="39">
        <f t="shared" si="36"/>
        <v>0</v>
      </c>
    </row>
    <row r="133" spans="2:17" x14ac:dyDescent="0.25">
      <c r="B133" s="35"/>
      <c r="C133" s="35"/>
      <c r="D133" s="35"/>
      <c r="E133" s="35"/>
      <c r="F133" s="35"/>
      <c r="G133" s="37"/>
      <c r="H133" s="37"/>
      <c r="I133" s="35"/>
      <c r="J133" s="39"/>
      <c r="K133" s="39">
        <f t="shared" si="33"/>
        <v>0</v>
      </c>
      <c r="L133" s="39">
        <f t="shared" si="34"/>
        <v>0</v>
      </c>
      <c r="M133" s="40">
        <f t="shared" si="35"/>
        <v>0</v>
      </c>
      <c r="N133" s="39"/>
      <c r="O133" s="39"/>
      <c r="P133" s="39"/>
      <c r="Q133" s="39">
        <f t="shared" si="36"/>
        <v>0</v>
      </c>
    </row>
    <row r="134" spans="2:17" x14ac:dyDescent="0.25">
      <c r="B134" s="35"/>
      <c r="C134" s="35"/>
      <c r="D134" s="35"/>
      <c r="E134" s="35"/>
      <c r="F134" s="35"/>
      <c r="G134" s="37"/>
      <c r="H134" s="37"/>
      <c r="I134" s="35"/>
      <c r="J134" s="39"/>
      <c r="K134" s="39">
        <f t="shared" si="33"/>
        <v>0</v>
      </c>
      <c r="L134" s="39">
        <f t="shared" si="34"/>
        <v>0</v>
      </c>
      <c r="M134" s="40">
        <f t="shared" si="35"/>
        <v>0</v>
      </c>
      <c r="N134" s="39"/>
      <c r="O134" s="39"/>
      <c r="P134" s="39"/>
      <c r="Q134" s="39">
        <f t="shared" si="36"/>
        <v>0</v>
      </c>
    </row>
    <row r="135" spans="2:17" x14ac:dyDescent="0.25">
      <c r="B135" s="35"/>
      <c r="C135" s="35"/>
      <c r="D135" s="35"/>
      <c r="E135" s="35"/>
      <c r="F135" s="35"/>
      <c r="G135" s="37"/>
      <c r="H135" s="37"/>
      <c r="I135" s="35"/>
      <c r="J135" s="39"/>
      <c r="K135" s="39">
        <f t="shared" si="33"/>
        <v>0</v>
      </c>
      <c r="L135" s="39">
        <f t="shared" si="34"/>
        <v>0</v>
      </c>
      <c r="M135" s="40">
        <f t="shared" si="35"/>
        <v>0</v>
      </c>
      <c r="N135" s="39"/>
      <c r="O135" s="39"/>
      <c r="P135" s="39"/>
      <c r="Q135" s="39">
        <f t="shared" si="36"/>
        <v>0</v>
      </c>
    </row>
    <row r="136" spans="2:17" x14ac:dyDescent="0.25">
      <c r="B136" s="35"/>
      <c r="C136" s="35"/>
      <c r="D136" s="35"/>
      <c r="E136" s="35"/>
      <c r="F136" s="35"/>
      <c r="G136" s="37"/>
      <c r="H136" s="37"/>
      <c r="I136" s="35"/>
      <c r="J136" s="39"/>
      <c r="K136" s="39">
        <f t="shared" si="33"/>
        <v>0</v>
      </c>
      <c r="L136" s="39">
        <f t="shared" si="34"/>
        <v>0</v>
      </c>
      <c r="M136" s="40">
        <f t="shared" si="35"/>
        <v>0</v>
      </c>
      <c r="N136" s="39"/>
      <c r="O136" s="39"/>
      <c r="P136" s="39"/>
      <c r="Q136" s="39">
        <f t="shared" si="36"/>
        <v>0</v>
      </c>
    </row>
    <row r="137" spans="2:17" x14ac:dyDescent="0.25">
      <c r="B137" s="35"/>
      <c r="C137" s="35"/>
      <c r="D137" s="35"/>
      <c r="E137" s="35"/>
      <c r="F137" s="35"/>
      <c r="G137" s="37"/>
      <c r="H137" s="37"/>
      <c r="I137" s="35"/>
      <c r="J137" s="39"/>
      <c r="K137" s="39">
        <f t="shared" si="33"/>
        <v>0</v>
      </c>
      <c r="L137" s="39">
        <f t="shared" si="34"/>
        <v>0</v>
      </c>
      <c r="M137" s="40">
        <f t="shared" si="35"/>
        <v>0</v>
      </c>
      <c r="N137" s="39"/>
      <c r="O137" s="39"/>
      <c r="P137" s="39"/>
      <c r="Q137" s="39">
        <f t="shared" si="36"/>
        <v>0</v>
      </c>
    </row>
    <row r="138" spans="2:17" x14ac:dyDescent="0.25">
      <c r="B138" s="35"/>
      <c r="C138" s="35"/>
      <c r="D138" s="35"/>
      <c r="E138" s="35"/>
      <c r="F138" s="35"/>
      <c r="G138" s="37"/>
      <c r="H138" s="37"/>
      <c r="I138" s="35"/>
      <c r="J138" s="39"/>
      <c r="K138" s="39">
        <f t="shared" si="33"/>
        <v>0</v>
      </c>
      <c r="L138" s="39">
        <f t="shared" si="34"/>
        <v>0</v>
      </c>
      <c r="M138" s="40">
        <f t="shared" si="35"/>
        <v>0</v>
      </c>
      <c r="N138" s="39"/>
      <c r="O138" s="39"/>
      <c r="P138" s="39"/>
      <c r="Q138" s="39">
        <f t="shared" si="36"/>
        <v>0</v>
      </c>
    </row>
    <row r="139" spans="2:17" ht="15.75" thickBot="1" x14ac:dyDescent="0.3">
      <c r="B139" s="35"/>
      <c r="C139" s="35"/>
      <c r="D139" s="35"/>
      <c r="E139" s="35"/>
      <c r="F139" s="35"/>
      <c r="G139" s="37"/>
      <c r="H139" s="37"/>
      <c r="I139" s="35"/>
      <c r="J139" s="39"/>
      <c r="K139" s="39">
        <f t="shared" si="33"/>
        <v>0</v>
      </c>
      <c r="L139" s="39">
        <f t="shared" si="34"/>
        <v>0</v>
      </c>
      <c r="M139" s="40">
        <f t="shared" si="35"/>
        <v>0</v>
      </c>
      <c r="N139" s="39"/>
      <c r="O139" s="39"/>
      <c r="P139" s="39"/>
      <c r="Q139" s="39">
        <f t="shared" si="36"/>
        <v>0</v>
      </c>
    </row>
    <row r="140" spans="2:17" ht="15.75" thickBot="1" x14ac:dyDescent="0.3">
      <c r="B140" s="214" t="s">
        <v>8</v>
      </c>
      <c r="C140" s="215"/>
      <c r="D140" s="215"/>
      <c r="E140" s="215"/>
      <c r="F140" s="215"/>
      <c r="G140" s="215"/>
      <c r="H140" s="215"/>
      <c r="I140" s="216"/>
      <c r="J140" s="55">
        <f t="shared" ref="J140:Q140" si="37">SUM(J125:J139)</f>
        <v>0</v>
      </c>
      <c r="K140" s="56">
        <f t="shared" si="37"/>
        <v>0</v>
      </c>
      <c r="L140" s="56">
        <f t="shared" si="37"/>
        <v>0</v>
      </c>
      <c r="M140" s="56">
        <f t="shared" si="37"/>
        <v>0</v>
      </c>
      <c r="N140" s="56">
        <f t="shared" si="37"/>
        <v>0</v>
      </c>
      <c r="O140" s="56">
        <f t="shared" si="37"/>
        <v>0</v>
      </c>
      <c r="P140" s="56">
        <f t="shared" si="37"/>
        <v>0</v>
      </c>
      <c r="Q140" s="57">
        <f t="shared" si="37"/>
        <v>0</v>
      </c>
    </row>
    <row r="141" spans="2:17" ht="15.75" thickBot="1" x14ac:dyDescent="0.3">
      <c r="B141" s="27"/>
      <c r="C141" s="27"/>
      <c r="D141" s="27"/>
      <c r="E141" s="27"/>
      <c r="F141" s="27"/>
      <c r="G141" s="27"/>
      <c r="H141" s="27"/>
      <c r="I141" s="27"/>
      <c r="J141" s="49"/>
      <c r="K141" s="49"/>
      <c r="L141" s="49"/>
      <c r="M141" s="49"/>
      <c r="N141" s="49"/>
      <c r="O141" s="49"/>
      <c r="P141" s="49"/>
      <c r="Q141" s="49"/>
    </row>
    <row r="142" spans="2:17" ht="17.25" thickBot="1" x14ac:dyDescent="0.35">
      <c r="B142" s="217" t="s">
        <v>22</v>
      </c>
      <c r="C142" s="212"/>
      <c r="D142" s="212"/>
      <c r="E142" s="212" t="s">
        <v>22</v>
      </c>
      <c r="F142" s="212"/>
      <c r="G142" s="212"/>
      <c r="H142" s="212" t="s">
        <v>22</v>
      </c>
      <c r="I142" s="212"/>
      <c r="J142" s="212" t="s">
        <v>22</v>
      </c>
      <c r="K142" s="212"/>
      <c r="L142" s="212" t="s">
        <v>22</v>
      </c>
      <c r="M142" s="212"/>
      <c r="N142" s="212"/>
      <c r="O142" s="212" t="s">
        <v>22</v>
      </c>
      <c r="P142" s="212"/>
      <c r="Q142" s="213"/>
    </row>
    <row r="143" spans="2:17" ht="45" x14ac:dyDescent="0.25">
      <c r="B143" s="29" t="s">
        <v>31</v>
      </c>
      <c r="C143" s="29" t="s">
        <v>32</v>
      </c>
      <c r="D143" s="29" t="s">
        <v>33</v>
      </c>
      <c r="E143" s="29" t="s">
        <v>34</v>
      </c>
      <c r="F143" s="29" t="s">
        <v>35</v>
      </c>
      <c r="G143" s="29" t="s">
        <v>36</v>
      </c>
      <c r="H143" s="29" t="s">
        <v>37</v>
      </c>
      <c r="I143" s="30" t="s">
        <v>38</v>
      </c>
      <c r="J143" s="31" t="s">
        <v>39</v>
      </c>
      <c r="K143" s="32" t="s">
        <v>40</v>
      </c>
      <c r="L143" s="33" t="s">
        <v>41</v>
      </c>
      <c r="M143" s="33" t="s">
        <v>42</v>
      </c>
      <c r="N143" s="34" t="s">
        <v>43</v>
      </c>
      <c r="O143" s="29" t="s">
        <v>46</v>
      </c>
      <c r="P143" s="29" t="s">
        <v>45</v>
      </c>
      <c r="Q143" s="29" t="s">
        <v>8</v>
      </c>
    </row>
    <row r="144" spans="2:17" x14ac:dyDescent="0.25">
      <c r="B144" s="35"/>
      <c r="C144" s="35"/>
      <c r="D144" s="35"/>
      <c r="E144" s="35"/>
      <c r="F144" s="35"/>
      <c r="G144" s="37"/>
      <c r="H144" s="37"/>
      <c r="I144" s="35"/>
      <c r="J144" s="39"/>
      <c r="K144" s="39">
        <f t="shared" ref="K144:K158" si="38">+N144/0.16</f>
        <v>0</v>
      </c>
      <c r="L144" s="39">
        <f t="shared" ref="L144:L158" si="39">+J144-K144</f>
        <v>0</v>
      </c>
      <c r="M144" s="40">
        <f t="shared" ref="M144:M158" si="40">SUM(K144*0.16)</f>
        <v>0</v>
      </c>
      <c r="N144" s="39"/>
      <c r="O144" s="39"/>
      <c r="P144" s="39"/>
      <c r="Q144" s="39">
        <f t="shared" ref="Q144:Q158" si="41">SUM(K144+L144+M144+O144+P144)</f>
        <v>0</v>
      </c>
    </row>
    <row r="145" spans="2:17" x14ac:dyDescent="0.25">
      <c r="B145" s="35"/>
      <c r="C145" s="35"/>
      <c r="D145" s="35"/>
      <c r="E145" s="35"/>
      <c r="F145" s="35"/>
      <c r="G145" s="37"/>
      <c r="H145" s="37"/>
      <c r="I145" s="35"/>
      <c r="J145" s="39"/>
      <c r="K145" s="39">
        <f t="shared" si="38"/>
        <v>0</v>
      </c>
      <c r="L145" s="39">
        <f t="shared" si="39"/>
        <v>0</v>
      </c>
      <c r="M145" s="40">
        <f t="shared" si="40"/>
        <v>0</v>
      </c>
      <c r="N145" s="39"/>
      <c r="O145" s="39"/>
      <c r="P145" s="39"/>
      <c r="Q145" s="39">
        <f t="shared" si="41"/>
        <v>0</v>
      </c>
    </row>
    <row r="146" spans="2:17" x14ac:dyDescent="0.25">
      <c r="B146" s="35"/>
      <c r="C146" s="35"/>
      <c r="D146" s="35"/>
      <c r="E146" s="35"/>
      <c r="F146" s="35"/>
      <c r="G146" s="37"/>
      <c r="H146" s="37"/>
      <c r="I146" s="35"/>
      <c r="J146" s="39"/>
      <c r="K146" s="39">
        <f t="shared" si="38"/>
        <v>0</v>
      </c>
      <c r="L146" s="39">
        <f t="shared" si="39"/>
        <v>0</v>
      </c>
      <c r="M146" s="40">
        <f t="shared" si="40"/>
        <v>0</v>
      </c>
      <c r="N146" s="39"/>
      <c r="O146" s="39"/>
      <c r="P146" s="39"/>
      <c r="Q146" s="39">
        <f t="shared" si="41"/>
        <v>0</v>
      </c>
    </row>
    <row r="147" spans="2:17" x14ac:dyDescent="0.25">
      <c r="B147" s="35"/>
      <c r="C147" s="35"/>
      <c r="D147" s="35"/>
      <c r="E147" s="35"/>
      <c r="F147" s="35"/>
      <c r="G147" s="37"/>
      <c r="H147" s="37"/>
      <c r="I147" s="35"/>
      <c r="J147" s="39"/>
      <c r="K147" s="39">
        <f t="shared" si="38"/>
        <v>0</v>
      </c>
      <c r="L147" s="39">
        <f t="shared" si="39"/>
        <v>0</v>
      </c>
      <c r="M147" s="40">
        <f t="shared" si="40"/>
        <v>0</v>
      </c>
      <c r="N147" s="39"/>
      <c r="O147" s="39"/>
      <c r="P147" s="39"/>
      <c r="Q147" s="39">
        <f t="shared" si="41"/>
        <v>0</v>
      </c>
    </row>
    <row r="148" spans="2:17" x14ac:dyDescent="0.25">
      <c r="B148" s="35"/>
      <c r="C148" s="35"/>
      <c r="D148" s="35"/>
      <c r="E148" s="35"/>
      <c r="F148" s="35"/>
      <c r="G148" s="37"/>
      <c r="H148" s="37"/>
      <c r="I148" s="35"/>
      <c r="J148" s="39"/>
      <c r="K148" s="39">
        <f t="shared" si="38"/>
        <v>0</v>
      </c>
      <c r="L148" s="39">
        <f t="shared" si="39"/>
        <v>0</v>
      </c>
      <c r="M148" s="40">
        <f t="shared" si="40"/>
        <v>0</v>
      </c>
      <c r="N148" s="39"/>
      <c r="O148" s="39"/>
      <c r="P148" s="39"/>
      <c r="Q148" s="39">
        <f t="shared" si="41"/>
        <v>0</v>
      </c>
    </row>
    <row r="149" spans="2:17" x14ac:dyDescent="0.25">
      <c r="B149" s="35"/>
      <c r="C149" s="35"/>
      <c r="D149" s="35"/>
      <c r="E149" s="35"/>
      <c r="F149" s="35"/>
      <c r="G149" s="37"/>
      <c r="H149" s="37"/>
      <c r="I149" s="35"/>
      <c r="J149" s="39"/>
      <c r="K149" s="39">
        <f t="shared" si="38"/>
        <v>0</v>
      </c>
      <c r="L149" s="39">
        <f t="shared" si="39"/>
        <v>0</v>
      </c>
      <c r="M149" s="40">
        <f t="shared" si="40"/>
        <v>0</v>
      </c>
      <c r="N149" s="39"/>
      <c r="O149" s="39"/>
      <c r="P149" s="39"/>
      <c r="Q149" s="39">
        <f t="shared" si="41"/>
        <v>0</v>
      </c>
    </row>
    <row r="150" spans="2:17" x14ac:dyDescent="0.25">
      <c r="B150" s="35"/>
      <c r="C150" s="35"/>
      <c r="D150" s="35"/>
      <c r="E150" s="35"/>
      <c r="F150" s="35"/>
      <c r="G150" s="37"/>
      <c r="H150" s="37"/>
      <c r="I150" s="35"/>
      <c r="J150" s="39"/>
      <c r="K150" s="39">
        <f t="shared" si="38"/>
        <v>0</v>
      </c>
      <c r="L150" s="39">
        <f t="shared" si="39"/>
        <v>0</v>
      </c>
      <c r="M150" s="40">
        <f t="shared" si="40"/>
        <v>0</v>
      </c>
      <c r="N150" s="39"/>
      <c r="O150" s="39"/>
      <c r="P150" s="39"/>
      <c r="Q150" s="39">
        <f t="shared" si="41"/>
        <v>0</v>
      </c>
    </row>
    <row r="151" spans="2:17" x14ac:dyDescent="0.25">
      <c r="B151" s="35"/>
      <c r="C151" s="35"/>
      <c r="D151" s="35"/>
      <c r="E151" s="35"/>
      <c r="F151" s="35"/>
      <c r="G151" s="37"/>
      <c r="H151" s="37"/>
      <c r="I151" s="35"/>
      <c r="J151" s="39"/>
      <c r="K151" s="39">
        <f t="shared" si="38"/>
        <v>0</v>
      </c>
      <c r="L151" s="39">
        <f t="shared" si="39"/>
        <v>0</v>
      </c>
      <c r="M151" s="40">
        <f t="shared" si="40"/>
        <v>0</v>
      </c>
      <c r="N151" s="39"/>
      <c r="O151" s="39"/>
      <c r="P151" s="39"/>
      <c r="Q151" s="39">
        <f t="shared" si="41"/>
        <v>0</v>
      </c>
    </row>
    <row r="152" spans="2:17" x14ac:dyDescent="0.25">
      <c r="B152" s="35"/>
      <c r="C152" s="35"/>
      <c r="D152" s="35"/>
      <c r="E152" s="35"/>
      <c r="F152" s="35"/>
      <c r="G152" s="37"/>
      <c r="H152" s="37"/>
      <c r="I152" s="35"/>
      <c r="J152" s="39"/>
      <c r="K152" s="39">
        <f t="shared" si="38"/>
        <v>0</v>
      </c>
      <c r="L152" s="39">
        <f t="shared" si="39"/>
        <v>0</v>
      </c>
      <c r="M152" s="40">
        <f t="shared" si="40"/>
        <v>0</v>
      </c>
      <c r="N152" s="39"/>
      <c r="O152" s="39"/>
      <c r="P152" s="39"/>
      <c r="Q152" s="39">
        <f t="shared" si="41"/>
        <v>0</v>
      </c>
    </row>
    <row r="153" spans="2:17" x14ac:dyDescent="0.25">
      <c r="B153" s="35"/>
      <c r="C153" s="35"/>
      <c r="D153" s="35"/>
      <c r="E153" s="35"/>
      <c r="F153" s="35"/>
      <c r="G153" s="37"/>
      <c r="H153" s="37"/>
      <c r="I153" s="35"/>
      <c r="J153" s="39"/>
      <c r="K153" s="39">
        <f t="shared" si="38"/>
        <v>0</v>
      </c>
      <c r="L153" s="39">
        <f t="shared" si="39"/>
        <v>0</v>
      </c>
      <c r="M153" s="40">
        <f t="shared" si="40"/>
        <v>0</v>
      </c>
      <c r="N153" s="39"/>
      <c r="O153" s="39"/>
      <c r="P153" s="39"/>
      <c r="Q153" s="39">
        <f t="shared" si="41"/>
        <v>0</v>
      </c>
    </row>
    <row r="154" spans="2:17" x14ac:dyDescent="0.25">
      <c r="B154" s="35"/>
      <c r="C154" s="35"/>
      <c r="D154" s="35"/>
      <c r="E154" s="35"/>
      <c r="F154" s="35"/>
      <c r="G154" s="37"/>
      <c r="H154" s="37"/>
      <c r="I154" s="35"/>
      <c r="J154" s="39"/>
      <c r="K154" s="39">
        <f t="shared" si="38"/>
        <v>0</v>
      </c>
      <c r="L154" s="39">
        <f t="shared" si="39"/>
        <v>0</v>
      </c>
      <c r="M154" s="40">
        <f t="shared" si="40"/>
        <v>0</v>
      </c>
      <c r="N154" s="39"/>
      <c r="O154" s="39"/>
      <c r="P154" s="39"/>
      <c r="Q154" s="39">
        <f t="shared" si="41"/>
        <v>0</v>
      </c>
    </row>
    <row r="155" spans="2:17" x14ac:dyDescent="0.25">
      <c r="B155" s="35"/>
      <c r="C155" s="35"/>
      <c r="D155" s="35"/>
      <c r="E155" s="35"/>
      <c r="F155" s="35"/>
      <c r="G155" s="37"/>
      <c r="H155" s="37"/>
      <c r="I155" s="35"/>
      <c r="J155" s="39"/>
      <c r="K155" s="39">
        <f t="shared" si="38"/>
        <v>0</v>
      </c>
      <c r="L155" s="39">
        <f t="shared" si="39"/>
        <v>0</v>
      </c>
      <c r="M155" s="40">
        <f t="shared" si="40"/>
        <v>0</v>
      </c>
      <c r="N155" s="39"/>
      <c r="O155" s="39"/>
      <c r="P155" s="39"/>
      <c r="Q155" s="39">
        <f t="shared" si="41"/>
        <v>0</v>
      </c>
    </row>
    <row r="156" spans="2:17" x14ac:dyDescent="0.25">
      <c r="B156" s="35"/>
      <c r="C156" s="35"/>
      <c r="D156" s="35"/>
      <c r="E156" s="35"/>
      <c r="F156" s="35"/>
      <c r="G156" s="37"/>
      <c r="H156" s="37"/>
      <c r="I156" s="35"/>
      <c r="J156" s="39"/>
      <c r="K156" s="39">
        <f t="shared" si="38"/>
        <v>0</v>
      </c>
      <c r="L156" s="39">
        <f t="shared" si="39"/>
        <v>0</v>
      </c>
      <c r="M156" s="40">
        <f t="shared" si="40"/>
        <v>0</v>
      </c>
      <c r="N156" s="39"/>
      <c r="O156" s="39"/>
      <c r="P156" s="39"/>
      <c r="Q156" s="39">
        <f t="shared" si="41"/>
        <v>0</v>
      </c>
    </row>
    <row r="157" spans="2:17" x14ac:dyDescent="0.25">
      <c r="B157" s="35"/>
      <c r="C157" s="35"/>
      <c r="D157" s="35"/>
      <c r="E157" s="35"/>
      <c r="F157" s="35"/>
      <c r="G157" s="37"/>
      <c r="H157" s="37"/>
      <c r="I157" s="35"/>
      <c r="J157" s="39"/>
      <c r="K157" s="39">
        <f t="shared" si="38"/>
        <v>0</v>
      </c>
      <c r="L157" s="39">
        <f t="shared" si="39"/>
        <v>0</v>
      </c>
      <c r="M157" s="40">
        <f t="shared" si="40"/>
        <v>0</v>
      </c>
      <c r="N157" s="39"/>
      <c r="O157" s="39"/>
      <c r="P157" s="39"/>
      <c r="Q157" s="39">
        <f t="shared" si="41"/>
        <v>0</v>
      </c>
    </row>
    <row r="158" spans="2:17" ht="15.75" thickBot="1" x14ac:dyDescent="0.3">
      <c r="B158" s="35"/>
      <c r="C158" s="35"/>
      <c r="D158" s="35"/>
      <c r="E158" s="35"/>
      <c r="F158" s="35"/>
      <c r="G158" s="37"/>
      <c r="H158" s="37"/>
      <c r="I158" s="35"/>
      <c r="J158" s="39"/>
      <c r="K158" s="39">
        <f t="shared" si="38"/>
        <v>0</v>
      </c>
      <c r="L158" s="39">
        <f t="shared" si="39"/>
        <v>0</v>
      </c>
      <c r="M158" s="40">
        <f t="shared" si="40"/>
        <v>0</v>
      </c>
      <c r="N158" s="39"/>
      <c r="O158" s="39"/>
      <c r="P158" s="39"/>
      <c r="Q158" s="39">
        <f t="shared" si="41"/>
        <v>0</v>
      </c>
    </row>
    <row r="159" spans="2:17" ht="15.75" thickBot="1" x14ac:dyDescent="0.3">
      <c r="B159" s="214" t="s">
        <v>8</v>
      </c>
      <c r="C159" s="215"/>
      <c r="D159" s="215"/>
      <c r="E159" s="215"/>
      <c r="F159" s="215"/>
      <c r="G159" s="215"/>
      <c r="H159" s="215"/>
      <c r="I159" s="216"/>
      <c r="J159" s="55">
        <f t="shared" ref="J159:Q159" si="42">SUM(J144:J158)</f>
        <v>0</v>
      </c>
      <c r="K159" s="56">
        <f t="shared" si="42"/>
        <v>0</v>
      </c>
      <c r="L159" s="56">
        <f t="shared" si="42"/>
        <v>0</v>
      </c>
      <c r="M159" s="56">
        <f t="shared" si="42"/>
        <v>0</v>
      </c>
      <c r="N159" s="56">
        <f t="shared" si="42"/>
        <v>0</v>
      </c>
      <c r="O159" s="56">
        <f t="shared" si="42"/>
        <v>0</v>
      </c>
      <c r="P159" s="56">
        <f t="shared" si="42"/>
        <v>0</v>
      </c>
      <c r="Q159" s="57">
        <f t="shared" si="42"/>
        <v>0</v>
      </c>
    </row>
    <row r="160" spans="2:17" ht="15.75" thickBot="1" x14ac:dyDescent="0.3">
      <c r="B160" s="27"/>
      <c r="C160" s="27"/>
      <c r="D160" s="27"/>
      <c r="E160" s="27"/>
      <c r="F160" s="27"/>
      <c r="G160" s="27"/>
      <c r="H160" s="27"/>
      <c r="I160" s="27"/>
      <c r="J160" s="49"/>
      <c r="K160" s="49"/>
      <c r="L160" s="49"/>
      <c r="M160" s="49"/>
      <c r="N160" s="49"/>
      <c r="O160" s="49"/>
      <c r="P160" s="49"/>
      <c r="Q160" s="49"/>
    </row>
    <row r="161" spans="2:17" ht="17.25" thickBot="1" x14ac:dyDescent="0.35">
      <c r="B161" s="217" t="s">
        <v>23</v>
      </c>
      <c r="C161" s="212"/>
      <c r="D161" s="212"/>
      <c r="E161" s="212" t="s">
        <v>23</v>
      </c>
      <c r="F161" s="212"/>
      <c r="G161" s="212"/>
      <c r="H161" s="212" t="s">
        <v>23</v>
      </c>
      <c r="I161" s="212"/>
      <c r="J161" s="212" t="s">
        <v>23</v>
      </c>
      <c r="K161" s="212"/>
      <c r="L161" s="212" t="s">
        <v>23</v>
      </c>
      <c r="M161" s="212"/>
      <c r="N161" s="212"/>
      <c r="O161" s="212" t="s">
        <v>23</v>
      </c>
      <c r="P161" s="212"/>
      <c r="Q161" s="213"/>
    </row>
    <row r="162" spans="2:17" ht="45" x14ac:dyDescent="0.25">
      <c r="B162" s="29" t="s">
        <v>31</v>
      </c>
      <c r="C162" s="29" t="s">
        <v>32</v>
      </c>
      <c r="D162" s="29" t="s">
        <v>33</v>
      </c>
      <c r="E162" s="29" t="s">
        <v>34</v>
      </c>
      <c r="F162" s="29" t="s">
        <v>35</v>
      </c>
      <c r="G162" s="29" t="s">
        <v>36</v>
      </c>
      <c r="H162" s="29" t="s">
        <v>37</v>
      </c>
      <c r="I162" s="30" t="s">
        <v>38</v>
      </c>
      <c r="J162" s="31" t="s">
        <v>39</v>
      </c>
      <c r="K162" s="32" t="s">
        <v>40</v>
      </c>
      <c r="L162" s="33" t="s">
        <v>41</v>
      </c>
      <c r="M162" s="33" t="s">
        <v>42</v>
      </c>
      <c r="N162" s="34" t="s">
        <v>43</v>
      </c>
      <c r="O162" s="29" t="s">
        <v>46</v>
      </c>
      <c r="P162" s="29" t="s">
        <v>45</v>
      </c>
      <c r="Q162" s="29" t="s">
        <v>8</v>
      </c>
    </row>
    <row r="163" spans="2:17" x14ac:dyDescent="0.25">
      <c r="B163" s="35"/>
      <c r="C163" s="35"/>
      <c r="D163" s="35"/>
      <c r="E163" s="35"/>
      <c r="F163" s="35"/>
      <c r="G163" s="37"/>
      <c r="H163" s="37"/>
      <c r="I163" s="35"/>
      <c r="J163" s="39"/>
      <c r="K163" s="39">
        <f t="shared" ref="K163:K179" si="43">+N163/0.16</f>
        <v>0</v>
      </c>
      <c r="L163" s="39">
        <f t="shared" ref="L163:L179" si="44">+J163-K163</f>
        <v>0</v>
      </c>
      <c r="M163" s="40">
        <f t="shared" ref="M163:M179" si="45">SUM(K163*0.16)</f>
        <v>0</v>
      </c>
      <c r="N163" s="39"/>
      <c r="O163" s="39"/>
      <c r="P163" s="39"/>
      <c r="Q163" s="39">
        <f t="shared" ref="Q163:Q179" si="46">SUM(K163+L163+M163+O163+P163)</f>
        <v>0</v>
      </c>
    </row>
    <row r="164" spans="2:17" x14ac:dyDescent="0.25">
      <c r="B164" s="35"/>
      <c r="C164" s="35"/>
      <c r="D164" s="35"/>
      <c r="E164" s="35"/>
      <c r="F164" s="35"/>
      <c r="G164" s="37"/>
      <c r="H164" s="37"/>
      <c r="I164" s="35"/>
      <c r="J164" s="39"/>
      <c r="K164" s="39">
        <f t="shared" si="43"/>
        <v>0</v>
      </c>
      <c r="L164" s="39">
        <f t="shared" si="44"/>
        <v>0</v>
      </c>
      <c r="M164" s="40">
        <f t="shared" si="45"/>
        <v>0</v>
      </c>
      <c r="N164" s="39"/>
      <c r="O164" s="39"/>
      <c r="P164" s="39"/>
      <c r="Q164" s="39">
        <f t="shared" si="46"/>
        <v>0</v>
      </c>
    </row>
    <row r="165" spans="2:17" x14ac:dyDescent="0.25">
      <c r="B165" s="35"/>
      <c r="C165" s="35"/>
      <c r="D165" s="35"/>
      <c r="E165" s="35"/>
      <c r="F165" s="35"/>
      <c r="G165" s="37"/>
      <c r="H165" s="37"/>
      <c r="I165" s="35"/>
      <c r="J165" s="39"/>
      <c r="K165" s="39">
        <f t="shared" si="43"/>
        <v>0</v>
      </c>
      <c r="L165" s="39">
        <f t="shared" si="44"/>
        <v>0</v>
      </c>
      <c r="M165" s="40">
        <f t="shared" si="45"/>
        <v>0</v>
      </c>
      <c r="N165" s="39"/>
      <c r="O165" s="39"/>
      <c r="P165" s="39"/>
      <c r="Q165" s="39">
        <f t="shared" si="46"/>
        <v>0</v>
      </c>
    </row>
    <row r="166" spans="2:17" x14ac:dyDescent="0.25">
      <c r="B166" s="35"/>
      <c r="C166" s="35"/>
      <c r="D166" s="35"/>
      <c r="E166" s="35"/>
      <c r="F166" s="35"/>
      <c r="G166" s="37"/>
      <c r="H166" s="37"/>
      <c r="I166" s="35"/>
      <c r="J166" s="39"/>
      <c r="K166" s="39">
        <f t="shared" si="43"/>
        <v>0</v>
      </c>
      <c r="L166" s="39">
        <f t="shared" si="44"/>
        <v>0</v>
      </c>
      <c r="M166" s="40">
        <f t="shared" si="45"/>
        <v>0</v>
      </c>
      <c r="N166" s="39"/>
      <c r="O166" s="39"/>
      <c r="P166" s="39"/>
      <c r="Q166" s="39">
        <f t="shared" si="46"/>
        <v>0</v>
      </c>
    </row>
    <row r="167" spans="2:17" x14ac:dyDescent="0.25">
      <c r="B167" s="35"/>
      <c r="C167" s="35"/>
      <c r="D167" s="35"/>
      <c r="E167" s="35"/>
      <c r="F167" s="35"/>
      <c r="G167" s="37"/>
      <c r="H167" s="37"/>
      <c r="I167" s="35"/>
      <c r="J167" s="39"/>
      <c r="K167" s="39">
        <f t="shared" si="43"/>
        <v>0</v>
      </c>
      <c r="L167" s="39">
        <f t="shared" si="44"/>
        <v>0</v>
      </c>
      <c r="M167" s="40">
        <f t="shared" si="45"/>
        <v>0</v>
      </c>
      <c r="N167" s="39"/>
      <c r="O167" s="39"/>
      <c r="P167" s="39"/>
      <c r="Q167" s="39">
        <f t="shared" si="46"/>
        <v>0</v>
      </c>
    </row>
    <row r="168" spans="2:17" x14ac:dyDescent="0.25">
      <c r="B168" s="35"/>
      <c r="C168" s="35"/>
      <c r="D168" s="35"/>
      <c r="E168" s="35"/>
      <c r="F168" s="35"/>
      <c r="G168" s="37"/>
      <c r="H168" s="37"/>
      <c r="I168" s="35"/>
      <c r="J168" s="39"/>
      <c r="K168" s="39">
        <f t="shared" si="43"/>
        <v>0</v>
      </c>
      <c r="L168" s="39">
        <f t="shared" si="44"/>
        <v>0</v>
      </c>
      <c r="M168" s="40">
        <f t="shared" si="45"/>
        <v>0</v>
      </c>
      <c r="N168" s="39"/>
      <c r="O168" s="39"/>
      <c r="P168" s="39"/>
      <c r="Q168" s="39">
        <f t="shared" si="46"/>
        <v>0</v>
      </c>
    </row>
    <row r="169" spans="2:17" x14ac:dyDescent="0.25">
      <c r="B169" s="35"/>
      <c r="C169" s="35"/>
      <c r="D169" s="35"/>
      <c r="E169" s="35"/>
      <c r="F169" s="35"/>
      <c r="G169" s="37"/>
      <c r="H169" s="37"/>
      <c r="I169" s="35"/>
      <c r="J169" s="39"/>
      <c r="K169" s="39">
        <f t="shared" si="43"/>
        <v>0</v>
      </c>
      <c r="L169" s="39">
        <f t="shared" si="44"/>
        <v>0</v>
      </c>
      <c r="M169" s="40">
        <f t="shared" si="45"/>
        <v>0</v>
      </c>
      <c r="N169" s="39"/>
      <c r="O169" s="39"/>
      <c r="P169" s="39"/>
      <c r="Q169" s="39">
        <f t="shared" si="46"/>
        <v>0</v>
      </c>
    </row>
    <row r="170" spans="2:17" x14ac:dyDescent="0.25">
      <c r="B170" s="35"/>
      <c r="C170" s="35"/>
      <c r="D170" s="35"/>
      <c r="E170" s="35"/>
      <c r="F170" s="35"/>
      <c r="G170" s="37"/>
      <c r="H170" s="37"/>
      <c r="I170" s="35"/>
      <c r="J170" s="39"/>
      <c r="K170" s="39">
        <f t="shared" si="43"/>
        <v>0</v>
      </c>
      <c r="L170" s="39">
        <f t="shared" si="44"/>
        <v>0</v>
      </c>
      <c r="M170" s="40">
        <f t="shared" si="45"/>
        <v>0</v>
      </c>
      <c r="N170" s="39"/>
      <c r="O170" s="39"/>
      <c r="P170" s="39"/>
      <c r="Q170" s="39">
        <f t="shared" si="46"/>
        <v>0</v>
      </c>
    </row>
    <row r="171" spans="2:17" x14ac:dyDescent="0.25">
      <c r="B171" s="35"/>
      <c r="C171" s="35"/>
      <c r="D171" s="35"/>
      <c r="E171" s="35"/>
      <c r="F171" s="35"/>
      <c r="G171" s="37"/>
      <c r="H171" s="37"/>
      <c r="I171" s="35"/>
      <c r="J171" s="39"/>
      <c r="K171" s="39">
        <f t="shared" si="43"/>
        <v>0</v>
      </c>
      <c r="L171" s="39">
        <f t="shared" si="44"/>
        <v>0</v>
      </c>
      <c r="M171" s="40">
        <f t="shared" si="45"/>
        <v>0</v>
      </c>
      <c r="N171" s="39"/>
      <c r="O171" s="39"/>
      <c r="P171" s="39"/>
      <c r="Q171" s="39">
        <f t="shared" si="46"/>
        <v>0</v>
      </c>
    </row>
    <row r="172" spans="2:17" x14ac:dyDescent="0.25">
      <c r="B172" s="35"/>
      <c r="C172" s="35"/>
      <c r="D172" s="35"/>
      <c r="E172" s="35"/>
      <c r="F172" s="35"/>
      <c r="G172" s="37"/>
      <c r="H172" s="37"/>
      <c r="I172" s="35"/>
      <c r="J172" s="39"/>
      <c r="K172" s="39">
        <f t="shared" si="43"/>
        <v>0</v>
      </c>
      <c r="L172" s="39">
        <f t="shared" si="44"/>
        <v>0</v>
      </c>
      <c r="M172" s="40">
        <f t="shared" si="45"/>
        <v>0</v>
      </c>
      <c r="N172" s="39"/>
      <c r="O172" s="39"/>
      <c r="P172" s="39"/>
      <c r="Q172" s="39">
        <f t="shared" si="46"/>
        <v>0</v>
      </c>
    </row>
    <row r="173" spans="2:17" x14ac:dyDescent="0.25">
      <c r="B173" s="35"/>
      <c r="C173" s="35"/>
      <c r="D173" s="35"/>
      <c r="E173" s="35"/>
      <c r="F173" s="35"/>
      <c r="G173" s="37"/>
      <c r="H173" s="37"/>
      <c r="I173" s="35"/>
      <c r="J173" s="39"/>
      <c r="K173" s="39">
        <f t="shared" si="43"/>
        <v>0</v>
      </c>
      <c r="L173" s="39">
        <f t="shared" si="44"/>
        <v>0</v>
      </c>
      <c r="M173" s="40">
        <f t="shared" si="45"/>
        <v>0</v>
      </c>
      <c r="N173" s="39"/>
      <c r="O173" s="39"/>
      <c r="P173" s="39"/>
      <c r="Q173" s="39">
        <f t="shared" si="46"/>
        <v>0</v>
      </c>
    </row>
    <row r="174" spans="2:17" x14ac:dyDescent="0.25">
      <c r="B174" s="35"/>
      <c r="C174" s="35"/>
      <c r="D174" s="35"/>
      <c r="E174" s="35"/>
      <c r="F174" s="35"/>
      <c r="G174" s="37"/>
      <c r="H174" s="37"/>
      <c r="I174" s="35"/>
      <c r="J174" s="39"/>
      <c r="K174" s="39">
        <f t="shared" si="43"/>
        <v>0</v>
      </c>
      <c r="L174" s="39">
        <f t="shared" si="44"/>
        <v>0</v>
      </c>
      <c r="M174" s="40">
        <f t="shared" si="45"/>
        <v>0</v>
      </c>
      <c r="N174" s="39"/>
      <c r="O174" s="39"/>
      <c r="P174" s="39"/>
      <c r="Q174" s="39">
        <f t="shared" si="46"/>
        <v>0</v>
      </c>
    </row>
    <row r="175" spans="2:17" x14ac:dyDescent="0.25">
      <c r="B175" s="35"/>
      <c r="C175" s="35"/>
      <c r="D175" s="35"/>
      <c r="E175" s="35"/>
      <c r="F175" s="35"/>
      <c r="G175" s="37"/>
      <c r="H175" s="37"/>
      <c r="I175" s="35"/>
      <c r="J175" s="39"/>
      <c r="K175" s="39">
        <f t="shared" si="43"/>
        <v>0</v>
      </c>
      <c r="L175" s="39">
        <f t="shared" si="44"/>
        <v>0</v>
      </c>
      <c r="M175" s="40">
        <f t="shared" si="45"/>
        <v>0</v>
      </c>
      <c r="N175" s="39"/>
      <c r="O175" s="39"/>
      <c r="P175" s="39"/>
      <c r="Q175" s="39">
        <f t="shared" si="46"/>
        <v>0</v>
      </c>
    </row>
    <row r="176" spans="2:17" x14ac:dyDescent="0.25">
      <c r="B176" s="35"/>
      <c r="C176" s="35"/>
      <c r="D176" s="35"/>
      <c r="E176" s="35"/>
      <c r="F176" s="35"/>
      <c r="G176" s="37"/>
      <c r="H176" s="37"/>
      <c r="I176" s="59"/>
      <c r="J176" s="39"/>
      <c r="K176" s="39">
        <f t="shared" si="43"/>
        <v>0</v>
      </c>
      <c r="L176" s="39">
        <f t="shared" si="44"/>
        <v>0</v>
      </c>
      <c r="M176" s="40">
        <f t="shared" si="45"/>
        <v>0</v>
      </c>
      <c r="N176" s="39"/>
      <c r="O176" s="39"/>
      <c r="P176" s="39"/>
      <c r="Q176" s="39">
        <f t="shared" si="46"/>
        <v>0</v>
      </c>
    </row>
    <row r="177" spans="2:17" x14ac:dyDescent="0.25">
      <c r="B177" s="35"/>
      <c r="C177" s="35"/>
      <c r="D177" s="35"/>
      <c r="E177" s="35"/>
      <c r="F177" s="35"/>
      <c r="G177" s="37"/>
      <c r="H177" s="37"/>
      <c r="I177" s="59"/>
      <c r="J177" s="39"/>
      <c r="K177" s="39">
        <f t="shared" si="43"/>
        <v>0</v>
      </c>
      <c r="L177" s="39">
        <f t="shared" si="44"/>
        <v>0</v>
      </c>
      <c r="M177" s="40">
        <f t="shared" si="45"/>
        <v>0</v>
      </c>
      <c r="N177" s="39"/>
      <c r="O177" s="39"/>
      <c r="P177" s="39"/>
      <c r="Q177" s="39">
        <f t="shared" si="46"/>
        <v>0</v>
      </c>
    </row>
    <row r="178" spans="2:17" x14ac:dyDescent="0.25">
      <c r="B178" s="35"/>
      <c r="C178" s="35"/>
      <c r="D178" s="35"/>
      <c r="E178" s="35"/>
      <c r="F178" s="35"/>
      <c r="G178" s="37"/>
      <c r="H178" s="37"/>
      <c r="I178" s="59"/>
      <c r="J178" s="39"/>
      <c r="K178" s="39">
        <f t="shared" si="43"/>
        <v>0</v>
      </c>
      <c r="L178" s="39">
        <f t="shared" si="44"/>
        <v>0</v>
      </c>
      <c r="M178" s="40">
        <f t="shared" si="45"/>
        <v>0</v>
      </c>
      <c r="N178" s="39"/>
      <c r="O178" s="39"/>
      <c r="P178" s="39"/>
      <c r="Q178" s="39">
        <f t="shared" si="46"/>
        <v>0</v>
      </c>
    </row>
    <row r="179" spans="2:17" ht="15.75" thickBot="1" x14ac:dyDescent="0.3">
      <c r="B179" s="35"/>
      <c r="C179" s="35"/>
      <c r="D179" s="35"/>
      <c r="E179" s="35"/>
      <c r="F179" s="35"/>
      <c r="G179" s="37"/>
      <c r="H179" s="37"/>
      <c r="I179" s="35"/>
      <c r="J179" s="39"/>
      <c r="K179" s="39">
        <f t="shared" si="43"/>
        <v>0</v>
      </c>
      <c r="L179" s="39">
        <f t="shared" si="44"/>
        <v>0</v>
      </c>
      <c r="M179" s="40">
        <f t="shared" si="45"/>
        <v>0</v>
      </c>
      <c r="N179" s="39"/>
      <c r="O179" s="39"/>
      <c r="P179" s="39"/>
      <c r="Q179" s="39">
        <f t="shared" si="46"/>
        <v>0</v>
      </c>
    </row>
    <row r="180" spans="2:17" ht="15.75" thickBot="1" x14ac:dyDescent="0.3">
      <c r="B180" s="214" t="s">
        <v>8</v>
      </c>
      <c r="C180" s="215"/>
      <c r="D180" s="215"/>
      <c r="E180" s="215"/>
      <c r="F180" s="215"/>
      <c r="G180" s="215"/>
      <c r="H180" s="215"/>
      <c r="I180" s="216"/>
      <c r="J180" s="55">
        <f>SUM(J163:J179)</f>
        <v>0</v>
      </c>
      <c r="K180" s="56">
        <f t="shared" ref="K180:Q180" si="47">SUM(K163:K179)</f>
        <v>0</v>
      </c>
      <c r="L180" s="56">
        <f t="shared" si="47"/>
        <v>0</v>
      </c>
      <c r="M180" s="56">
        <f>SUM(M163:M179)</f>
        <v>0</v>
      </c>
      <c r="N180" s="56">
        <f t="shared" si="47"/>
        <v>0</v>
      </c>
      <c r="O180" s="56">
        <f t="shared" si="47"/>
        <v>0</v>
      </c>
      <c r="P180" s="56">
        <f t="shared" si="47"/>
        <v>0</v>
      </c>
      <c r="Q180" s="57">
        <f t="shared" si="47"/>
        <v>0</v>
      </c>
    </row>
    <row r="181" spans="2:17" ht="15.75" thickBot="1" x14ac:dyDescent="0.3">
      <c r="B181" s="27"/>
      <c r="C181" s="27"/>
      <c r="D181" s="27"/>
      <c r="E181" s="27"/>
      <c r="F181" s="27"/>
      <c r="G181" s="27"/>
      <c r="H181" s="27"/>
      <c r="I181" s="27"/>
      <c r="J181" s="49"/>
      <c r="K181" s="49"/>
      <c r="L181" s="49"/>
      <c r="M181" s="49"/>
      <c r="N181" s="49"/>
      <c r="O181" s="49"/>
      <c r="P181" s="49"/>
      <c r="Q181" s="49"/>
    </row>
    <row r="182" spans="2:17" ht="17.25" thickBot="1" x14ac:dyDescent="0.35">
      <c r="B182" s="217" t="s">
        <v>24</v>
      </c>
      <c r="C182" s="212"/>
      <c r="D182" s="212"/>
      <c r="E182" s="212" t="s">
        <v>24</v>
      </c>
      <c r="F182" s="212"/>
      <c r="G182" s="212"/>
      <c r="H182" s="212" t="s">
        <v>24</v>
      </c>
      <c r="I182" s="212"/>
      <c r="J182" s="212" t="s">
        <v>24</v>
      </c>
      <c r="K182" s="212"/>
      <c r="L182" s="212" t="s">
        <v>24</v>
      </c>
      <c r="M182" s="212"/>
      <c r="N182" s="212"/>
      <c r="O182" s="212" t="s">
        <v>24</v>
      </c>
      <c r="P182" s="212"/>
      <c r="Q182" s="213"/>
    </row>
    <row r="183" spans="2:17" ht="45" x14ac:dyDescent="0.25">
      <c r="B183" s="29" t="s">
        <v>31</v>
      </c>
      <c r="C183" s="29" t="s">
        <v>32</v>
      </c>
      <c r="D183" s="29" t="s">
        <v>33</v>
      </c>
      <c r="E183" s="29" t="s">
        <v>34</v>
      </c>
      <c r="F183" s="29" t="s">
        <v>35</v>
      </c>
      <c r="G183" s="29" t="s">
        <v>36</v>
      </c>
      <c r="H183" s="29" t="s">
        <v>37</v>
      </c>
      <c r="I183" s="30" t="s">
        <v>38</v>
      </c>
      <c r="J183" s="31" t="s">
        <v>39</v>
      </c>
      <c r="K183" s="32" t="s">
        <v>40</v>
      </c>
      <c r="L183" s="33" t="s">
        <v>41</v>
      </c>
      <c r="M183" s="33" t="s">
        <v>42</v>
      </c>
      <c r="N183" s="34" t="s">
        <v>43</v>
      </c>
      <c r="O183" s="29" t="s">
        <v>46</v>
      </c>
      <c r="P183" s="29" t="s">
        <v>45</v>
      </c>
      <c r="Q183" s="29" t="s">
        <v>8</v>
      </c>
    </row>
    <row r="184" spans="2:17" x14ac:dyDescent="0.25">
      <c r="B184" s="35"/>
      <c r="C184" s="35"/>
      <c r="D184" s="35"/>
      <c r="E184" s="35"/>
      <c r="F184" s="35"/>
      <c r="G184" s="37"/>
      <c r="H184" s="37"/>
      <c r="I184" s="35"/>
      <c r="J184" s="39"/>
      <c r="K184" s="39">
        <f t="shared" ref="K184:K199" si="48">+N184/0.16</f>
        <v>0</v>
      </c>
      <c r="L184" s="39">
        <f t="shared" ref="L184:L199" si="49">+J184-K184</f>
        <v>0</v>
      </c>
      <c r="M184" s="40">
        <f t="shared" ref="M184:M199" si="50">SUM(K184*0.16)</f>
        <v>0</v>
      </c>
      <c r="N184" s="39"/>
      <c r="O184" s="39"/>
      <c r="P184" s="39"/>
      <c r="Q184" s="39">
        <f t="shared" ref="Q184:Q199" si="51">SUM(K184+L184+M184+O184+P184)</f>
        <v>0</v>
      </c>
    </row>
    <row r="185" spans="2:17" x14ac:dyDescent="0.25">
      <c r="B185" s="60"/>
      <c r="C185" s="60"/>
      <c r="D185" s="60"/>
      <c r="E185" s="60"/>
      <c r="F185" s="60"/>
      <c r="G185" s="37"/>
      <c r="H185" s="37"/>
      <c r="I185" s="35"/>
      <c r="J185" s="39"/>
      <c r="K185" s="39">
        <f t="shared" si="48"/>
        <v>0</v>
      </c>
      <c r="L185" s="39">
        <f t="shared" si="49"/>
        <v>0</v>
      </c>
      <c r="M185" s="40">
        <f t="shared" si="50"/>
        <v>0</v>
      </c>
      <c r="N185" s="39"/>
      <c r="O185" s="39"/>
      <c r="P185" s="39"/>
      <c r="Q185" s="39">
        <f t="shared" si="51"/>
        <v>0</v>
      </c>
    </row>
    <row r="186" spans="2:17" x14ac:dyDescent="0.25">
      <c r="B186" s="35"/>
      <c r="C186" s="35"/>
      <c r="D186" s="35"/>
      <c r="E186" s="35"/>
      <c r="F186" s="35"/>
      <c r="G186" s="37"/>
      <c r="H186" s="37"/>
      <c r="I186" s="35"/>
      <c r="J186" s="39"/>
      <c r="K186" s="39">
        <f t="shared" si="48"/>
        <v>0</v>
      </c>
      <c r="L186" s="39">
        <f t="shared" si="49"/>
        <v>0</v>
      </c>
      <c r="M186" s="40">
        <f t="shared" si="50"/>
        <v>0</v>
      </c>
      <c r="N186" s="39"/>
      <c r="O186" s="39"/>
      <c r="P186" s="39"/>
      <c r="Q186" s="39">
        <f t="shared" si="51"/>
        <v>0</v>
      </c>
    </row>
    <row r="187" spans="2:17" x14ac:dyDescent="0.25">
      <c r="B187" s="35"/>
      <c r="C187" s="35"/>
      <c r="D187" s="35"/>
      <c r="E187" s="35"/>
      <c r="F187" s="35"/>
      <c r="G187" s="37"/>
      <c r="H187" s="37"/>
      <c r="I187" s="35"/>
      <c r="J187" s="39"/>
      <c r="K187" s="39">
        <f t="shared" si="48"/>
        <v>0</v>
      </c>
      <c r="L187" s="39">
        <f t="shared" si="49"/>
        <v>0</v>
      </c>
      <c r="M187" s="40">
        <f t="shared" si="50"/>
        <v>0</v>
      </c>
      <c r="N187" s="39"/>
      <c r="O187" s="39"/>
      <c r="P187" s="39"/>
      <c r="Q187" s="39">
        <f t="shared" si="51"/>
        <v>0</v>
      </c>
    </row>
    <row r="188" spans="2:17" x14ac:dyDescent="0.25">
      <c r="B188" s="35"/>
      <c r="C188" s="35"/>
      <c r="D188" s="35"/>
      <c r="E188" s="35"/>
      <c r="F188" s="35"/>
      <c r="G188" s="37"/>
      <c r="H188" s="37"/>
      <c r="I188" s="35"/>
      <c r="J188" s="39"/>
      <c r="K188" s="39">
        <f t="shared" si="48"/>
        <v>0</v>
      </c>
      <c r="L188" s="39">
        <f t="shared" si="49"/>
        <v>0</v>
      </c>
      <c r="M188" s="40">
        <f t="shared" si="50"/>
        <v>0</v>
      </c>
      <c r="N188" s="39"/>
      <c r="O188" s="39"/>
      <c r="P188" s="39"/>
      <c r="Q188" s="39">
        <f t="shared" si="51"/>
        <v>0</v>
      </c>
    </row>
    <row r="189" spans="2:17" x14ac:dyDescent="0.25">
      <c r="B189" s="35"/>
      <c r="C189" s="35"/>
      <c r="D189" s="35"/>
      <c r="E189" s="35"/>
      <c r="F189" s="35"/>
      <c r="G189" s="37"/>
      <c r="H189" s="37"/>
      <c r="I189" s="35"/>
      <c r="J189" s="39"/>
      <c r="K189" s="39">
        <f t="shared" si="48"/>
        <v>0</v>
      </c>
      <c r="L189" s="39">
        <f t="shared" si="49"/>
        <v>0</v>
      </c>
      <c r="M189" s="40">
        <f t="shared" si="50"/>
        <v>0</v>
      </c>
      <c r="N189" s="39"/>
      <c r="O189" s="39"/>
      <c r="P189" s="39"/>
      <c r="Q189" s="39">
        <f t="shared" si="51"/>
        <v>0</v>
      </c>
    </row>
    <row r="190" spans="2:17" x14ac:dyDescent="0.25">
      <c r="B190" s="35"/>
      <c r="C190" s="35"/>
      <c r="D190" s="35"/>
      <c r="E190" s="35"/>
      <c r="F190" s="35"/>
      <c r="G190" s="37"/>
      <c r="H190" s="37"/>
      <c r="I190" s="35"/>
      <c r="J190" s="39"/>
      <c r="K190" s="39">
        <f t="shared" si="48"/>
        <v>0</v>
      </c>
      <c r="L190" s="39">
        <f t="shared" si="49"/>
        <v>0</v>
      </c>
      <c r="M190" s="40">
        <f t="shared" si="50"/>
        <v>0</v>
      </c>
      <c r="N190" s="39"/>
      <c r="O190" s="39"/>
      <c r="P190" s="39"/>
      <c r="Q190" s="39">
        <f t="shared" si="51"/>
        <v>0</v>
      </c>
    </row>
    <row r="191" spans="2:17" x14ac:dyDescent="0.25">
      <c r="B191" s="35"/>
      <c r="C191" s="35"/>
      <c r="D191" s="35"/>
      <c r="E191" s="35"/>
      <c r="F191" s="35"/>
      <c r="G191" s="37"/>
      <c r="H191" s="37"/>
      <c r="I191" s="35"/>
      <c r="J191" s="39"/>
      <c r="K191" s="39">
        <f t="shared" si="48"/>
        <v>0</v>
      </c>
      <c r="L191" s="39">
        <f t="shared" si="49"/>
        <v>0</v>
      </c>
      <c r="M191" s="40">
        <f t="shared" si="50"/>
        <v>0</v>
      </c>
      <c r="N191" s="39"/>
      <c r="O191" s="39"/>
      <c r="P191" s="39"/>
      <c r="Q191" s="39">
        <f t="shared" si="51"/>
        <v>0</v>
      </c>
    </row>
    <row r="192" spans="2:17" x14ac:dyDescent="0.25">
      <c r="B192" s="35"/>
      <c r="C192" s="35"/>
      <c r="D192" s="35"/>
      <c r="E192" s="35"/>
      <c r="F192" s="35"/>
      <c r="G192" s="37"/>
      <c r="H192" s="37"/>
      <c r="I192" s="35"/>
      <c r="J192" s="39"/>
      <c r="K192" s="39">
        <f t="shared" si="48"/>
        <v>0</v>
      </c>
      <c r="L192" s="39">
        <f t="shared" si="49"/>
        <v>0</v>
      </c>
      <c r="M192" s="40">
        <f t="shared" si="50"/>
        <v>0</v>
      </c>
      <c r="N192" s="39"/>
      <c r="O192" s="39"/>
      <c r="P192" s="39"/>
      <c r="Q192" s="39">
        <f t="shared" si="51"/>
        <v>0</v>
      </c>
    </row>
    <row r="193" spans="2:17" x14ac:dyDescent="0.25">
      <c r="B193" s="35"/>
      <c r="C193" s="35"/>
      <c r="D193" s="35"/>
      <c r="E193" s="35"/>
      <c r="F193" s="35"/>
      <c r="G193" s="37"/>
      <c r="H193" s="37"/>
      <c r="I193" s="35"/>
      <c r="J193" s="39"/>
      <c r="K193" s="39">
        <f t="shared" si="48"/>
        <v>0</v>
      </c>
      <c r="L193" s="39">
        <f t="shared" si="49"/>
        <v>0</v>
      </c>
      <c r="M193" s="40">
        <f t="shared" si="50"/>
        <v>0</v>
      </c>
      <c r="N193" s="39"/>
      <c r="O193" s="39"/>
      <c r="P193" s="39"/>
      <c r="Q193" s="39">
        <f t="shared" si="51"/>
        <v>0</v>
      </c>
    </row>
    <row r="194" spans="2:17" x14ac:dyDescent="0.25">
      <c r="B194" s="35"/>
      <c r="C194" s="35"/>
      <c r="D194" s="35"/>
      <c r="E194" s="35"/>
      <c r="F194" s="35"/>
      <c r="G194" s="37"/>
      <c r="H194" s="37"/>
      <c r="I194" s="35"/>
      <c r="J194" s="39"/>
      <c r="K194" s="39">
        <f t="shared" si="48"/>
        <v>0</v>
      </c>
      <c r="L194" s="39">
        <f t="shared" si="49"/>
        <v>0</v>
      </c>
      <c r="M194" s="40">
        <f t="shared" si="50"/>
        <v>0</v>
      </c>
      <c r="N194" s="39"/>
      <c r="O194" s="39"/>
      <c r="P194" s="39"/>
      <c r="Q194" s="39">
        <f t="shared" si="51"/>
        <v>0</v>
      </c>
    </row>
    <row r="195" spans="2:17" x14ac:dyDescent="0.25">
      <c r="B195" s="35"/>
      <c r="C195" s="35"/>
      <c r="D195" s="35"/>
      <c r="E195" s="35"/>
      <c r="F195" s="35"/>
      <c r="G195" s="37"/>
      <c r="H195" s="37"/>
      <c r="I195" s="35"/>
      <c r="J195" s="39"/>
      <c r="K195" s="39">
        <f t="shared" si="48"/>
        <v>0</v>
      </c>
      <c r="L195" s="39">
        <f t="shared" si="49"/>
        <v>0</v>
      </c>
      <c r="M195" s="40">
        <f t="shared" si="50"/>
        <v>0</v>
      </c>
      <c r="N195" s="39"/>
      <c r="O195" s="39"/>
      <c r="P195" s="39"/>
      <c r="Q195" s="39">
        <f t="shared" si="51"/>
        <v>0</v>
      </c>
    </row>
    <row r="196" spans="2:17" x14ac:dyDescent="0.25">
      <c r="B196" s="35"/>
      <c r="C196" s="35"/>
      <c r="D196" s="35"/>
      <c r="E196" s="35"/>
      <c r="F196" s="35"/>
      <c r="G196" s="37"/>
      <c r="H196" s="37"/>
      <c r="I196" s="35"/>
      <c r="J196" s="39"/>
      <c r="K196" s="39">
        <f t="shared" si="48"/>
        <v>0</v>
      </c>
      <c r="L196" s="39">
        <f t="shared" si="49"/>
        <v>0</v>
      </c>
      <c r="M196" s="40">
        <f t="shared" si="50"/>
        <v>0</v>
      </c>
      <c r="N196" s="39"/>
      <c r="O196" s="39"/>
      <c r="P196" s="39"/>
      <c r="Q196" s="39">
        <f t="shared" si="51"/>
        <v>0</v>
      </c>
    </row>
    <row r="197" spans="2:17" x14ac:dyDescent="0.25">
      <c r="B197" s="35"/>
      <c r="C197" s="35"/>
      <c r="D197" s="35"/>
      <c r="E197" s="35"/>
      <c r="F197" s="35"/>
      <c r="G197" s="37"/>
      <c r="H197" s="37"/>
      <c r="I197" s="35"/>
      <c r="J197" s="39"/>
      <c r="K197" s="39">
        <f t="shared" si="48"/>
        <v>0</v>
      </c>
      <c r="L197" s="39">
        <f t="shared" si="49"/>
        <v>0</v>
      </c>
      <c r="M197" s="40">
        <f t="shared" si="50"/>
        <v>0</v>
      </c>
      <c r="N197" s="39"/>
      <c r="O197" s="39"/>
      <c r="P197" s="39"/>
      <c r="Q197" s="39">
        <f t="shared" si="51"/>
        <v>0</v>
      </c>
    </row>
    <row r="198" spans="2:17" x14ac:dyDescent="0.25">
      <c r="B198" s="35"/>
      <c r="C198" s="35"/>
      <c r="D198" s="35"/>
      <c r="E198" s="35"/>
      <c r="F198" s="35"/>
      <c r="G198" s="37"/>
      <c r="H198" s="37"/>
      <c r="I198" s="59"/>
      <c r="J198" s="39"/>
      <c r="K198" s="39">
        <f t="shared" si="48"/>
        <v>0</v>
      </c>
      <c r="L198" s="39">
        <f t="shared" si="49"/>
        <v>0</v>
      </c>
      <c r="M198" s="40">
        <f t="shared" si="50"/>
        <v>0</v>
      </c>
      <c r="N198" s="39"/>
      <c r="O198" s="39"/>
      <c r="P198" s="39"/>
      <c r="Q198" s="39">
        <f t="shared" si="51"/>
        <v>0</v>
      </c>
    </row>
    <row r="199" spans="2:17" ht="15.75" thickBot="1" x14ac:dyDescent="0.3">
      <c r="B199" s="35"/>
      <c r="C199" s="35"/>
      <c r="D199" s="35"/>
      <c r="E199" s="35"/>
      <c r="F199" s="35"/>
      <c r="G199" s="37"/>
      <c r="H199" s="37"/>
      <c r="I199" s="35"/>
      <c r="J199" s="39"/>
      <c r="K199" s="39">
        <f t="shared" si="48"/>
        <v>0</v>
      </c>
      <c r="L199" s="39">
        <f t="shared" si="49"/>
        <v>0</v>
      </c>
      <c r="M199" s="40">
        <f t="shared" si="50"/>
        <v>0</v>
      </c>
      <c r="N199" s="39"/>
      <c r="O199" s="39"/>
      <c r="P199" s="39"/>
      <c r="Q199" s="39">
        <f t="shared" si="51"/>
        <v>0</v>
      </c>
    </row>
    <row r="200" spans="2:17" ht="15.75" thickBot="1" x14ac:dyDescent="0.3">
      <c r="B200" s="214" t="s">
        <v>8</v>
      </c>
      <c r="C200" s="215"/>
      <c r="D200" s="215"/>
      <c r="E200" s="215"/>
      <c r="F200" s="215"/>
      <c r="G200" s="215"/>
      <c r="H200" s="215"/>
      <c r="I200" s="216"/>
      <c r="J200" s="55">
        <f>SUM(J184:J199)</f>
        <v>0</v>
      </c>
      <c r="K200" s="56">
        <f t="shared" ref="K200:Q200" si="52">SUM(K184:K199)</f>
        <v>0</v>
      </c>
      <c r="L200" s="56">
        <f t="shared" si="52"/>
        <v>0</v>
      </c>
      <c r="M200" s="56">
        <f>SUM(M184:M199)</f>
        <v>0</v>
      </c>
      <c r="N200" s="56">
        <f t="shared" si="52"/>
        <v>0</v>
      </c>
      <c r="O200" s="56">
        <f>SUM(O184:O199)</f>
        <v>0</v>
      </c>
      <c r="P200" s="56">
        <f t="shared" si="52"/>
        <v>0</v>
      </c>
      <c r="Q200" s="57">
        <f t="shared" si="52"/>
        <v>0</v>
      </c>
    </row>
    <row r="201" spans="2:17" ht="15.75" thickBot="1" x14ac:dyDescent="0.3">
      <c r="B201" s="27"/>
      <c r="C201" s="27"/>
      <c r="D201" s="27"/>
      <c r="E201" s="27"/>
      <c r="F201" s="27"/>
      <c r="G201" s="27"/>
      <c r="H201" s="27"/>
      <c r="I201" s="27"/>
      <c r="J201" s="49"/>
      <c r="K201" s="49"/>
      <c r="L201" s="49"/>
      <c r="M201" s="49"/>
      <c r="N201" s="49"/>
      <c r="O201" s="49"/>
      <c r="P201" s="49"/>
      <c r="Q201" s="49"/>
    </row>
    <row r="202" spans="2:17" ht="17.25" thickBot="1" x14ac:dyDescent="0.35">
      <c r="B202" s="217" t="s">
        <v>25</v>
      </c>
      <c r="C202" s="212"/>
      <c r="D202" s="212"/>
      <c r="E202" s="212" t="s">
        <v>25</v>
      </c>
      <c r="F202" s="212"/>
      <c r="G202" s="212"/>
      <c r="H202" s="212" t="s">
        <v>25</v>
      </c>
      <c r="I202" s="212"/>
      <c r="J202" s="212" t="s">
        <v>25</v>
      </c>
      <c r="K202" s="212"/>
      <c r="L202" s="212" t="s">
        <v>25</v>
      </c>
      <c r="M202" s="212"/>
      <c r="N202" s="212"/>
      <c r="O202" s="212" t="s">
        <v>25</v>
      </c>
      <c r="P202" s="212"/>
      <c r="Q202" s="213"/>
    </row>
    <row r="203" spans="2:17" ht="45" x14ac:dyDescent="0.25">
      <c r="B203" s="29" t="s">
        <v>31</v>
      </c>
      <c r="C203" s="29" t="s">
        <v>32</v>
      </c>
      <c r="D203" s="29" t="s">
        <v>33</v>
      </c>
      <c r="E203" s="29" t="s">
        <v>34</v>
      </c>
      <c r="F203" s="29" t="s">
        <v>35</v>
      </c>
      <c r="G203" s="29" t="s">
        <v>36</v>
      </c>
      <c r="H203" s="29" t="s">
        <v>37</v>
      </c>
      <c r="I203" s="30" t="s">
        <v>38</v>
      </c>
      <c r="J203" s="31" t="s">
        <v>39</v>
      </c>
      <c r="K203" s="32" t="s">
        <v>40</v>
      </c>
      <c r="L203" s="33" t="s">
        <v>41</v>
      </c>
      <c r="M203" s="33" t="s">
        <v>42</v>
      </c>
      <c r="N203" s="34" t="s">
        <v>43</v>
      </c>
      <c r="O203" s="29" t="s">
        <v>46</v>
      </c>
      <c r="P203" s="29" t="s">
        <v>45</v>
      </c>
      <c r="Q203" s="29" t="s">
        <v>8</v>
      </c>
    </row>
    <row r="204" spans="2:17" x14ac:dyDescent="0.25">
      <c r="B204" s="35"/>
      <c r="C204" s="35"/>
      <c r="D204" s="35"/>
      <c r="E204" s="35"/>
      <c r="F204" s="35"/>
      <c r="G204" s="37"/>
      <c r="H204" s="37"/>
      <c r="I204" s="35"/>
      <c r="J204" s="39"/>
      <c r="K204" s="39">
        <f t="shared" ref="K204:K218" si="53">+N204/0.16</f>
        <v>0</v>
      </c>
      <c r="L204" s="39">
        <f t="shared" ref="L204:L218" si="54">+J204-K204</f>
        <v>0</v>
      </c>
      <c r="M204" s="40">
        <f t="shared" ref="M204:M218" si="55">SUM(K204*0.16)</f>
        <v>0</v>
      </c>
      <c r="N204" s="39"/>
      <c r="O204" s="39"/>
      <c r="P204" s="39"/>
      <c r="Q204" s="39">
        <f t="shared" ref="Q204:Q218" si="56">SUM(K204+L204+M204+O204+P204)</f>
        <v>0</v>
      </c>
    </row>
    <row r="205" spans="2:17" x14ac:dyDescent="0.25">
      <c r="B205" s="35"/>
      <c r="C205" s="35"/>
      <c r="D205" s="35"/>
      <c r="E205" s="35"/>
      <c r="F205" s="35"/>
      <c r="G205" s="37"/>
      <c r="H205" s="37"/>
      <c r="I205" s="35"/>
      <c r="J205" s="39"/>
      <c r="K205" s="39">
        <f t="shared" si="53"/>
        <v>0</v>
      </c>
      <c r="L205" s="39">
        <f t="shared" si="54"/>
        <v>0</v>
      </c>
      <c r="M205" s="40">
        <f t="shared" si="55"/>
        <v>0</v>
      </c>
      <c r="N205" s="39"/>
      <c r="O205" s="39"/>
      <c r="P205" s="39"/>
      <c r="Q205" s="39">
        <f t="shared" si="56"/>
        <v>0</v>
      </c>
    </row>
    <row r="206" spans="2:17" x14ac:dyDescent="0.25">
      <c r="B206" s="35"/>
      <c r="C206" s="35"/>
      <c r="D206" s="35"/>
      <c r="E206" s="35"/>
      <c r="F206" s="35"/>
      <c r="G206" s="37"/>
      <c r="H206" s="37"/>
      <c r="I206" s="35"/>
      <c r="J206" s="39"/>
      <c r="K206" s="39">
        <f t="shared" si="53"/>
        <v>0</v>
      </c>
      <c r="L206" s="39">
        <f t="shared" si="54"/>
        <v>0</v>
      </c>
      <c r="M206" s="40">
        <f t="shared" si="55"/>
        <v>0</v>
      </c>
      <c r="N206" s="39"/>
      <c r="O206" s="39"/>
      <c r="P206" s="39"/>
      <c r="Q206" s="39">
        <f t="shared" si="56"/>
        <v>0</v>
      </c>
    </row>
    <row r="207" spans="2:17" x14ac:dyDescent="0.25">
      <c r="B207" s="35"/>
      <c r="C207" s="35"/>
      <c r="D207" s="35"/>
      <c r="E207" s="35"/>
      <c r="F207" s="35"/>
      <c r="G207" s="37"/>
      <c r="H207" s="37"/>
      <c r="I207" s="35"/>
      <c r="J207" s="39"/>
      <c r="K207" s="39">
        <f t="shared" si="53"/>
        <v>0</v>
      </c>
      <c r="L207" s="39">
        <f t="shared" si="54"/>
        <v>0</v>
      </c>
      <c r="M207" s="40">
        <f t="shared" si="55"/>
        <v>0</v>
      </c>
      <c r="N207" s="39"/>
      <c r="O207" s="39"/>
      <c r="P207" s="39"/>
      <c r="Q207" s="39">
        <f t="shared" si="56"/>
        <v>0</v>
      </c>
    </row>
    <row r="208" spans="2:17" x14ac:dyDescent="0.25">
      <c r="B208" s="35"/>
      <c r="C208" s="35"/>
      <c r="D208" s="35"/>
      <c r="E208" s="35"/>
      <c r="F208" s="35"/>
      <c r="G208" s="37"/>
      <c r="H208" s="37"/>
      <c r="I208" s="35"/>
      <c r="J208" s="39"/>
      <c r="K208" s="39">
        <f t="shared" si="53"/>
        <v>0</v>
      </c>
      <c r="L208" s="39">
        <f t="shared" si="54"/>
        <v>0</v>
      </c>
      <c r="M208" s="40">
        <f t="shared" si="55"/>
        <v>0</v>
      </c>
      <c r="N208" s="39"/>
      <c r="O208" s="39"/>
      <c r="P208" s="39"/>
      <c r="Q208" s="39">
        <f t="shared" si="56"/>
        <v>0</v>
      </c>
    </row>
    <row r="209" spans="2:17" x14ac:dyDescent="0.25">
      <c r="B209" s="35"/>
      <c r="C209" s="35"/>
      <c r="D209" s="35"/>
      <c r="E209" s="35"/>
      <c r="F209" s="35"/>
      <c r="G209" s="37"/>
      <c r="H209" s="37"/>
      <c r="I209" s="35"/>
      <c r="J209" s="39"/>
      <c r="K209" s="39">
        <f t="shared" si="53"/>
        <v>0</v>
      </c>
      <c r="L209" s="39">
        <f t="shared" si="54"/>
        <v>0</v>
      </c>
      <c r="M209" s="40">
        <f t="shared" si="55"/>
        <v>0</v>
      </c>
      <c r="N209" s="39"/>
      <c r="O209" s="39"/>
      <c r="P209" s="39"/>
      <c r="Q209" s="39">
        <f t="shared" si="56"/>
        <v>0</v>
      </c>
    </row>
    <row r="210" spans="2:17" x14ac:dyDescent="0.25">
      <c r="B210" s="35"/>
      <c r="C210" s="35"/>
      <c r="D210" s="35"/>
      <c r="E210" s="35"/>
      <c r="F210" s="35"/>
      <c r="G210" s="37"/>
      <c r="H210" s="37"/>
      <c r="I210" s="35"/>
      <c r="J210" s="39"/>
      <c r="K210" s="39">
        <f t="shared" si="53"/>
        <v>0</v>
      </c>
      <c r="L210" s="39">
        <f t="shared" si="54"/>
        <v>0</v>
      </c>
      <c r="M210" s="40">
        <f t="shared" si="55"/>
        <v>0</v>
      </c>
      <c r="N210" s="39"/>
      <c r="O210" s="39"/>
      <c r="P210" s="39"/>
      <c r="Q210" s="39">
        <f t="shared" si="56"/>
        <v>0</v>
      </c>
    </row>
    <row r="211" spans="2:17" x14ac:dyDescent="0.25">
      <c r="B211" s="35"/>
      <c r="C211" s="35"/>
      <c r="D211" s="35"/>
      <c r="E211" s="35"/>
      <c r="F211" s="35"/>
      <c r="G211" s="37"/>
      <c r="H211" s="37"/>
      <c r="I211" s="35"/>
      <c r="J211" s="39"/>
      <c r="K211" s="39">
        <f t="shared" si="53"/>
        <v>0</v>
      </c>
      <c r="L211" s="39">
        <f t="shared" si="54"/>
        <v>0</v>
      </c>
      <c r="M211" s="40">
        <f t="shared" si="55"/>
        <v>0</v>
      </c>
      <c r="N211" s="39"/>
      <c r="O211" s="39"/>
      <c r="P211" s="39"/>
      <c r="Q211" s="39">
        <f t="shared" si="56"/>
        <v>0</v>
      </c>
    </row>
    <row r="212" spans="2:17" x14ac:dyDescent="0.25">
      <c r="B212" s="35"/>
      <c r="C212" s="35"/>
      <c r="D212" s="35"/>
      <c r="E212" s="35"/>
      <c r="F212" s="35"/>
      <c r="G212" s="37"/>
      <c r="H212" s="37"/>
      <c r="I212" s="35"/>
      <c r="J212" s="39"/>
      <c r="K212" s="39">
        <f t="shared" si="53"/>
        <v>0</v>
      </c>
      <c r="L212" s="39">
        <f t="shared" si="54"/>
        <v>0</v>
      </c>
      <c r="M212" s="40">
        <f t="shared" si="55"/>
        <v>0</v>
      </c>
      <c r="N212" s="39"/>
      <c r="O212" s="39"/>
      <c r="P212" s="39"/>
      <c r="Q212" s="39">
        <f t="shared" si="56"/>
        <v>0</v>
      </c>
    </row>
    <row r="213" spans="2:17" x14ac:dyDescent="0.25">
      <c r="B213" s="35"/>
      <c r="C213" s="35"/>
      <c r="D213" s="35"/>
      <c r="E213" s="35"/>
      <c r="F213" s="35"/>
      <c r="G213" s="37"/>
      <c r="H213" s="37"/>
      <c r="I213" s="35"/>
      <c r="J213" s="39"/>
      <c r="K213" s="39">
        <f t="shared" si="53"/>
        <v>0</v>
      </c>
      <c r="L213" s="39">
        <f t="shared" si="54"/>
        <v>0</v>
      </c>
      <c r="M213" s="40">
        <f t="shared" si="55"/>
        <v>0</v>
      </c>
      <c r="N213" s="39"/>
      <c r="O213" s="39"/>
      <c r="P213" s="39"/>
      <c r="Q213" s="39">
        <f t="shared" si="56"/>
        <v>0</v>
      </c>
    </row>
    <row r="214" spans="2:17" x14ac:dyDescent="0.25">
      <c r="B214" s="35"/>
      <c r="C214" s="35"/>
      <c r="D214" s="35"/>
      <c r="E214" s="35"/>
      <c r="F214" s="35"/>
      <c r="G214" s="37"/>
      <c r="H214" s="37"/>
      <c r="I214" s="35"/>
      <c r="J214" s="39"/>
      <c r="K214" s="39">
        <f t="shared" si="53"/>
        <v>0</v>
      </c>
      <c r="L214" s="39">
        <f t="shared" si="54"/>
        <v>0</v>
      </c>
      <c r="M214" s="40">
        <f t="shared" si="55"/>
        <v>0</v>
      </c>
      <c r="N214" s="39"/>
      <c r="O214" s="39"/>
      <c r="P214" s="39"/>
      <c r="Q214" s="39">
        <f t="shared" si="56"/>
        <v>0</v>
      </c>
    </row>
    <row r="215" spans="2:17" x14ac:dyDescent="0.25">
      <c r="B215" s="35"/>
      <c r="C215" s="35"/>
      <c r="D215" s="35"/>
      <c r="E215" s="35"/>
      <c r="F215" s="35"/>
      <c r="G215" s="37"/>
      <c r="H215" s="37"/>
      <c r="I215" s="35"/>
      <c r="J215" s="39"/>
      <c r="K215" s="39">
        <f t="shared" si="53"/>
        <v>0</v>
      </c>
      <c r="L215" s="39">
        <f t="shared" si="54"/>
        <v>0</v>
      </c>
      <c r="M215" s="40">
        <f t="shared" si="55"/>
        <v>0</v>
      </c>
      <c r="N215" s="39"/>
      <c r="O215" s="39"/>
      <c r="P215" s="39"/>
      <c r="Q215" s="39">
        <f t="shared" si="56"/>
        <v>0</v>
      </c>
    </row>
    <row r="216" spans="2:17" x14ac:dyDescent="0.25">
      <c r="B216" s="35"/>
      <c r="C216" s="35"/>
      <c r="D216" s="35"/>
      <c r="E216" s="35"/>
      <c r="F216" s="35"/>
      <c r="G216" s="37"/>
      <c r="H216" s="37"/>
      <c r="I216" s="35"/>
      <c r="J216" s="39"/>
      <c r="K216" s="39">
        <f t="shared" si="53"/>
        <v>0</v>
      </c>
      <c r="L216" s="39">
        <f t="shared" si="54"/>
        <v>0</v>
      </c>
      <c r="M216" s="40">
        <f t="shared" si="55"/>
        <v>0</v>
      </c>
      <c r="N216" s="39"/>
      <c r="O216" s="39"/>
      <c r="P216" s="39"/>
      <c r="Q216" s="39">
        <f t="shared" si="56"/>
        <v>0</v>
      </c>
    </row>
    <row r="217" spans="2:17" x14ac:dyDescent="0.25">
      <c r="B217" s="35"/>
      <c r="C217" s="35"/>
      <c r="D217" s="35"/>
      <c r="E217" s="35"/>
      <c r="F217" s="35"/>
      <c r="G217" s="37"/>
      <c r="H217" s="37"/>
      <c r="I217" s="35"/>
      <c r="J217" s="39"/>
      <c r="K217" s="39">
        <f t="shared" si="53"/>
        <v>0</v>
      </c>
      <c r="L217" s="39">
        <f t="shared" si="54"/>
        <v>0</v>
      </c>
      <c r="M217" s="40">
        <f t="shared" si="55"/>
        <v>0</v>
      </c>
      <c r="N217" s="39"/>
      <c r="O217" s="39"/>
      <c r="P217" s="39"/>
      <c r="Q217" s="39">
        <f t="shared" si="56"/>
        <v>0</v>
      </c>
    </row>
    <row r="218" spans="2:17" ht="15.75" thickBot="1" x14ac:dyDescent="0.3">
      <c r="B218" s="35"/>
      <c r="C218" s="35"/>
      <c r="D218" s="35"/>
      <c r="E218" s="35"/>
      <c r="F218" s="35"/>
      <c r="G218" s="37"/>
      <c r="H218" s="37"/>
      <c r="I218" s="35"/>
      <c r="J218" s="39"/>
      <c r="K218" s="39">
        <f t="shared" si="53"/>
        <v>0</v>
      </c>
      <c r="L218" s="39">
        <f t="shared" si="54"/>
        <v>0</v>
      </c>
      <c r="M218" s="40">
        <f t="shared" si="55"/>
        <v>0</v>
      </c>
      <c r="N218" s="39"/>
      <c r="O218" s="39"/>
      <c r="P218" s="39"/>
      <c r="Q218" s="39">
        <f t="shared" si="56"/>
        <v>0</v>
      </c>
    </row>
    <row r="219" spans="2:17" ht="15.75" thickBot="1" x14ac:dyDescent="0.3">
      <c r="B219" s="214" t="s">
        <v>8</v>
      </c>
      <c r="C219" s="215"/>
      <c r="D219" s="215"/>
      <c r="E219" s="215"/>
      <c r="F219" s="215"/>
      <c r="G219" s="215"/>
      <c r="H219" s="215"/>
      <c r="I219" s="216"/>
      <c r="J219" s="55">
        <f>SUM(J204:J218)</f>
        <v>0</v>
      </c>
      <c r="K219" s="56">
        <f t="shared" ref="K219:Q219" si="57">SUM(K204:K218)</f>
        <v>0</v>
      </c>
      <c r="L219" s="56">
        <f t="shared" si="57"/>
        <v>0</v>
      </c>
      <c r="M219" s="56">
        <f t="shared" si="57"/>
        <v>0</v>
      </c>
      <c r="N219" s="56">
        <f t="shared" si="57"/>
        <v>0</v>
      </c>
      <c r="O219" s="56">
        <f t="shared" si="57"/>
        <v>0</v>
      </c>
      <c r="P219" s="56">
        <f>SUM(P204:P218)</f>
        <v>0</v>
      </c>
      <c r="Q219" s="57">
        <f t="shared" si="57"/>
        <v>0</v>
      </c>
    </row>
    <row r="220" spans="2:17" ht="15.75" thickBot="1" x14ac:dyDescent="0.3">
      <c r="B220" s="27"/>
      <c r="C220" s="27"/>
      <c r="D220" s="27"/>
      <c r="E220" s="27"/>
      <c r="F220" s="27"/>
      <c r="G220" s="27"/>
      <c r="H220" s="27"/>
      <c r="I220" s="27"/>
      <c r="J220" s="49"/>
      <c r="K220" s="49"/>
      <c r="L220" s="49"/>
      <c r="M220" s="49"/>
      <c r="N220" s="49"/>
      <c r="O220" s="49"/>
      <c r="P220" s="49"/>
      <c r="Q220" s="49"/>
    </row>
    <row r="221" spans="2:17" ht="17.25" thickBot="1" x14ac:dyDescent="0.35">
      <c r="B221" s="217" t="s">
        <v>26</v>
      </c>
      <c r="C221" s="212"/>
      <c r="D221" s="212"/>
      <c r="E221" s="212" t="s">
        <v>26</v>
      </c>
      <c r="F221" s="212"/>
      <c r="G221" s="212"/>
      <c r="H221" s="212" t="s">
        <v>26</v>
      </c>
      <c r="I221" s="212"/>
      <c r="J221" s="212" t="s">
        <v>26</v>
      </c>
      <c r="K221" s="212"/>
      <c r="L221" s="212" t="s">
        <v>26</v>
      </c>
      <c r="M221" s="212"/>
      <c r="N221" s="212"/>
      <c r="O221" s="212" t="s">
        <v>26</v>
      </c>
      <c r="P221" s="212"/>
      <c r="Q221" s="213"/>
    </row>
    <row r="222" spans="2:17" ht="45" x14ac:dyDescent="0.25">
      <c r="B222" s="29" t="s">
        <v>31</v>
      </c>
      <c r="C222" s="29" t="s">
        <v>32</v>
      </c>
      <c r="D222" s="29" t="s">
        <v>33</v>
      </c>
      <c r="E222" s="29" t="s">
        <v>34</v>
      </c>
      <c r="F222" s="29" t="s">
        <v>35</v>
      </c>
      <c r="G222" s="29" t="s">
        <v>36</v>
      </c>
      <c r="H222" s="29" t="s">
        <v>37</v>
      </c>
      <c r="I222" s="30" t="s">
        <v>38</v>
      </c>
      <c r="J222" s="31" t="s">
        <v>39</v>
      </c>
      <c r="K222" s="32" t="s">
        <v>40</v>
      </c>
      <c r="L222" s="33" t="s">
        <v>41</v>
      </c>
      <c r="M222" s="33" t="s">
        <v>42</v>
      </c>
      <c r="N222" s="34" t="s">
        <v>43</v>
      </c>
      <c r="O222" s="29" t="s">
        <v>46</v>
      </c>
      <c r="P222" s="29" t="s">
        <v>45</v>
      </c>
      <c r="Q222" s="29" t="s">
        <v>8</v>
      </c>
    </row>
    <row r="223" spans="2:17" x14ac:dyDescent="0.25">
      <c r="B223" s="35"/>
      <c r="C223" s="35"/>
      <c r="D223" s="35"/>
      <c r="E223" s="35"/>
      <c r="F223" s="35"/>
      <c r="G223" s="37"/>
      <c r="H223" s="37"/>
      <c r="I223" s="35"/>
      <c r="J223" s="39"/>
      <c r="K223" s="39">
        <f t="shared" ref="K223:K238" si="58">+N223/0.16</f>
        <v>0</v>
      </c>
      <c r="L223" s="39">
        <f t="shared" ref="L223:L238" si="59">+J223-K223</f>
        <v>0</v>
      </c>
      <c r="M223" s="40">
        <f t="shared" ref="M223:M238" si="60">SUM(K223*0.16)</f>
        <v>0</v>
      </c>
      <c r="N223" s="39"/>
      <c r="O223" s="39"/>
      <c r="P223" s="39"/>
      <c r="Q223" s="39">
        <f t="shared" ref="Q223:Q238" si="61">SUM(K223+L223+M223+O223+P223)</f>
        <v>0</v>
      </c>
    </row>
    <row r="224" spans="2:17" x14ac:dyDescent="0.25">
      <c r="B224" s="35"/>
      <c r="C224" s="35"/>
      <c r="D224" s="35"/>
      <c r="E224" s="35"/>
      <c r="F224" s="35"/>
      <c r="G224" s="37"/>
      <c r="H224" s="37"/>
      <c r="I224" s="35"/>
      <c r="J224" s="39"/>
      <c r="K224" s="39">
        <f t="shared" si="58"/>
        <v>0</v>
      </c>
      <c r="L224" s="39">
        <f t="shared" si="59"/>
        <v>0</v>
      </c>
      <c r="M224" s="40">
        <f t="shared" si="60"/>
        <v>0</v>
      </c>
      <c r="N224" s="39"/>
      <c r="O224" s="39"/>
      <c r="P224" s="39"/>
      <c r="Q224" s="39">
        <f t="shared" si="61"/>
        <v>0</v>
      </c>
    </row>
    <row r="225" spans="2:17" x14ac:dyDescent="0.25">
      <c r="B225" s="35"/>
      <c r="C225" s="35"/>
      <c r="D225" s="35"/>
      <c r="E225" s="35"/>
      <c r="F225" s="35"/>
      <c r="G225" s="37"/>
      <c r="H225" s="37"/>
      <c r="I225" s="35"/>
      <c r="J225" s="39"/>
      <c r="K225" s="39">
        <f t="shared" si="58"/>
        <v>0</v>
      </c>
      <c r="L225" s="39">
        <f t="shared" si="59"/>
        <v>0</v>
      </c>
      <c r="M225" s="40">
        <f t="shared" si="60"/>
        <v>0</v>
      </c>
      <c r="N225" s="39"/>
      <c r="O225" s="39"/>
      <c r="P225" s="39"/>
      <c r="Q225" s="39">
        <f t="shared" si="61"/>
        <v>0</v>
      </c>
    </row>
    <row r="226" spans="2:17" x14ac:dyDescent="0.25">
      <c r="B226" s="35"/>
      <c r="C226" s="35"/>
      <c r="D226" s="35"/>
      <c r="E226" s="35"/>
      <c r="F226" s="35"/>
      <c r="G226" s="37"/>
      <c r="H226" s="37"/>
      <c r="I226" s="35"/>
      <c r="J226" s="39"/>
      <c r="K226" s="39">
        <f t="shared" si="58"/>
        <v>0</v>
      </c>
      <c r="L226" s="39">
        <f t="shared" si="59"/>
        <v>0</v>
      </c>
      <c r="M226" s="40">
        <f t="shared" si="60"/>
        <v>0</v>
      </c>
      <c r="N226" s="39"/>
      <c r="O226" s="39"/>
      <c r="P226" s="39"/>
      <c r="Q226" s="39">
        <f t="shared" si="61"/>
        <v>0</v>
      </c>
    </row>
    <row r="227" spans="2:17" x14ac:dyDescent="0.25">
      <c r="B227" s="35"/>
      <c r="C227" s="35"/>
      <c r="D227" s="35"/>
      <c r="E227" s="35"/>
      <c r="F227" s="35"/>
      <c r="G227" s="37"/>
      <c r="H227" s="37"/>
      <c r="I227" s="35"/>
      <c r="J227" s="39"/>
      <c r="K227" s="39">
        <f t="shared" si="58"/>
        <v>0</v>
      </c>
      <c r="L227" s="39">
        <f t="shared" si="59"/>
        <v>0</v>
      </c>
      <c r="M227" s="40">
        <f t="shared" si="60"/>
        <v>0</v>
      </c>
      <c r="N227" s="39"/>
      <c r="O227" s="39"/>
      <c r="P227" s="39"/>
      <c r="Q227" s="39">
        <f t="shared" si="61"/>
        <v>0</v>
      </c>
    </row>
    <row r="228" spans="2:17" x14ac:dyDescent="0.25">
      <c r="B228" s="35"/>
      <c r="C228" s="35"/>
      <c r="D228" s="35"/>
      <c r="E228" s="35"/>
      <c r="F228" s="35"/>
      <c r="G228" s="37"/>
      <c r="H228" s="37"/>
      <c r="I228" s="35"/>
      <c r="J228" s="39"/>
      <c r="K228" s="39">
        <f t="shared" si="58"/>
        <v>0</v>
      </c>
      <c r="L228" s="39">
        <f t="shared" si="59"/>
        <v>0</v>
      </c>
      <c r="M228" s="40">
        <f t="shared" si="60"/>
        <v>0</v>
      </c>
      <c r="N228" s="39"/>
      <c r="O228" s="39"/>
      <c r="P228" s="39"/>
      <c r="Q228" s="39">
        <f t="shared" si="61"/>
        <v>0</v>
      </c>
    </row>
    <row r="229" spans="2:17" x14ac:dyDescent="0.25">
      <c r="B229" s="35"/>
      <c r="C229" s="35"/>
      <c r="D229" s="35"/>
      <c r="E229" s="35"/>
      <c r="F229" s="35"/>
      <c r="G229" s="37"/>
      <c r="H229" s="37"/>
      <c r="I229" s="35"/>
      <c r="J229" s="39"/>
      <c r="K229" s="39">
        <f t="shared" si="58"/>
        <v>0</v>
      </c>
      <c r="L229" s="39">
        <f t="shared" si="59"/>
        <v>0</v>
      </c>
      <c r="M229" s="40">
        <f t="shared" si="60"/>
        <v>0</v>
      </c>
      <c r="N229" s="39"/>
      <c r="O229" s="39"/>
      <c r="P229" s="39"/>
      <c r="Q229" s="39">
        <f t="shared" si="61"/>
        <v>0</v>
      </c>
    </row>
    <row r="230" spans="2:17" x14ac:dyDescent="0.25">
      <c r="B230" s="35"/>
      <c r="C230" s="35"/>
      <c r="D230" s="35"/>
      <c r="E230" s="35"/>
      <c r="F230" s="35"/>
      <c r="G230" s="37"/>
      <c r="H230" s="37"/>
      <c r="I230" s="35"/>
      <c r="J230" s="39"/>
      <c r="K230" s="39">
        <f t="shared" si="58"/>
        <v>0</v>
      </c>
      <c r="L230" s="39">
        <f t="shared" si="59"/>
        <v>0</v>
      </c>
      <c r="M230" s="40">
        <f t="shared" si="60"/>
        <v>0</v>
      </c>
      <c r="N230" s="39"/>
      <c r="O230" s="39"/>
      <c r="P230" s="39"/>
      <c r="Q230" s="39">
        <f t="shared" si="61"/>
        <v>0</v>
      </c>
    </row>
    <row r="231" spans="2:17" x14ac:dyDescent="0.25">
      <c r="B231" s="35"/>
      <c r="C231" s="35"/>
      <c r="D231" s="35"/>
      <c r="E231" s="35"/>
      <c r="F231" s="35"/>
      <c r="G231" s="37"/>
      <c r="H231" s="37"/>
      <c r="I231" s="35"/>
      <c r="J231" s="39"/>
      <c r="K231" s="39">
        <f t="shared" si="58"/>
        <v>0</v>
      </c>
      <c r="L231" s="39">
        <f t="shared" si="59"/>
        <v>0</v>
      </c>
      <c r="M231" s="40">
        <f t="shared" si="60"/>
        <v>0</v>
      </c>
      <c r="N231" s="39"/>
      <c r="O231" s="39"/>
      <c r="P231" s="39"/>
      <c r="Q231" s="39">
        <f t="shared" si="61"/>
        <v>0</v>
      </c>
    </row>
    <row r="232" spans="2:17" x14ac:dyDescent="0.25">
      <c r="B232" s="35"/>
      <c r="C232" s="35"/>
      <c r="D232" s="35"/>
      <c r="E232" s="35"/>
      <c r="F232" s="35"/>
      <c r="G232" s="37"/>
      <c r="H232" s="37"/>
      <c r="I232" s="35"/>
      <c r="J232" s="39"/>
      <c r="K232" s="39">
        <f t="shared" si="58"/>
        <v>0</v>
      </c>
      <c r="L232" s="39">
        <f t="shared" si="59"/>
        <v>0</v>
      </c>
      <c r="M232" s="40">
        <f t="shared" si="60"/>
        <v>0</v>
      </c>
      <c r="N232" s="39"/>
      <c r="O232" s="39"/>
      <c r="P232" s="39"/>
      <c r="Q232" s="39">
        <f t="shared" si="61"/>
        <v>0</v>
      </c>
    </row>
    <row r="233" spans="2:17" x14ac:dyDescent="0.25">
      <c r="B233" s="35"/>
      <c r="C233" s="35"/>
      <c r="D233" s="35"/>
      <c r="E233" s="35"/>
      <c r="F233" s="35"/>
      <c r="G233" s="37"/>
      <c r="H233" s="37"/>
      <c r="I233" s="35"/>
      <c r="J233" s="39"/>
      <c r="K233" s="39">
        <f t="shared" si="58"/>
        <v>0</v>
      </c>
      <c r="L233" s="39">
        <f t="shared" si="59"/>
        <v>0</v>
      </c>
      <c r="M233" s="40">
        <f t="shared" si="60"/>
        <v>0</v>
      </c>
      <c r="N233" s="39"/>
      <c r="O233" s="39"/>
      <c r="P233" s="39"/>
      <c r="Q233" s="39">
        <f t="shared" si="61"/>
        <v>0</v>
      </c>
    </row>
    <row r="234" spans="2:17" x14ac:dyDescent="0.25">
      <c r="B234" s="35"/>
      <c r="C234" s="35"/>
      <c r="D234" s="35"/>
      <c r="E234" s="35"/>
      <c r="F234" s="35"/>
      <c r="G234" s="37"/>
      <c r="H234" s="37"/>
      <c r="I234" s="35"/>
      <c r="J234" s="39"/>
      <c r="K234" s="39">
        <f t="shared" si="58"/>
        <v>0</v>
      </c>
      <c r="L234" s="39">
        <f t="shared" si="59"/>
        <v>0</v>
      </c>
      <c r="M234" s="40">
        <f t="shared" si="60"/>
        <v>0</v>
      </c>
      <c r="N234" s="39"/>
      <c r="O234" s="39"/>
      <c r="P234" s="39"/>
      <c r="Q234" s="39">
        <f t="shared" si="61"/>
        <v>0</v>
      </c>
    </row>
    <row r="235" spans="2:17" x14ac:dyDescent="0.25">
      <c r="B235" s="35"/>
      <c r="C235" s="35"/>
      <c r="D235" s="35"/>
      <c r="E235" s="35"/>
      <c r="F235" s="35"/>
      <c r="G235" s="37"/>
      <c r="H235" s="37"/>
      <c r="I235" s="35"/>
      <c r="J235" s="39"/>
      <c r="K235" s="39">
        <f t="shared" si="58"/>
        <v>0</v>
      </c>
      <c r="L235" s="39">
        <f t="shared" si="59"/>
        <v>0</v>
      </c>
      <c r="M235" s="40">
        <f t="shared" si="60"/>
        <v>0</v>
      </c>
      <c r="N235" s="39"/>
      <c r="O235" s="39"/>
      <c r="P235" s="39"/>
      <c r="Q235" s="39">
        <f t="shared" si="61"/>
        <v>0</v>
      </c>
    </row>
    <row r="236" spans="2:17" x14ac:dyDescent="0.25">
      <c r="B236" s="35"/>
      <c r="C236" s="35"/>
      <c r="D236" s="35"/>
      <c r="E236" s="35"/>
      <c r="F236" s="35"/>
      <c r="G236" s="37"/>
      <c r="H236" s="37"/>
      <c r="I236" s="35"/>
      <c r="J236" s="39"/>
      <c r="K236" s="39">
        <f t="shared" si="58"/>
        <v>0</v>
      </c>
      <c r="L236" s="39">
        <f t="shared" si="59"/>
        <v>0</v>
      </c>
      <c r="M236" s="40">
        <f t="shared" si="60"/>
        <v>0</v>
      </c>
      <c r="N236" s="39"/>
      <c r="O236" s="39"/>
      <c r="P236" s="39"/>
      <c r="Q236" s="39">
        <f t="shared" si="61"/>
        <v>0</v>
      </c>
    </row>
    <row r="237" spans="2:17" x14ac:dyDescent="0.25">
      <c r="B237" s="35"/>
      <c r="C237" s="35"/>
      <c r="D237" s="35"/>
      <c r="E237" s="35"/>
      <c r="F237" s="35"/>
      <c r="G237" s="37"/>
      <c r="H237" s="37"/>
      <c r="I237" s="35"/>
      <c r="J237" s="39"/>
      <c r="K237" s="39">
        <f t="shared" si="58"/>
        <v>0</v>
      </c>
      <c r="L237" s="39">
        <f t="shared" si="59"/>
        <v>0</v>
      </c>
      <c r="M237" s="40">
        <f t="shared" si="60"/>
        <v>0</v>
      </c>
      <c r="N237" s="39"/>
      <c r="O237" s="39"/>
      <c r="P237" s="39"/>
      <c r="Q237" s="39">
        <f t="shared" si="61"/>
        <v>0</v>
      </c>
    </row>
    <row r="238" spans="2:17" ht="15.75" thickBot="1" x14ac:dyDescent="0.3">
      <c r="B238" s="35"/>
      <c r="C238" s="35"/>
      <c r="D238" s="35"/>
      <c r="E238" s="35"/>
      <c r="F238" s="35"/>
      <c r="G238" s="37"/>
      <c r="H238" s="37"/>
      <c r="I238" s="35"/>
      <c r="J238" s="39"/>
      <c r="K238" s="39">
        <f t="shared" si="58"/>
        <v>0</v>
      </c>
      <c r="L238" s="39">
        <f t="shared" si="59"/>
        <v>0</v>
      </c>
      <c r="M238" s="40">
        <f t="shared" si="60"/>
        <v>0</v>
      </c>
      <c r="N238" s="39"/>
      <c r="O238" s="39"/>
      <c r="P238" s="39"/>
      <c r="Q238" s="39">
        <f t="shared" si="61"/>
        <v>0</v>
      </c>
    </row>
    <row r="239" spans="2:17" ht="15.75" thickBot="1" x14ac:dyDescent="0.3">
      <c r="B239" s="214" t="s">
        <v>8</v>
      </c>
      <c r="C239" s="215"/>
      <c r="D239" s="215"/>
      <c r="E239" s="215"/>
      <c r="F239" s="215"/>
      <c r="G239" s="215"/>
      <c r="H239" s="215"/>
      <c r="I239" s="216"/>
      <c r="J239" s="55">
        <f>SUM(J223:J238)</f>
        <v>0</v>
      </c>
      <c r="K239" s="56">
        <f t="shared" ref="K239:Q239" si="62">SUM(K223:K238)</f>
        <v>0</v>
      </c>
      <c r="L239" s="56">
        <f t="shared" si="62"/>
        <v>0</v>
      </c>
      <c r="M239" s="56">
        <f t="shared" si="62"/>
        <v>0</v>
      </c>
      <c r="N239" s="56">
        <f t="shared" si="62"/>
        <v>0</v>
      </c>
      <c r="O239" s="56">
        <f t="shared" si="62"/>
        <v>0</v>
      </c>
      <c r="P239" s="56">
        <f>SUM(P223:P238)</f>
        <v>0</v>
      </c>
      <c r="Q239" s="57">
        <f t="shared" si="62"/>
        <v>0</v>
      </c>
    </row>
  </sheetData>
  <dataConsolidate/>
  <mergeCells count="85">
    <mergeCell ref="B1:Q1"/>
    <mergeCell ref="B3:D3"/>
    <mergeCell ref="E3:G3"/>
    <mergeCell ref="H3:I3"/>
    <mergeCell ref="J3:K3"/>
    <mergeCell ref="L3:N3"/>
    <mergeCell ref="O3:Q3"/>
    <mergeCell ref="B19:I19"/>
    <mergeCell ref="B21:D21"/>
    <mergeCell ref="E21:G21"/>
    <mergeCell ref="H21:I21"/>
    <mergeCell ref="J21:K21"/>
    <mergeCell ref="O21:Q21"/>
    <mergeCell ref="B39:I39"/>
    <mergeCell ref="B41:D41"/>
    <mergeCell ref="E41:G41"/>
    <mergeCell ref="H41:I41"/>
    <mergeCell ref="J41:K41"/>
    <mergeCell ref="L41:N41"/>
    <mergeCell ref="O41:Q41"/>
    <mergeCell ref="L21:N21"/>
    <mergeCell ref="B59:I59"/>
    <mergeCell ref="B61:D61"/>
    <mergeCell ref="E61:G61"/>
    <mergeCell ref="H61:I61"/>
    <mergeCell ref="J61:K61"/>
    <mergeCell ref="O61:Q61"/>
    <mergeCell ref="B82:I82"/>
    <mergeCell ref="B84:D84"/>
    <mergeCell ref="E84:G84"/>
    <mergeCell ref="H84:I84"/>
    <mergeCell ref="J84:K84"/>
    <mergeCell ref="L84:N84"/>
    <mergeCell ref="O84:Q84"/>
    <mergeCell ref="L61:N61"/>
    <mergeCell ref="B101:I101"/>
    <mergeCell ref="B103:D103"/>
    <mergeCell ref="E103:G103"/>
    <mergeCell ref="H103:I103"/>
    <mergeCell ref="J103:K103"/>
    <mergeCell ref="O103:Q103"/>
    <mergeCell ref="B121:I121"/>
    <mergeCell ref="B123:D123"/>
    <mergeCell ref="E123:G123"/>
    <mergeCell ref="H123:I123"/>
    <mergeCell ref="J123:K123"/>
    <mergeCell ref="L123:N123"/>
    <mergeCell ref="O123:Q123"/>
    <mergeCell ref="L103:N103"/>
    <mergeCell ref="B140:I140"/>
    <mergeCell ref="B142:D142"/>
    <mergeCell ref="E142:G142"/>
    <mergeCell ref="H142:I142"/>
    <mergeCell ref="J142:K142"/>
    <mergeCell ref="O142:Q142"/>
    <mergeCell ref="B159:I159"/>
    <mergeCell ref="B161:D161"/>
    <mergeCell ref="E161:G161"/>
    <mergeCell ref="H161:I161"/>
    <mergeCell ref="J161:K161"/>
    <mergeCell ref="L161:N161"/>
    <mergeCell ref="O161:Q161"/>
    <mergeCell ref="L142:N142"/>
    <mergeCell ref="B180:I180"/>
    <mergeCell ref="B182:D182"/>
    <mergeCell ref="E182:G182"/>
    <mergeCell ref="H182:I182"/>
    <mergeCell ref="J182:K182"/>
    <mergeCell ref="O182:Q182"/>
    <mergeCell ref="B200:I200"/>
    <mergeCell ref="B202:D202"/>
    <mergeCell ref="E202:G202"/>
    <mergeCell ref="H202:I202"/>
    <mergeCell ref="J202:K202"/>
    <mergeCell ref="L202:N202"/>
    <mergeCell ref="O202:Q202"/>
    <mergeCell ref="L182:N182"/>
    <mergeCell ref="O221:Q221"/>
    <mergeCell ref="B239:I239"/>
    <mergeCell ref="B219:I219"/>
    <mergeCell ref="B221:D221"/>
    <mergeCell ref="E221:G221"/>
    <mergeCell ref="H221:I221"/>
    <mergeCell ref="J221:K221"/>
    <mergeCell ref="L221:N221"/>
  </mergeCells>
  <dataValidations count="2">
    <dataValidation type="list" allowBlank="1" showInputMessage="1" showErrorMessage="1" sqref="G5:G18 G23:G38 G43:G58 G63:G81 G86:G100 G105:G120 G125:G139 G144:G158 G163:G179 G184:G199 G204:G218 G223:G238" xr:uid="{C8364552-2DA8-4A42-B651-476B285BF687}">
      <formula1>FormaPago</formula1>
    </dataValidation>
    <dataValidation type="list" allowBlank="1" showInputMessage="1" showErrorMessage="1" sqref="H5:H18 H23:H38 H43:H58 H63:H81 H86:H100 H105:H120 H125:H139 H144:H158 H163:H179 H184:H199 H204:H218 H223:H238" xr:uid="{ABE4D0A0-5850-41EC-9D98-2CBCD5FD3A8F}">
      <formula1>MetodoPago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C68D-B988-4DF2-A959-3FB9B359BB9A}">
  <dimension ref="A1:P35"/>
  <sheetViews>
    <sheetView workbookViewId="0">
      <pane ySplit="3" topLeftCell="A4" activePane="bottomLeft" state="frozen"/>
      <selection activeCell="C19" sqref="C19"/>
      <selection pane="bottomLeft" sqref="A1:E2"/>
    </sheetView>
  </sheetViews>
  <sheetFormatPr baseColWidth="10" defaultColWidth="9.140625" defaultRowHeight="15" x14ac:dyDescent="0.25"/>
  <cols>
    <col min="1" max="1" width="5.42578125" style="61" customWidth="1"/>
    <col min="2" max="3" width="9.140625" style="61"/>
    <col min="4" max="4" width="25" style="61" customWidth="1"/>
    <col min="5" max="5" width="15" style="79" bestFit="1" customWidth="1"/>
    <col min="6" max="6" width="15" style="61" bestFit="1" customWidth="1"/>
    <col min="7" max="7" width="13.140625" style="61" bestFit="1" customWidth="1"/>
    <col min="8" max="8" width="15" style="61" bestFit="1" customWidth="1"/>
    <col min="9" max="15" width="13.140625" style="61" bestFit="1" customWidth="1"/>
    <col min="16" max="16" width="15" style="61" bestFit="1" customWidth="1"/>
    <col min="17" max="16384" width="9.140625" style="61"/>
  </cols>
  <sheetData>
    <row r="1" spans="1:16" ht="15" customHeight="1" x14ac:dyDescent="0.25">
      <c r="A1" s="251" t="s">
        <v>47</v>
      </c>
      <c r="B1" s="251"/>
      <c r="C1" s="251"/>
      <c r="D1" s="251"/>
      <c r="E1" s="251"/>
      <c r="F1"/>
      <c r="G1"/>
      <c r="H1"/>
      <c r="I1"/>
      <c r="J1"/>
      <c r="K1"/>
      <c r="L1"/>
      <c r="M1"/>
      <c r="N1"/>
      <c r="O1"/>
      <c r="P1"/>
    </row>
    <row r="2" spans="1:16" ht="15.75" thickBot="1" x14ac:dyDescent="0.3">
      <c r="A2" s="251"/>
      <c r="B2" s="251"/>
      <c r="C2" s="251"/>
      <c r="D2" s="251"/>
      <c r="E2" s="251"/>
      <c r="F2"/>
      <c r="G2"/>
      <c r="H2"/>
      <c r="I2"/>
      <c r="J2"/>
      <c r="K2"/>
      <c r="L2"/>
      <c r="M2"/>
      <c r="N2"/>
      <c r="O2"/>
      <c r="P2"/>
    </row>
    <row r="3" spans="1:16" ht="17.25" thickBot="1" x14ac:dyDescent="0.35">
      <c r="A3"/>
      <c r="B3" s="252" t="s">
        <v>48</v>
      </c>
      <c r="C3" s="252"/>
      <c r="D3" s="253"/>
      <c r="E3" s="62" t="s">
        <v>49</v>
      </c>
      <c r="F3" s="62" t="s">
        <v>50</v>
      </c>
      <c r="G3" s="63" t="s">
        <v>51</v>
      </c>
      <c r="H3" s="63" t="s">
        <v>52</v>
      </c>
      <c r="I3" s="63" t="s">
        <v>53</v>
      </c>
      <c r="J3" s="63" t="s">
        <v>54</v>
      </c>
      <c r="K3" s="63" t="s">
        <v>55</v>
      </c>
      <c r="L3" s="63" t="s">
        <v>56</v>
      </c>
      <c r="M3" s="63" t="s">
        <v>57</v>
      </c>
      <c r="N3" s="63" t="s">
        <v>58</v>
      </c>
      <c r="O3" s="63" t="s">
        <v>59</v>
      </c>
      <c r="P3" s="62" t="s">
        <v>60</v>
      </c>
    </row>
    <row r="4" spans="1:16" ht="15.75" thickBot="1" x14ac:dyDescent="0.3">
      <c r="A4"/>
      <c r="B4" s="243" t="s">
        <v>61</v>
      </c>
      <c r="C4" s="244"/>
      <c r="D4" s="244"/>
      <c r="E4" s="64">
        <v>0</v>
      </c>
      <c r="F4" s="64">
        <f t="shared" ref="F4:P4" si="0">+E6</f>
        <v>0</v>
      </c>
      <c r="G4" s="64">
        <f t="shared" si="0"/>
        <v>0</v>
      </c>
      <c r="H4" s="64">
        <f t="shared" si="0"/>
        <v>0</v>
      </c>
      <c r="I4" s="64">
        <f t="shared" si="0"/>
        <v>0</v>
      </c>
      <c r="J4" s="64">
        <f t="shared" si="0"/>
        <v>0</v>
      </c>
      <c r="K4" s="64">
        <f t="shared" si="0"/>
        <v>0</v>
      </c>
      <c r="L4" s="64">
        <f t="shared" si="0"/>
        <v>0</v>
      </c>
      <c r="M4" s="64">
        <f t="shared" si="0"/>
        <v>0</v>
      </c>
      <c r="N4" s="64">
        <f t="shared" si="0"/>
        <v>0</v>
      </c>
      <c r="O4" s="64">
        <f t="shared" si="0"/>
        <v>0</v>
      </c>
      <c r="P4" s="64">
        <f t="shared" si="0"/>
        <v>0</v>
      </c>
    </row>
    <row r="5" spans="1:16" ht="15.75" thickBot="1" x14ac:dyDescent="0.3">
      <c r="A5"/>
      <c r="B5" s="243" t="s">
        <v>62</v>
      </c>
      <c r="C5" s="244"/>
      <c r="D5" s="244"/>
      <c r="E5" s="65">
        <f>SUM(INGRESOS!D13:E13)</f>
        <v>0</v>
      </c>
      <c r="F5" s="65">
        <f>SUM(INGRESOS!D22:E22)</f>
        <v>0</v>
      </c>
      <c r="G5" s="65">
        <f>SUM(INGRESOS!D31:E31)</f>
        <v>0</v>
      </c>
      <c r="H5" s="65">
        <f>SUM(INGRESOS!D40:E40)</f>
        <v>0</v>
      </c>
      <c r="I5" s="65">
        <f>SUM(INGRESOS!D49:E49)</f>
        <v>0</v>
      </c>
      <c r="J5" s="65">
        <f>SUM(INGRESOS!D58:E58)</f>
        <v>0</v>
      </c>
      <c r="K5" s="65">
        <f>SUM(INGRESOS!D67:E67)</f>
        <v>0</v>
      </c>
      <c r="L5" s="65">
        <f>SUM(INGRESOS!D76:E76)</f>
        <v>0</v>
      </c>
      <c r="M5" s="65">
        <f>SUM(INGRESOS!D85:E85)</f>
        <v>0</v>
      </c>
      <c r="N5" s="65">
        <f>SUM(INGRESOS!D94:E94)</f>
        <v>0</v>
      </c>
      <c r="O5" s="65">
        <f>SUM(INGRESOS!D103:E103)</f>
        <v>0</v>
      </c>
      <c r="P5" s="65">
        <f>SUM(INGRESOS!D112:E112)</f>
        <v>0</v>
      </c>
    </row>
    <row r="6" spans="1:16" ht="15.75" thickBot="1" x14ac:dyDescent="0.3">
      <c r="A6" s="67"/>
      <c r="B6" s="243" t="s">
        <v>63</v>
      </c>
      <c r="C6" s="244"/>
      <c r="D6" s="244"/>
      <c r="E6" s="68">
        <f>+E5+E4</f>
        <v>0</v>
      </c>
      <c r="F6" s="68">
        <f>+F5+F4</f>
        <v>0</v>
      </c>
      <c r="G6" s="68">
        <f t="shared" ref="G6:P6" si="1">+G5+G4</f>
        <v>0</v>
      </c>
      <c r="H6" s="68">
        <f t="shared" si="1"/>
        <v>0</v>
      </c>
      <c r="I6" s="68">
        <f t="shared" si="1"/>
        <v>0</v>
      </c>
      <c r="J6" s="68">
        <f t="shared" si="1"/>
        <v>0</v>
      </c>
      <c r="K6" s="68">
        <f t="shared" si="1"/>
        <v>0</v>
      </c>
      <c r="L6" s="68">
        <f t="shared" si="1"/>
        <v>0</v>
      </c>
      <c r="M6" s="68">
        <f t="shared" si="1"/>
        <v>0</v>
      </c>
      <c r="N6" s="68">
        <f t="shared" si="1"/>
        <v>0</v>
      </c>
      <c r="O6" s="68">
        <f t="shared" si="1"/>
        <v>0</v>
      </c>
      <c r="P6" s="68">
        <f t="shared" si="1"/>
        <v>0</v>
      </c>
    </row>
    <row r="7" spans="1:16" ht="15.75" thickBot="1" x14ac:dyDescent="0.3">
      <c r="A7" s="69" t="s">
        <v>64</v>
      </c>
      <c r="B7" s="248" t="s">
        <v>65</v>
      </c>
      <c r="C7" s="249"/>
      <c r="D7" s="250"/>
      <c r="E7" s="70">
        <f>SUM(DATOS!$A$7*40*365)</f>
        <v>1514603.9999999998</v>
      </c>
      <c r="F7" s="70">
        <f>SUM(DATOS!$A$7*40*365)</f>
        <v>1514603.9999999998</v>
      </c>
      <c r="G7" s="70">
        <f>SUM(DATOS!$A$7*40*365)</f>
        <v>1514603.9999999998</v>
      </c>
      <c r="H7" s="70">
        <f>SUM(DATOS!$A$7*40*365)</f>
        <v>1514603.9999999998</v>
      </c>
      <c r="I7" s="70">
        <f>SUM(DATOS!$A$7*40*365)</f>
        <v>1514603.9999999998</v>
      </c>
      <c r="J7" s="70">
        <f>SUM(DATOS!$A$7*40*365)</f>
        <v>1514603.9999999998</v>
      </c>
      <c r="K7" s="70">
        <f>SUM(DATOS!$A$7*40*365)</f>
        <v>1514603.9999999998</v>
      </c>
      <c r="L7" s="70">
        <f>SUM(DATOS!$A$7*40*365)</f>
        <v>1514603.9999999998</v>
      </c>
      <c r="M7" s="70">
        <f>SUM(DATOS!$A$7*40*365)</f>
        <v>1514603.9999999998</v>
      </c>
      <c r="N7" s="70">
        <f>SUM(DATOS!$A$7*40*365)</f>
        <v>1514603.9999999998</v>
      </c>
      <c r="O7" s="70">
        <f>SUM(DATOS!$A$7*40*365)</f>
        <v>1514603.9999999998</v>
      </c>
      <c r="P7" s="70">
        <f>SUM(DATOS!$A$7*40*365)</f>
        <v>1514603.9999999998</v>
      </c>
    </row>
    <row r="8" spans="1:16" ht="24" customHeight="1" thickBot="1" x14ac:dyDescent="0.3">
      <c r="A8" s="69" t="s">
        <v>66</v>
      </c>
      <c r="B8" s="238" t="s">
        <v>67</v>
      </c>
      <c r="C8" s="239"/>
      <c r="D8" s="239"/>
      <c r="E8" s="68">
        <f>+E6-E7</f>
        <v>-1514603.9999999998</v>
      </c>
      <c r="F8" s="68">
        <f>+F6-F7</f>
        <v>-1514603.9999999998</v>
      </c>
      <c r="G8" s="68">
        <f t="shared" ref="G8:P8" si="2">+G6-G7</f>
        <v>-1514603.9999999998</v>
      </c>
      <c r="H8" s="68">
        <f t="shared" si="2"/>
        <v>-1514603.9999999998</v>
      </c>
      <c r="I8" s="68">
        <f t="shared" si="2"/>
        <v>-1514603.9999999998</v>
      </c>
      <c r="J8" s="68">
        <f t="shared" si="2"/>
        <v>-1514603.9999999998</v>
      </c>
      <c r="K8" s="68">
        <f t="shared" si="2"/>
        <v>-1514603.9999999998</v>
      </c>
      <c r="L8" s="68">
        <f t="shared" si="2"/>
        <v>-1514603.9999999998</v>
      </c>
      <c r="M8" s="68">
        <f t="shared" si="2"/>
        <v>-1514603.9999999998</v>
      </c>
      <c r="N8" s="68">
        <f t="shared" si="2"/>
        <v>-1514603.9999999998</v>
      </c>
      <c r="O8" s="68">
        <f t="shared" si="2"/>
        <v>-1514603.9999999998</v>
      </c>
      <c r="P8" s="68">
        <f t="shared" si="2"/>
        <v>-1514603.9999999998</v>
      </c>
    </row>
    <row r="9" spans="1:16" ht="15.75" thickBot="1" x14ac:dyDescent="0.3">
      <c r="A9"/>
      <c r="B9" s="243" t="s">
        <v>68</v>
      </c>
      <c r="C9" s="244"/>
      <c r="D9" s="244"/>
      <c r="E9" s="71">
        <f>SUM(DEDUCCIONES!$K$19)</f>
        <v>0</v>
      </c>
      <c r="F9" s="71">
        <f>SUM(DEDUCCIONES!K39)</f>
        <v>0</v>
      </c>
      <c r="G9" s="71">
        <f>SUM(DEDUCCIONES!K59)</f>
        <v>0</v>
      </c>
      <c r="H9" s="71">
        <f>SUM(DEDUCCIONES!K82)</f>
        <v>0</v>
      </c>
      <c r="I9" s="71">
        <f>SUM(DEDUCCIONES!K101)</f>
        <v>0</v>
      </c>
      <c r="J9" s="71">
        <f>SUM(DEDUCCIONES!K121)</f>
        <v>0</v>
      </c>
      <c r="K9" s="71">
        <f>SUM(DEDUCCIONES!K140)</f>
        <v>0</v>
      </c>
      <c r="L9" s="71">
        <f>SUM(DEDUCCIONES!K159)</f>
        <v>0</v>
      </c>
      <c r="M9" s="71">
        <f>SUM(DEDUCCIONES!K180)</f>
        <v>0</v>
      </c>
      <c r="N9" s="71">
        <f>SUM(DEDUCCIONES!K200)</f>
        <v>0</v>
      </c>
      <c r="O9" s="71">
        <f>SUM(DEDUCCIONES!K219)</f>
        <v>0</v>
      </c>
      <c r="P9" s="71">
        <f>SUM(DEDUCCIONES!K239)</f>
        <v>0</v>
      </c>
    </row>
    <row r="10" spans="1:16" ht="15.75" thickBot="1" x14ac:dyDescent="0.3">
      <c r="A10" s="69" t="s">
        <v>64</v>
      </c>
      <c r="B10" s="243" t="s">
        <v>69</v>
      </c>
      <c r="C10" s="244"/>
      <c r="D10" s="244"/>
      <c r="E10" s="68">
        <f>+E9</f>
        <v>0</v>
      </c>
      <c r="F10" s="43">
        <f>+E10+F9</f>
        <v>0</v>
      </c>
      <c r="G10" s="43">
        <f t="shared" ref="G10:P10" si="3">+F10+G9</f>
        <v>0</v>
      </c>
      <c r="H10" s="43">
        <f t="shared" si="3"/>
        <v>0</v>
      </c>
      <c r="I10" s="43">
        <f t="shared" si="3"/>
        <v>0</v>
      </c>
      <c r="J10" s="43">
        <f t="shared" si="3"/>
        <v>0</v>
      </c>
      <c r="K10" s="43">
        <f t="shared" si="3"/>
        <v>0</v>
      </c>
      <c r="L10" s="43">
        <f t="shared" si="3"/>
        <v>0</v>
      </c>
      <c r="M10" s="43">
        <f t="shared" si="3"/>
        <v>0</v>
      </c>
      <c r="N10" s="43">
        <f t="shared" si="3"/>
        <v>0</v>
      </c>
      <c r="O10" s="43">
        <f t="shared" si="3"/>
        <v>0</v>
      </c>
      <c r="P10" s="43">
        <f t="shared" si="3"/>
        <v>0</v>
      </c>
    </row>
    <row r="11" spans="1:16" ht="30.75" customHeight="1" thickBot="1" x14ac:dyDescent="0.3">
      <c r="A11" s="72" t="s">
        <v>64</v>
      </c>
      <c r="B11" s="245" t="s">
        <v>222</v>
      </c>
      <c r="C11" s="246"/>
      <c r="D11" s="247"/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27.75" customHeight="1" thickBot="1" x14ac:dyDescent="0.3">
      <c r="A12" s="72" t="s">
        <v>64</v>
      </c>
      <c r="B12" s="245" t="s">
        <v>70</v>
      </c>
      <c r="C12" s="236"/>
      <c r="D12" s="237"/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15.75" thickBot="1" x14ac:dyDescent="0.3">
      <c r="A13" s="69" t="s">
        <v>66</v>
      </c>
      <c r="B13" s="243" t="s">
        <v>71</v>
      </c>
      <c r="C13" s="244"/>
      <c r="D13" s="244"/>
      <c r="E13" s="74">
        <f>IF(E8-E10-E11-E12&lt;0,0,+E8-E10-E11-E12)</f>
        <v>0</v>
      </c>
      <c r="F13" s="74">
        <f>IF(F8-F10-F11-F12&lt;0,0,+F8-F10-F11-F12)</f>
        <v>0</v>
      </c>
      <c r="G13" s="74">
        <f t="shared" ref="G13:O13" si="4">IF(G8-G10-G11-G12&lt;0,0,+G8-G10-G11-G12)</f>
        <v>0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4"/>
        <v>0</v>
      </c>
      <c r="L13" s="74">
        <f t="shared" si="4"/>
        <v>0</v>
      </c>
      <c r="M13" s="74">
        <f t="shared" si="4"/>
        <v>0</v>
      </c>
      <c r="N13" s="74">
        <f t="shared" si="4"/>
        <v>0</v>
      </c>
      <c r="O13" s="74">
        <f t="shared" si="4"/>
        <v>0</v>
      </c>
      <c r="P13" s="74">
        <f>IF(P8-P10-P11-P12&lt;0,0,+P8-P10-P11-P12)</f>
        <v>0</v>
      </c>
    </row>
    <row r="14" spans="1:16" ht="15.75" thickBot="1" x14ac:dyDescent="0.3">
      <c r="A14" s="69" t="s">
        <v>64</v>
      </c>
      <c r="B14" s="243" t="s">
        <v>72</v>
      </c>
      <c r="C14" s="244"/>
      <c r="D14" s="244"/>
      <c r="E14" s="68">
        <f t="shared" ref="E14:P14" si="5">IFERROR(VLOOKUP(E13,TAB.ISR,1),0)</f>
        <v>0</v>
      </c>
      <c r="F14" s="68">
        <f t="shared" si="5"/>
        <v>0</v>
      </c>
      <c r="G14" s="68">
        <f t="shared" si="5"/>
        <v>0</v>
      </c>
      <c r="H14" s="68">
        <f t="shared" si="5"/>
        <v>0</v>
      </c>
      <c r="I14" s="68">
        <f t="shared" si="5"/>
        <v>0</v>
      </c>
      <c r="J14" s="68">
        <f t="shared" si="5"/>
        <v>0</v>
      </c>
      <c r="K14" s="68">
        <f t="shared" si="5"/>
        <v>0</v>
      </c>
      <c r="L14" s="68">
        <f t="shared" si="5"/>
        <v>0</v>
      </c>
      <c r="M14" s="68">
        <f t="shared" si="5"/>
        <v>0</v>
      </c>
      <c r="N14" s="68">
        <f t="shared" si="5"/>
        <v>0</v>
      </c>
      <c r="O14" s="68">
        <f t="shared" si="5"/>
        <v>0</v>
      </c>
      <c r="P14" s="68">
        <f t="shared" si="5"/>
        <v>0</v>
      </c>
    </row>
    <row r="15" spans="1:16" ht="15.75" thickBot="1" x14ac:dyDescent="0.3">
      <c r="A15" s="69" t="s">
        <v>66</v>
      </c>
      <c r="B15" s="243" t="s">
        <v>73</v>
      </c>
      <c r="C15" s="244"/>
      <c r="D15" s="244"/>
      <c r="E15" s="68">
        <f t="shared" ref="E15:P15" si="6">+E13-E14</f>
        <v>0</v>
      </c>
      <c r="F15" s="68">
        <f t="shared" si="6"/>
        <v>0</v>
      </c>
      <c r="G15" s="68">
        <f>+G13-G14</f>
        <v>0</v>
      </c>
      <c r="H15" s="68">
        <f t="shared" si="6"/>
        <v>0</v>
      </c>
      <c r="I15" s="68">
        <f t="shared" si="6"/>
        <v>0</v>
      </c>
      <c r="J15" s="68">
        <f t="shared" si="6"/>
        <v>0</v>
      </c>
      <c r="K15" s="68">
        <f t="shared" si="6"/>
        <v>0</v>
      </c>
      <c r="L15" s="68">
        <f t="shared" si="6"/>
        <v>0</v>
      </c>
      <c r="M15" s="68">
        <f t="shared" si="6"/>
        <v>0</v>
      </c>
      <c r="N15" s="68">
        <f t="shared" si="6"/>
        <v>0</v>
      </c>
      <c r="O15" s="68">
        <f t="shared" si="6"/>
        <v>0</v>
      </c>
      <c r="P15" s="68">
        <f t="shared" si="6"/>
        <v>0</v>
      </c>
    </row>
    <row r="16" spans="1:16" ht="15.75" thickBot="1" x14ac:dyDescent="0.3">
      <c r="A16" s="69" t="s">
        <v>74</v>
      </c>
      <c r="B16" s="243" t="s">
        <v>75</v>
      </c>
      <c r="C16" s="244"/>
      <c r="D16" s="244"/>
      <c r="E16" s="75">
        <f t="shared" ref="E16:P16" si="7">IFERROR(VLOOKUP(E13,TAB.ISR,4),0)</f>
        <v>0</v>
      </c>
      <c r="F16" s="75">
        <f t="shared" si="7"/>
        <v>0</v>
      </c>
      <c r="G16" s="75">
        <f t="shared" si="7"/>
        <v>0</v>
      </c>
      <c r="H16" s="75">
        <f t="shared" si="7"/>
        <v>0</v>
      </c>
      <c r="I16" s="75">
        <f t="shared" si="7"/>
        <v>0</v>
      </c>
      <c r="J16" s="75">
        <f t="shared" si="7"/>
        <v>0</v>
      </c>
      <c r="K16" s="75">
        <f t="shared" si="7"/>
        <v>0</v>
      </c>
      <c r="L16" s="75">
        <f t="shared" si="7"/>
        <v>0</v>
      </c>
      <c r="M16" s="75">
        <f t="shared" si="7"/>
        <v>0</v>
      </c>
      <c r="N16" s="75">
        <f t="shared" si="7"/>
        <v>0</v>
      </c>
      <c r="O16" s="75">
        <f t="shared" si="7"/>
        <v>0</v>
      </c>
      <c r="P16" s="75">
        <f t="shared" si="7"/>
        <v>0</v>
      </c>
    </row>
    <row r="17" spans="1:16" ht="15.75" thickBot="1" x14ac:dyDescent="0.3">
      <c r="A17" s="69" t="s">
        <v>66</v>
      </c>
      <c r="B17" s="243" t="s">
        <v>76</v>
      </c>
      <c r="C17" s="244"/>
      <c r="D17" s="244"/>
      <c r="E17" s="68">
        <f>+E15*E16</f>
        <v>0</v>
      </c>
      <c r="F17" s="68">
        <f t="shared" ref="F17:P17" si="8">+F15*F16</f>
        <v>0</v>
      </c>
      <c r="G17" s="68">
        <f t="shared" si="8"/>
        <v>0</v>
      </c>
      <c r="H17" s="68">
        <f t="shared" si="8"/>
        <v>0</v>
      </c>
      <c r="I17" s="68">
        <f t="shared" si="8"/>
        <v>0</v>
      </c>
      <c r="J17" s="68">
        <f t="shared" si="8"/>
        <v>0</v>
      </c>
      <c r="K17" s="68">
        <f t="shared" si="8"/>
        <v>0</v>
      </c>
      <c r="L17" s="68">
        <f t="shared" si="8"/>
        <v>0</v>
      </c>
      <c r="M17" s="68">
        <f t="shared" si="8"/>
        <v>0</v>
      </c>
      <c r="N17" s="68">
        <f t="shared" si="8"/>
        <v>0</v>
      </c>
      <c r="O17" s="68">
        <f t="shared" si="8"/>
        <v>0</v>
      </c>
      <c r="P17" s="68">
        <f t="shared" si="8"/>
        <v>0</v>
      </c>
    </row>
    <row r="18" spans="1:16" ht="15.75" thickBot="1" x14ac:dyDescent="0.3">
      <c r="A18" s="69" t="s">
        <v>77</v>
      </c>
      <c r="B18" s="243" t="s">
        <v>78</v>
      </c>
      <c r="C18" s="244"/>
      <c r="D18" s="244"/>
      <c r="E18" s="68">
        <f t="shared" ref="E18:P18" si="9">IFERROR(VLOOKUP(E13,TAB.ISR,3),0)</f>
        <v>0</v>
      </c>
      <c r="F18" s="68">
        <f t="shared" si="9"/>
        <v>0</v>
      </c>
      <c r="G18" s="68">
        <f t="shared" si="9"/>
        <v>0</v>
      </c>
      <c r="H18" s="68">
        <f t="shared" si="9"/>
        <v>0</v>
      </c>
      <c r="I18" s="68">
        <f t="shared" si="9"/>
        <v>0</v>
      </c>
      <c r="J18" s="68">
        <f t="shared" si="9"/>
        <v>0</v>
      </c>
      <c r="K18" s="68">
        <f t="shared" si="9"/>
        <v>0</v>
      </c>
      <c r="L18" s="68">
        <f t="shared" si="9"/>
        <v>0</v>
      </c>
      <c r="M18" s="68">
        <f t="shared" si="9"/>
        <v>0</v>
      </c>
      <c r="N18" s="68">
        <f t="shared" si="9"/>
        <v>0</v>
      </c>
      <c r="O18" s="68">
        <f t="shared" si="9"/>
        <v>0</v>
      </c>
      <c r="P18" s="68">
        <f t="shared" si="9"/>
        <v>0</v>
      </c>
    </row>
    <row r="19" spans="1:16" ht="15.75" thickBot="1" x14ac:dyDescent="0.3">
      <c r="A19" s="76" t="s">
        <v>66</v>
      </c>
      <c r="B19" s="241" t="s">
        <v>79</v>
      </c>
      <c r="C19" s="242"/>
      <c r="D19" s="242"/>
      <c r="E19" s="70">
        <f t="shared" ref="E19:P19" si="10">+E17+E18</f>
        <v>0</v>
      </c>
      <c r="F19" s="70">
        <f t="shared" si="10"/>
        <v>0</v>
      </c>
      <c r="G19" s="70">
        <f t="shared" si="10"/>
        <v>0</v>
      </c>
      <c r="H19" s="70">
        <f t="shared" si="10"/>
        <v>0</v>
      </c>
      <c r="I19" s="70">
        <f t="shared" si="10"/>
        <v>0</v>
      </c>
      <c r="J19" s="70">
        <f t="shared" si="10"/>
        <v>0</v>
      </c>
      <c r="K19" s="70">
        <f t="shared" si="10"/>
        <v>0</v>
      </c>
      <c r="L19" s="70">
        <f t="shared" si="10"/>
        <v>0</v>
      </c>
      <c r="M19" s="70">
        <f t="shared" si="10"/>
        <v>0</v>
      </c>
      <c r="N19" s="70">
        <f t="shared" si="10"/>
        <v>0</v>
      </c>
      <c r="O19" s="70">
        <f t="shared" si="10"/>
        <v>0</v>
      </c>
      <c r="P19" s="70">
        <f t="shared" si="10"/>
        <v>0</v>
      </c>
    </row>
    <row r="20" spans="1:16" ht="15.75" thickBot="1" x14ac:dyDescent="0.3">
      <c r="A20" s="69" t="s">
        <v>64</v>
      </c>
      <c r="B20" s="232" t="s">
        <v>80</v>
      </c>
      <c r="C20" s="233"/>
      <c r="D20" s="234"/>
      <c r="E20" s="68">
        <f t="shared" ref="E20:P20" si="11">E19*40%</f>
        <v>0</v>
      </c>
      <c r="F20" s="68">
        <f>F19*40%</f>
        <v>0</v>
      </c>
      <c r="G20" s="68">
        <f t="shared" si="11"/>
        <v>0</v>
      </c>
      <c r="H20" s="68">
        <f t="shared" si="11"/>
        <v>0</v>
      </c>
      <c r="I20" s="68">
        <f t="shared" si="11"/>
        <v>0</v>
      </c>
      <c r="J20" s="68">
        <f t="shared" si="11"/>
        <v>0</v>
      </c>
      <c r="K20" s="68">
        <f t="shared" si="11"/>
        <v>0</v>
      </c>
      <c r="L20" s="68">
        <f t="shared" si="11"/>
        <v>0</v>
      </c>
      <c r="M20" s="68">
        <f t="shared" si="11"/>
        <v>0</v>
      </c>
      <c r="N20" s="68">
        <f t="shared" si="11"/>
        <v>0</v>
      </c>
      <c r="O20" s="68">
        <f t="shared" si="11"/>
        <v>0</v>
      </c>
      <c r="P20" s="68">
        <f t="shared" si="11"/>
        <v>0</v>
      </c>
    </row>
    <row r="21" spans="1:16" ht="15.75" thickBot="1" x14ac:dyDescent="0.3">
      <c r="A21" s="69" t="s">
        <v>66</v>
      </c>
      <c r="B21" s="67" t="s">
        <v>81</v>
      </c>
      <c r="C21" s="67"/>
      <c r="D21" s="67"/>
      <c r="E21" s="68">
        <f t="shared" ref="E21:P21" si="12">+E19-E20</f>
        <v>0</v>
      </c>
      <c r="F21" s="68">
        <f>+F19-F20</f>
        <v>0</v>
      </c>
      <c r="G21" s="68">
        <f t="shared" si="12"/>
        <v>0</v>
      </c>
      <c r="H21" s="68">
        <f t="shared" si="12"/>
        <v>0</v>
      </c>
      <c r="I21" s="68">
        <f t="shared" si="12"/>
        <v>0</v>
      </c>
      <c r="J21" s="68">
        <f t="shared" si="12"/>
        <v>0</v>
      </c>
      <c r="K21" s="68">
        <f t="shared" si="12"/>
        <v>0</v>
      </c>
      <c r="L21" s="68">
        <f t="shared" si="12"/>
        <v>0</v>
      </c>
      <c r="M21" s="68">
        <f t="shared" si="12"/>
        <v>0</v>
      </c>
      <c r="N21" s="68">
        <f t="shared" si="12"/>
        <v>0</v>
      </c>
      <c r="O21" s="68">
        <f t="shared" si="12"/>
        <v>0</v>
      </c>
      <c r="P21" s="68">
        <f t="shared" si="12"/>
        <v>0</v>
      </c>
    </row>
    <row r="22" spans="1:16" ht="49.5" customHeight="1" thickBot="1" x14ac:dyDescent="0.3">
      <c r="A22"/>
      <c r="B22" s="235" t="s">
        <v>82</v>
      </c>
      <c r="C22" s="236"/>
      <c r="D22" s="237"/>
      <c r="E22" s="77">
        <f>SUM(INGRESOS!G13)</f>
        <v>0</v>
      </c>
      <c r="F22" s="77">
        <f>SUM(INGRESOS!G22)</f>
        <v>0</v>
      </c>
      <c r="G22" s="77">
        <f>SUM(INGRESOS!G31)</f>
        <v>0</v>
      </c>
      <c r="H22" s="77">
        <f>SUM(INGRESOS!G40)</f>
        <v>0</v>
      </c>
      <c r="I22" s="77">
        <f>SUM(INGRESOS!G49)</f>
        <v>0</v>
      </c>
      <c r="J22" s="77">
        <f>SUM(INGRESOS!G58)</f>
        <v>0</v>
      </c>
      <c r="K22" s="77">
        <f>SUM(INGRESOS!G67)</f>
        <v>0</v>
      </c>
      <c r="L22" s="77">
        <f>SUM(INGRESOS!G76)</f>
        <v>0</v>
      </c>
      <c r="M22" s="77">
        <f>SUM(INGRESOS!G85)</f>
        <v>0</v>
      </c>
      <c r="N22" s="77">
        <f>SUM(INGRESOS!G94)</f>
        <v>0</v>
      </c>
      <c r="O22" s="77">
        <f>SUM(INGRESOS!G103)</f>
        <v>0</v>
      </c>
      <c r="P22" s="77">
        <f>SUM(INGRESOS!G112)</f>
        <v>0</v>
      </c>
    </row>
    <row r="23" spans="1:16" ht="47.25" customHeight="1" thickBot="1" x14ac:dyDescent="0.3">
      <c r="A23" s="69" t="s">
        <v>64</v>
      </c>
      <c r="B23" s="235" t="s">
        <v>83</v>
      </c>
      <c r="C23" s="236"/>
      <c r="D23" s="237"/>
      <c r="E23" s="68">
        <f>+E22</f>
        <v>0</v>
      </c>
      <c r="F23" s="78">
        <f>+E23+F22</f>
        <v>0</v>
      </c>
      <c r="G23" s="78">
        <f t="shared" ref="G23:O23" si="13">+F23+G22</f>
        <v>0</v>
      </c>
      <c r="H23" s="78">
        <f>+G23+H22</f>
        <v>0</v>
      </c>
      <c r="I23" s="78">
        <f t="shared" si="13"/>
        <v>0</v>
      </c>
      <c r="J23" s="78">
        <f t="shared" si="13"/>
        <v>0</v>
      </c>
      <c r="K23" s="78">
        <f t="shared" si="13"/>
        <v>0</v>
      </c>
      <c r="L23" s="78">
        <f t="shared" si="13"/>
        <v>0</v>
      </c>
      <c r="M23" s="78">
        <f t="shared" si="13"/>
        <v>0</v>
      </c>
      <c r="N23" s="78">
        <f t="shared" si="13"/>
        <v>0</v>
      </c>
      <c r="O23" s="78">
        <f t="shared" si="13"/>
        <v>0</v>
      </c>
      <c r="P23" s="78">
        <f>+O23+P22</f>
        <v>0</v>
      </c>
    </row>
    <row r="24" spans="1:16" ht="30.75" customHeight="1" thickBot="1" x14ac:dyDescent="0.3">
      <c r="A24" s="69" t="s">
        <v>64</v>
      </c>
      <c r="B24" s="238" t="s">
        <v>84</v>
      </c>
      <c r="C24" s="239"/>
      <c r="D24" s="239"/>
      <c r="E24" s="68">
        <v>0</v>
      </c>
      <c r="F24" s="43">
        <f t="shared" ref="F24:P24" si="14">+E24+E25</f>
        <v>0</v>
      </c>
      <c r="G24" s="43">
        <f t="shared" si="14"/>
        <v>0</v>
      </c>
      <c r="H24" s="43">
        <f t="shared" si="14"/>
        <v>0</v>
      </c>
      <c r="I24" s="43">
        <f t="shared" si="14"/>
        <v>0</v>
      </c>
      <c r="J24" s="43">
        <f t="shared" si="14"/>
        <v>0</v>
      </c>
      <c r="K24" s="43">
        <f t="shared" si="14"/>
        <v>0</v>
      </c>
      <c r="L24" s="43">
        <f t="shared" si="14"/>
        <v>0</v>
      </c>
      <c r="M24" s="43">
        <f t="shared" si="14"/>
        <v>0</v>
      </c>
      <c r="N24" s="43">
        <f t="shared" si="14"/>
        <v>0</v>
      </c>
      <c r="O24" s="43">
        <f t="shared" si="14"/>
        <v>0</v>
      </c>
      <c r="P24" s="43">
        <f t="shared" si="14"/>
        <v>0</v>
      </c>
    </row>
    <row r="25" spans="1:16" ht="21" customHeight="1" thickBot="1" x14ac:dyDescent="0.3">
      <c r="A25" s="69" t="s">
        <v>66</v>
      </c>
      <c r="B25" s="240" t="s">
        <v>85</v>
      </c>
      <c r="C25" s="240"/>
      <c r="D25" s="240"/>
      <c r="E25" s="74">
        <f>ROUND(IF(E21-E23-E24&lt;0,0,+E21-E23-E24),0)</f>
        <v>0</v>
      </c>
      <c r="F25" s="74">
        <f t="shared" ref="F25:P25" si="15">ROUND(IF(F21-F23-F24&lt;0,0,+F21-F23-F24),0)</f>
        <v>0</v>
      </c>
      <c r="G25" s="74">
        <f t="shared" si="15"/>
        <v>0</v>
      </c>
      <c r="H25" s="74">
        <f t="shared" si="15"/>
        <v>0</v>
      </c>
      <c r="I25" s="74">
        <f t="shared" si="15"/>
        <v>0</v>
      </c>
      <c r="J25" s="74">
        <f t="shared" si="15"/>
        <v>0</v>
      </c>
      <c r="K25" s="74">
        <f t="shared" si="15"/>
        <v>0</v>
      </c>
      <c r="L25" s="74">
        <f t="shared" si="15"/>
        <v>0</v>
      </c>
      <c r="M25" s="74">
        <f t="shared" si="15"/>
        <v>0</v>
      </c>
      <c r="N25" s="74">
        <f t="shared" si="15"/>
        <v>0</v>
      </c>
      <c r="O25" s="74">
        <f t="shared" si="15"/>
        <v>0</v>
      </c>
      <c r="P25" s="74">
        <f t="shared" si="15"/>
        <v>0</v>
      </c>
    </row>
    <row r="28" spans="1:16" x14ac:dyDescent="0.25">
      <c r="D28" s="61" t="s">
        <v>86</v>
      </c>
    </row>
    <row r="30" spans="1:16" x14ac:dyDescent="0.25">
      <c r="D30" s="61" t="s">
        <v>87</v>
      </c>
    </row>
    <row r="34" spans="4:4" x14ac:dyDescent="0.25">
      <c r="D34" s="61" t="s">
        <v>88</v>
      </c>
    </row>
    <row r="35" spans="4:4" x14ac:dyDescent="0.25">
      <c r="D35" s="61" t="s">
        <v>89</v>
      </c>
    </row>
  </sheetData>
  <mergeCells count="23">
    <mergeCell ref="B7:D7"/>
    <mergeCell ref="A1:E2"/>
    <mergeCell ref="B3:D3"/>
    <mergeCell ref="B4:D4"/>
    <mergeCell ref="B5:D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22:D22"/>
    <mergeCell ref="B23:D23"/>
    <mergeCell ref="B24:D24"/>
    <mergeCell ref="B25:D25"/>
  </mergeCells>
  <conditionalFormatting sqref="E25:P25">
    <cfRule type="expression" priority="5">
      <formula>$E$25&gt;0</formula>
    </cfRule>
  </conditionalFormatting>
  <conditionalFormatting sqref="E13:P13">
    <cfRule type="expression" priority="4">
      <formula>$E$25&gt;0</formula>
    </cfRule>
  </conditionalFormatting>
  <conditionalFormatting sqref="P13">
    <cfRule type="expression" dxfId="15" priority="1">
      <formula>$P$13&lt;0</formula>
    </cfRule>
    <cfRule type="expression" dxfId="14" priority="2">
      <formula>$P$13&lt;0</formula>
    </cfRule>
    <cfRule type="expression" dxfId="13" priority="3">
      <formula>$P$13&gt;0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B99-76AE-40ED-90B3-3BC2EDF62FEF}">
  <dimension ref="B2:L46"/>
  <sheetViews>
    <sheetView workbookViewId="0">
      <selection activeCell="E37" sqref="E37"/>
    </sheetView>
  </sheetViews>
  <sheetFormatPr baseColWidth="10" defaultColWidth="10.7109375" defaultRowHeight="15" x14ac:dyDescent="0.25"/>
  <cols>
    <col min="1" max="1" width="5.28515625" customWidth="1"/>
    <col min="2" max="2" width="30.85546875" bestFit="1" customWidth="1"/>
    <col min="4" max="4" width="13" bestFit="1" customWidth="1"/>
    <col min="5" max="5" width="11.85546875" bestFit="1" customWidth="1"/>
    <col min="6" max="7" width="11.85546875" customWidth="1"/>
    <col min="8" max="8" width="11.85546875" bestFit="1" customWidth="1"/>
  </cols>
  <sheetData>
    <row r="2" spans="2:8" x14ac:dyDescent="0.25">
      <c r="B2" s="288" t="s">
        <v>90</v>
      </c>
      <c r="C2" s="288"/>
      <c r="D2" s="288"/>
      <c r="E2" s="288"/>
      <c r="F2" s="288"/>
      <c r="G2" s="288"/>
      <c r="H2" s="288"/>
    </row>
    <row r="3" spans="2:8" x14ac:dyDescent="0.25">
      <c r="B3" s="289" t="s">
        <v>91</v>
      </c>
      <c r="C3" s="290"/>
      <c r="D3" s="291"/>
      <c r="E3" s="80" t="s">
        <v>92</v>
      </c>
      <c r="F3" s="80" t="s">
        <v>93</v>
      </c>
      <c r="G3" s="81" t="s">
        <v>5</v>
      </c>
      <c r="H3" s="81" t="s">
        <v>94</v>
      </c>
    </row>
    <row r="4" spans="2:8" ht="15" customHeight="1" x14ac:dyDescent="0.25">
      <c r="B4" s="292" t="s">
        <v>95</v>
      </c>
      <c r="C4" s="277" t="s">
        <v>96</v>
      </c>
      <c r="D4" s="82" t="s">
        <v>12</v>
      </c>
      <c r="E4" s="83">
        <f>SUM(INGRESOS!D13)</f>
        <v>0</v>
      </c>
      <c r="F4" s="84">
        <f>SUM(INGRESOS!E13)</f>
        <v>0</v>
      </c>
      <c r="G4" s="84">
        <f>SUM(INGRESOS!F13)</f>
        <v>0</v>
      </c>
      <c r="H4" s="40">
        <f>SUM(INGRESOS!H13)</f>
        <v>0</v>
      </c>
    </row>
    <row r="5" spans="2:8" x14ac:dyDescent="0.25">
      <c r="B5" s="293"/>
      <c r="C5" s="278"/>
      <c r="D5" s="82" t="s">
        <v>16</v>
      </c>
      <c r="E5" s="83">
        <f>SUM(INGRESOS!D22)</f>
        <v>0</v>
      </c>
      <c r="F5" s="84">
        <f>SUM(INGRESOS!E22)</f>
        <v>0</v>
      </c>
      <c r="G5" s="84">
        <f>SUM(INGRESOS!F22)</f>
        <v>0</v>
      </c>
      <c r="H5" s="40">
        <f>SUM(INGRESOS!H22)</f>
        <v>0</v>
      </c>
    </row>
    <row r="6" spans="2:8" x14ac:dyDescent="0.25">
      <c r="B6" s="293"/>
      <c r="C6" s="278"/>
      <c r="D6" s="82" t="s">
        <v>17</v>
      </c>
      <c r="E6" s="83">
        <f>SUM(INGRESOS!D31)</f>
        <v>0</v>
      </c>
      <c r="F6" s="84">
        <f>SUM(INGRESOS!E31)</f>
        <v>0</v>
      </c>
      <c r="G6" s="84">
        <f>SUM(INGRESOS!F31)</f>
        <v>0</v>
      </c>
      <c r="H6" s="40">
        <f>SUM(INGRESOS!H31)</f>
        <v>0</v>
      </c>
    </row>
    <row r="7" spans="2:8" x14ac:dyDescent="0.25">
      <c r="B7" s="293"/>
      <c r="C7" s="278"/>
      <c r="D7" s="82" t="s">
        <v>18</v>
      </c>
      <c r="E7" s="83">
        <f>SUM(INGRESOS!D40)</f>
        <v>0</v>
      </c>
      <c r="F7" s="84">
        <f>SUM(INGRESOS!E40)</f>
        <v>0</v>
      </c>
      <c r="G7" s="84">
        <f>SUM(INGRESOS!F40)</f>
        <v>0</v>
      </c>
      <c r="H7" s="40">
        <f>SUM(INGRESOS!H40)</f>
        <v>0</v>
      </c>
    </row>
    <row r="8" spans="2:8" x14ac:dyDescent="0.25">
      <c r="B8" s="293"/>
      <c r="C8" s="278"/>
      <c r="D8" s="82" t="s">
        <v>19</v>
      </c>
      <c r="E8" s="83">
        <f>SUM(INGRESOS!D49)</f>
        <v>0</v>
      </c>
      <c r="F8" s="84">
        <f>SUM(INGRESOS!E49)</f>
        <v>0</v>
      </c>
      <c r="G8" s="84">
        <f>SUM(INGRESOS!F49)</f>
        <v>0</v>
      </c>
      <c r="H8" s="40">
        <f>SUM(INGRESOS!H49)</f>
        <v>0</v>
      </c>
    </row>
    <row r="9" spans="2:8" x14ac:dyDescent="0.25">
      <c r="B9" s="293"/>
      <c r="C9" s="278"/>
      <c r="D9" s="85" t="s">
        <v>20</v>
      </c>
      <c r="E9" s="83">
        <f>SUM(INGRESOS!D58)</f>
        <v>0</v>
      </c>
      <c r="F9" s="84">
        <f>SUM(INGRESOS!E58)</f>
        <v>0</v>
      </c>
      <c r="G9" s="84">
        <f>SUM(INGRESOS!F58)</f>
        <v>0</v>
      </c>
      <c r="H9" s="40">
        <f>SUM(INGRESOS!H58)</f>
        <v>0</v>
      </c>
    </row>
    <row r="10" spans="2:8" x14ac:dyDescent="0.25">
      <c r="B10" s="294" t="s">
        <v>97</v>
      </c>
      <c r="C10" s="294"/>
      <c r="D10" s="294"/>
      <c r="E10" s="86">
        <f>SUM(E4:E9)</f>
        <v>0</v>
      </c>
      <c r="F10" s="86">
        <f>SUM(F4:F9)</f>
        <v>0</v>
      </c>
      <c r="G10" s="86">
        <f>SUM(G4:G9)</f>
        <v>0</v>
      </c>
      <c r="H10" s="87">
        <f>SUM(H4:H9)</f>
        <v>0</v>
      </c>
    </row>
    <row r="11" spans="2:8" x14ac:dyDescent="0.25">
      <c r="B11" s="286" t="s">
        <v>98</v>
      </c>
      <c r="C11" s="277" t="s">
        <v>96</v>
      </c>
      <c r="D11" s="82" t="s">
        <v>21</v>
      </c>
      <c r="E11" s="83">
        <f>SUM(INGRESOS!D67)</f>
        <v>0</v>
      </c>
      <c r="F11" s="84">
        <f>SUM(INGRESOS!E67)</f>
        <v>0</v>
      </c>
      <c r="G11" s="84">
        <f>SUM(INGRESOS!F67)</f>
        <v>0</v>
      </c>
      <c r="H11" s="40">
        <f>SUM(INGRESOS!H67)</f>
        <v>0</v>
      </c>
    </row>
    <row r="12" spans="2:8" x14ac:dyDescent="0.25">
      <c r="B12" s="286"/>
      <c r="C12" s="278"/>
      <c r="D12" s="82" t="s">
        <v>22</v>
      </c>
      <c r="E12" s="83">
        <f>SUM(INGRESOS!D76)</f>
        <v>0</v>
      </c>
      <c r="F12" s="84">
        <f>SUM(INGRESOS!E76)</f>
        <v>0</v>
      </c>
      <c r="G12" s="84">
        <f>SUM(INGRESOS!F76)</f>
        <v>0</v>
      </c>
      <c r="H12" s="40">
        <f>SUM(INGRESOS!H76)</f>
        <v>0</v>
      </c>
    </row>
    <row r="13" spans="2:8" x14ac:dyDescent="0.25">
      <c r="B13" s="286"/>
      <c r="C13" s="278"/>
      <c r="D13" s="82" t="s">
        <v>23</v>
      </c>
      <c r="E13" s="83">
        <f>SUM(INGRESOS!D85)</f>
        <v>0</v>
      </c>
      <c r="F13" s="84">
        <f>SUM(INGRESOS!E85)</f>
        <v>0</v>
      </c>
      <c r="G13" s="84">
        <f>SUM(INGRESOS!F85)</f>
        <v>0</v>
      </c>
      <c r="H13" s="40">
        <f>SUM(INGRESOS!H85)</f>
        <v>0</v>
      </c>
    </row>
    <row r="14" spans="2:8" x14ac:dyDescent="0.25">
      <c r="B14" s="286"/>
      <c r="C14" s="278"/>
      <c r="D14" s="82" t="s">
        <v>24</v>
      </c>
      <c r="E14" s="83">
        <f>SUM(INGRESOS!D94)</f>
        <v>0</v>
      </c>
      <c r="F14" s="83">
        <f>SUM(INGRESOS!E94)</f>
        <v>0</v>
      </c>
      <c r="G14" s="84">
        <f>SUM(INGRESOS!F94)</f>
        <v>0</v>
      </c>
      <c r="H14" s="40">
        <f>SUM(INGRESOS!H94)</f>
        <v>0</v>
      </c>
    </row>
    <row r="15" spans="2:8" x14ac:dyDescent="0.25">
      <c r="B15" s="286"/>
      <c r="C15" s="278"/>
      <c r="D15" s="82" t="s">
        <v>25</v>
      </c>
      <c r="E15" s="83">
        <f>SUM(INGRESOS!D103)</f>
        <v>0</v>
      </c>
      <c r="F15" s="83">
        <f>SUM(INGRESOS!E103)</f>
        <v>0</v>
      </c>
      <c r="G15" s="84">
        <f>SUM(INGRESOS!F103)</f>
        <v>0</v>
      </c>
      <c r="H15" s="40">
        <f>SUM(INGRESOS!H103)</f>
        <v>0</v>
      </c>
    </row>
    <row r="16" spans="2:8" x14ac:dyDescent="0.25">
      <c r="B16" s="286"/>
      <c r="C16" s="287"/>
      <c r="D16" s="82" t="s">
        <v>26</v>
      </c>
      <c r="E16" s="83">
        <f>SUM(INGRESOS!D112)</f>
        <v>0</v>
      </c>
      <c r="F16" s="83">
        <f>SUM(INGRESOS!E112)</f>
        <v>0</v>
      </c>
      <c r="G16" s="84">
        <f>SUM(INGRESOS!F112)</f>
        <v>0</v>
      </c>
      <c r="H16" s="40">
        <f>SUM(INGRESOS!H112)</f>
        <v>0</v>
      </c>
    </row>
    <row r="17" spans="2:11" ht="15.75" thickBot="1" x14ac:dyDescent="0.3">
      <c r="B17" s="268" t="s">
        <v>97</v>
      </c>
      <c r="C17" s="269"/>
      <c r="D17" s="270"/>
      <c r="E17" s="87">
        <f>SUM(E11:E16)</f>
        <v>0</v>
      </c>
      <c r="F17" s="87">
        <f>SUM(F11:F16)</f>
        <v>0</v>
      </c>
      <c r="G17" s="87">
        <f>SUM(G11:G16)</f>
        <v>0</v>
      </c>
      <c r="H17" s="87">
        <f>SUM(H11:H16)</f>
        <v>0</v>
      </c>
    </row>
    <row r="18" spans="2:11" ht="15.75" thickBot="1" x14ac:dyDescent="0.3">
      <c r="B18" s="271" t="s">
        <v>99</v>
      </c>
      <c r="C18" s="272"/>
      <c r="D18" s="273"/>
      <c r="E18" s="88">
        <f>SUM(E10+E17)</f>
        <v>0</v>
      </c>
      <c r="F18" s="88">
        <f>SUM(F10+F17)</f>
        <v>0</v>
      </c>
      <c r="G18" s="88">
        <f>SUM(G10+G17)</f>
        <v>0</v>
      </c>
      <c r="H18" s="88">
        <f>SUM(H10+H17)</f>
        <v>0</v>
      </c>
    </row>
    <row r="19" spans="2:11" ht="21.75" customHeight="1" thickBot="1" x14ac:dyDescent="0.3">
      <c r="B19" s="271" t="s">
        <v>100</v>
      </c>
      <c r="C19" s="272"/>
      <c r="D19" s="273"/>
      <c r="E19" s="89">
        <f>SUM(E18+F18)</f>
        <v>0</v>
      </c>
      <c r="F19" s="90"/>
      <c r="G19" s="91"/>
    </row>
    <row r="21" spans="2:11" x14ac:dyDescent="0.25">
      <c r="B21" s="274" t="s">
        <v>101</v>
      </c>
      <c r="C21" s="274"/>
      <c r="D21" s="274"/>
      <c r="E21" s="92" t="s">
        <v>102</v>
      </c>
      <c r="F21" s="92" t="s">
        <v>103</v>
      </c>
      <c r="G21" s="92" t="s">
        <v>5</v>
      </c>
      <c r="H21" s="93" t="s">
        <v>45</v>
      </c>
      <c r="I21" s="93" t="s">
        <v>41</v>
      </c>
    </row>
    <row r="22" spans="2:11" x14ac:dyDescent="0.25">
      <c r="B22" s="275" t="s">
        <v>104</v>
      </c>
      <c r="C22" s="277" t="s">
        <v>105</v>
      </c>
      <c r="D22" s="82" t="s">
        <v>12</v>
      </c>
      <c r="E22" s="94">
        <f>SUM(DEDUCCIONES!K19)</f>
        <v>0</v>
      </c>
      <c r="F22" s="94">
        <f>SUM(DEDUCCIONES!O19)</f>
        <v>0</v>
      </c>
      <c r="G22" s="94">
        <f>SUM(DEDUCCIONES!M19)</f>
        <v>0</v>
      </c>
      <c r="H22" s="94">
        <f>SUM(DEDUCCIONES!P19)</f>
        <v>0</v>
      </c>
      <c r="I22" s="95">
        <f>SUM(DEDUCCIONES!L19)</f>
        <v>0</v>
      </c>
    </row>
    <row r="23" spans="2:11" x14ac:dyDescent="0.25">
      <c r="B23" s="276"/>
      <c r="C23" s="278"/>
      <c r="D23" s="82" t="s">
        <v>16</v>
      </c>
      <c r="E23" s="94">
        <f>SUM(DEDUCCIONES!K39)</f>
        <v>0</v>
      </c>
      <c r="F23" s="94">
        <f>SUM(DEDUCCIONES!O39)</f>
        <v>0</v>
      </c>
      <c r="G23" s="94">
        <f>SUM(DEDUCCIONES!M39)</f>
        <v>0</v>
      </c>
      <c r="H23" s="94">
        <f>SUM(DEDUCCIONES!P39)</f>
        <v>0</v>
      </c>
      <c r="I23" s="94">
        <f>SUM(DEDUCCIONES!L39)</f>
        <v>0</v>
      </c>
    </row>
    <row r="24" spans="2:11" x14ac:dyDescent="0.25">
      <c r="B24" s="276"/>
      <c r="C24" s="278"/>
      <c r="D24" s="82" t="s">
        <v>17</v>
      </c>
      <c r="E24" s="94">
        <f>SUM(DEDUCCIONES!K59)</f>
        <v>0</v>
      </c>
      <c r="F24" s="94">
        <f>SUM(DEDUCCIONES!O59)</f>
        <v>0</v>
      </c>
      <c r="G24" s="94">
        <f>SUM(DEDUCCIONES!M59)</f>
        <v>0</v>
      </c>
      <c r="H24" s="94">
        <f>SUM(DEDUCCIONES!P59)</f>
        <v>0</v>
      </c>
      <c r="I24" s="94">
        <f>SUM(DEDUCCIONES!L59)</f>
        <v>0</v>
      </c>
      <c r="K24" s="43"/>
    </row>
    <row r="25" spans="2:11" x14ac:dyDescent="0.25">
      <c r="B25" s="276"/>
      <c r="C25" s="278"/>
      <c r="D25" s="82" t="s">
        <v>18</v>
      </c>
      <c r="E25" s="94">
        <f>SUM(DEDUCCIONES!K82)</f>
        <v>0</v>
      </c>
      <c r="F25" s="94">
        <f>SUM(DEDUCCIONES!O82)</f>
        <v>0</v>
      </c>
      <c r="G25" s="94">
        <f>SUM(DEDUCCIONES!M82)</f>
        <v>0</v>
      </c>
      <c r="H25" s="94">
        <f>SUM(DEDUCCIONES!P82)</f>
        <v>0</v>
      </c>
      <c r="I25" s="94">
        <f>SUM(DEDUCCIONES!L82)</f>
        <v>0</v>
      </c>
    </row>
    <row r="26" spans="2:11" x14ac:dyDescent="0.25">
      <c r="B26" s="276"/>
      <c r="C26" s="278"/>
      <c r="D26" s="82" t="s">
        <v>19</v>
      </c>
      <c r="E26" s="94">
        <f>SUM(DEDUCCIONES!K101)</f>
        <v>0</v>
      </c>
      <c r="F26" s="94">
        <f>SUM(DEDUCCIONES!O101)</f>
        <v>0</v>
      </c>
      <c r="G26" s="94">
        <f>SUM(DEDUCCIONES!M101)</f>
        <v>0</v>
      </c>
      <c r="H26" s="94">
        <f>SUM(DEDUCCIONES!P101)</f>
        <v>0</v>
      </c>
      <c r="I26" s="94">
        <f>SUM(DEDUCCIONES!L101)</f>
        <v>0</v>
      </c>
    </row>
    <row r="27" spans="2:11" x14ac:dyDescent="0.25">
      <c r="B27" s="276"/>
      <c r="C27" s="278"/>
      <c r="D27" s="82" t="s">
        <v>20</v>
      </c>
      <c r="E27" s="94">
        <f>SUM(DEDUCCIONES!K121)</f>
        <v>0</v>
      </c>
      <c r="F27" s="94">
        <f>SUM(DEDUCCIONES!O121)</f>
        <v>0</v>
      </c>
      <c r="G27" s="94">
        <f>SUM(DEDUCCIONES!M121)</f>
        <v>0</v>
      </c>
      <c r="H27" s="94">
        <f>SUM(DEDUCCIONES!P121)</f>
        <v>0</v>
      </c>
      <c r="I27" s="94">
        <f>SUM(DEDUCCIONES!L121)</f>
        <v>0</v>
      </c>
    </row>
    <row r="28" spans="2:11" x14ac:dyDescent="0.25">
      <c r="B28" s="279" t="s">
        <v>106</v>
      </c>
      <c r="C28" s="280"/>
      <c r="D28" s="281"/>
      <c r="E28" s="96">
        <f>SUM(E22:E27)</f>
        <v>0</v>
      </c>
      <c r="F28" s="96">
        <f>SUM(F22:F27)</f>
        <v>0</v>
      </c>
      <c r="G28" s="96">
        <f>SUM(G22:G27)</f>
        <v>0</v>
      </c>
      <c r="H28" s="96">
        <f>SUM(H22:H27)</f>
        <v>0</v>
      </c>
      <c r="I28" s="96">
        <f>SUM(I22:I27)</f>
        <v>0</v>
      </c>
    </row>
    <row r="29" spans="2:11" x14ac:dyDescent="0.25">
      <c r="B29" s="276" t="s">
        <v>104</v>
      </c>
      <c r="C29" s="277" t="s">
        <v>105</v>
      </c>
      <c r="D29" s="82" t="s">
        <v>21</v>
      </c>
      <c r="E29" s="94">
        <f>SUM(DEDUCCIONES!K140)</f>
        <v>0</v>
      </c>
      <c r="F29" s="94">
        <f>SUM(DEDUCCIONES!O140)</f>
        <v>0</v>
      </c>
      <c r="G29" s="94">
        <f>SUM(DEDUCCIONES!M140)</f>
        <v>0</v>
      </c>
      <c r="H29" s="94">
        <f>SUM(DEDUCCIONES!P140)</f>
        <v>0</v>
      </c>
      <c r="I29" s="94">
        <f>SUM(DEDUCCIONES!L140)</f>
        <v>0</v>
      </c>
    </row>
    <row r="30" spans="2:11" x14ac:dyDescent="0.25">
      <c r="B30" s="276"/>
      <c r="C30" s="278"/>
      <c r="D30" s="82" t="s">
        <v>22</v>
      </c>
      <c r="E30" s="94">
        <f>SUM(DEDUCCIONES!K159)</f>
        <v>0</v>
      </c>
      <c r="F30" s="94">
        <f>SUM(DEDUCCIONES!O159)</f>
        <v>0</v>
      </c>
      <c r="G30" s="94">
        <f>SUM(DEDUCCIONES!M159)</f>
        <v>0</v>
      </c>
      <c r="H30" s="94">
        <f>SUM(DEDUCCIONES!P159)</f>
        <v>0</v>
      </c>
      <c r="I30" s="94">
        <f>SUM(DEDUCCIONES!L159)</f>
        <v>0</v>
      </c>
    </row>
    <row r="31" spans="2:11" x14ac:dyDescent="0.25">
      <c r="B31" s="276"/>
      <c r="C31" s="278"/>
      <c r="D31" s="82" t="s">
        <v>23</v>
      </c>
      <c r="E31" s="94">
        <f>SUM(DEDUCCIONES!K180)</f>
        <v>0</v>
      </c>
      <c r="F31" s="94">
        <f>SUM(DEDUCCIONES!O180)</f>
        <v>0</v>
      </c>
      <c r="G31" s="94">
        <f>SUM(DEDUCCIONES!M180)</f>
        <v>0</v>
      </c>
      <c r="H31" s="94">
        <f>SUM(DEDUCCIONES!P180)</f>
        <v>0</v>
      </c>
      <c r="I31" s="94">
        <f>SUM(DEDUCCIONES!L180)</f>
        <v>0</v>
      </c>
    </row>
    <row r="32" spans="2:11" x14ac:dyDescent="0.25">
      <c r="B32" s="276"/>
      <c r="C32" s="278"/>
      <c r="D32" s="82" t="s">
        <v>24</v>
      </c>
      <c r="E32" s="94">
        <f>SUM(DEDUCCIONES!K200)</f>
        <v>0</v>
      </c>
      <c r="F32" s="94">
        <f>SUM(DEDUCCIONES!O200)</f>
        <v>0</v>
      </c>
      <c r="G32" s="94">
        <f>SUM(DEDUCCIONES!M200)</f>
        <v>0</v>
      </c>
      <c r="H32" s="94">
        <f>SUM(DEDUCCIONES!P200)</f>
        <v>0</v>
      </c>
      <c r="I32" s="94">
        <f>SUM(DEDUCCIONES!L200)</f>
        <v>0</v>
      </c>
    </row>
    <row r="33" spans="2:12" x14ac:dyDescent="0.25">
      <c r="B33" s="276"/>
      <c r="C33" s="278"/>
      <c r="D33" s="82" t="s">
        <v>25</v>
      </c>
      <c r="E33" s="94">
        <f>SUM(DEDUCCIONES!K219)</f>
        <v>0</v>
      </c>
      <c r="F33" s="94">
        <f>SUM(DEDUCCIONES!O219)</f>
        <v>0</v>
      </c>
      <c r="G33" s="94">
        <f>SUM(DEDUCCIONES!M219)</f>
        <v>0</v>
      </c>
      <c r="H33" s="94">
        <f>SUM(DEDUCCIONES!P219)</f>
        <v>0</v>
      </c>
      <c r="I33" s="94">
        <f>SUM(DEDUCCIONES!L219)</f>
        <v>0</v>
      </c>
    </row>
    <row r="34" spans="2:12" x14ac:dyDescent="0.25">
      <c r="B34" s="282"/>
      <c r="C34" s="278"/>
      <c r="D34" s="82" t="s">
        <v>26</v>
      </c>
      <c r="E34" s="94">
        <f>SUM(DEDUCCIONES!K239)</f>
        <v>0</v>
      </c>
      <c r="F34" s="94">
        <f>SUM(DEDUCCIONES!O239)</f>
        <v>0</v>
      </c>
      <c r="G34" s="94">
        <f>SUM(DEDUCCIONES!M239)</f>
        <v>0</v>
      </c>
      <c r="H34" s="94">
        <f>SUM(DEDUCCIONES!P239)</f>
        <v>0</v>
      </c>
      <c r="I34" s="94">
        <f>SUM(DEDUCCIONES!L239)</f>
        <v>0</v>
      </c>
    </row>
    <row r="35" spans="2:12" ht="15.75" thickBot="1" x14ac:dyDescent="0.3">
      <c r="B35" s="283" t="s">
        <v>106</v>
      </c>
      <c r="C35" s="284"/>
      <c r="D35" s="285"/>
      <c r="E35" s="97">
        <f>SUM(E29:E34)</f>
        <v>0</v>
      </c>
      <c r="F35" s="97">
        <f>SUM(F29:F34)</f>
        <v>0</v>
      </c>
      <c r="G35" s="97">
        <f>SUM(G29:G34)</f>
        <v>0</v>
      </c>
      <c r="H35" s="97">
        <f>SUM(H29:H34)</f>
        <v>0</v>
      </c>
      <c r="I35" s="97">
        <f>SUM(I29:I34)</f>
        <v>0</v>
      </c>
    </row>
    <row r="36" spans="2:12" ht="15.75" thickBot="1" x14ac:dyDescent="0.3">
      <c r="B36" s="271" t="s">
        <v>107</v>
      </c>
      <c r="C36" s="272"/>
      <c r="D36" s="273"/>
      <c r="E36" s="98">
        <f>SUM(E28+E35)</f>
        <v>0</v>
      </c>
      <c r="F36" s="98">
        <f>SUM(F28+F35)</f>
        <v>0</v>
      </c>
      <c r="G36" s="98">
        <f>SUM(G28+G35)</f>
        <v>0</v>
      </c>
      <c r="H36" s="98">
        <f>SUM(H28+H35)</f>
        <v>0</v>
      </c>
      <c r="I36" s="98">
        <f>SUM(I28+I35)</f>
        <v>0</v>
      </c>
    </row>
    <row r="37" spans="2:12" ht="25.5" customHeight="1" thickBot="1" x14ac:dyDescent="0.3">
      <c r="B37" s="265" t="s">
        <v>108</v>
      </c>
      <c r="C37" s="266"/>
      <c r="D37" s="267"/>
      <c r="E37" s="99">
        <f>SUM(E36+F36+H36)</f>
        <v>0</v>
      </c>
    </row>
    <row r="39" spans="2:12" x14ac:dyDescent="0.25">
      <c r="B39" s="263" t="s">
        <v>109</v>
      </c>
      <c r="C39" s="263"/>
      <c r="D39" s="263"/>
      <c r="F39" s="263" t="s">
        <v>110</v>
      </c>
      <c r="G39" s="263"/>
      <c r="H39" s="263"/>
      <c r="I39" s="263"/>
    </row>
    <row r="40" spans="2:12" x14ac:dyDescent="0.25">
      <c r="B40" s="264" t="s">
        <v>111</v>
      </c>
      <c r="C40" s="264"/>
      <c r="D40" s="100">
        <f>SUM(G10)</f>
        <v>0</v>
      </c>
      <c r="F40" s="264" t="s">
        <v>111</v>
      </c>
      <c r="G40" s="264"/>
      <c r="H40" s="264"/>
      <c r="I40" s="100">
        <f>SUM(G17)</f>
        <v>0</v>
      </c>
      <c r="J40" s="101"/>
      <c r="K40" s="102"/>
      <c r="L40" s="103"/>
    </row>
    <row r="41" spans="2:12" x14ac:dyDescent="0.25">
      <c r="B41" s="256" t="s">
        <v>112</v>
      </c>
      <c r="C41" s="256"/>
      <c r="D41" s="98">
        <f>ROUND(G28,0)</f>
        <v>0</v>
      </c>
      <c r="F41" s="256" t="s">
        <v>112</v>
      </c>
      <c r="G41" s="256"/>
      <c r="H41" s="256"/>
      <c r="I41" s="98">
        <f>ROUND(G35,0)</f>
        <v>0</v>
      </c>
      <c r="J41" s="101"/>
      <c r="K41" s="104"/>
      <c r="L41" s="105"/>
    </row>
    <row r="42" spans="2:12" x14ac:dyDescent="0.25">
      <c r="B42" s="260" t="s">
        <v>113</v>
      </c>
      <c r="C42" s="260"/>
      <c r="D42" s="106">
        <f>+D40-D41</f>
        <v>0</v>
      </c>
      <c r="F42" s="260" t="s">
        <v>113</v>
      </c>
      <c r="G42" s="260"/>
      <c r="H42" s="260"/>
      <c r="I42" s="106">
        <f>+I40-I41</f>
        <v>0</v>
      </c>
      <c r="J42" s="107"/>
      <c r="K42" s="261"/>
      <c r="L42" s="261"/>
    </row>
    <row r="43" spans="2:12" x14ac:dyDescent="0.25">
      <c r="B43" s="258" t="s">
        <v>114</v>
      </c>
      <c r="C43" s="258"/>
      <c r="D43" s="108">
        <f>SUM(H10)</f>
        <v>0</v>
      </c>
      <c r="F43" s="258" t="s">
        <v>114</v>
      </c>
      <c r="G43" s="258"/>
      <c r="H43" s="258"/>
      <c r="I43" s="108">
        <f>SUM(H17)</f>
        <v>0</v>
      </c>
      <c r="J43" s="109"/>
      <c r="K43" s="262"/>
      <c r="L43" s="262"/>
    </row>
    <row r="44" spans="2:12" x14ac:dyDescent="0.25">
      <c r="B44" s="256" t="s">
        <v>115</v>
      </c>
      <c r="C44" s="256"/>
      <c r="D44" s="110">
        <f>SUM(D42-D43)</f>
        <v>0</v>
      </c>
      <c r="F44" s="256" t="s">
        <v>115</v>
      </c>
      <c r="G44" s="256"/>
      <c r="H44" s="256"/>
      <c r="I44" s="110">
        <f>SUM(I42-I43)</f>
        <v>0</v>
      </c>
      <c r="J44" s="111"/>
      <c r="K44" s="257"/>
      <c r="L44" s="257"/>
    </row>
    <row r="45" spans="2:12" x14ac:dyDescent="0.25">
      <c r="B45" s="258" t="s">
        <v>116</v>
      </c>
      <c r="C45" s="258"/>
      <c r="D45" s="108">
        <v>0</v>
      </c>
      <c r="F45" s="258" t="s">
        <v>117</v>
      </c>
      <c r="G45" s="258"/>
      <c r="H45" s="258"/>
      <c r="I45" s="108">
        <v>0</v>
      </c>
      <c r="J45" s="109"/>
      <c r="K45" s="259"/>
      <c r="L45" s="259"/>
    </row>
    <row r="46" spans="2:12" ht="18.75" x14ac:dyDescent="0.3">
      <c r="B46" s="254" t="s">
        <v>118</v>
      </c>
      <c r="C46" s="254"/>
      <c r="D46" s="112">
        <f>SUM(D44-D45)</f>
        <v>0</v>
      </c>
      <c r="F46" s="254" t="s">
        <v>118</v>
      </c>
      <c r="G46" s="254"/>
      <c r="H46" s="254"/>
      <c r="I46" s="112">
        <f>SUM(I44-I45)</f>
        <v>0</v>
      </c>
      <c r="J46" s="113"/>
      <c r="K46" s="255"/>
      <c r="L46" s="255"/>
    </row>
  </sheetData>
  <mergeCells count="40">
    <mergeCell ref="B11:B16"/>
    <mergeCell ref="C11:C16"/>
    <mergeCell ref="B2:H2"/>
    <mergeCell ref="B3:D3"/>
    <mergeCell ref="B4:B9"/>
    <mergeCell ref="C4:C9"/>
    <mergeCell ref="B10:D10"/>
    <mergeCell ref="B37:D37"/>
    <mergeCell ref="B17:D17"/>
    <mergeCell ref="B18:D18"/>
    <mergeCell ref="B19:D19"/>
    <mergeCell ref="B21:D21"/>
    <mergeCell ref="B22:B27"/>
    <mergeCell ref="C22:C27"/>
    <mergeCell ref="B28:D28"/>
    <mergeCell ref="B29:B34"/>
    <mergeCell ref="C29:C34"/>
    <mergeCell ref="B35:D35"/>
    <mergeCell ref="B36:D36"/>
    <mergeCell ref="B39:D39"/>
    <mergeCell ref="F39:I39"/>
    <mergeCell ref="B40:C40"/>
    <mergeCell ref="F40:H40"/>
    <mergeCell ref="B41:C41"/>
    <mergeCell ref="F41:H41"/>
    <mergeCell ref="B42:C42"/>
    <mergeCell ref="F42:H42"/>
    <mergeCell ref="K42:L42"/>
    <mergeCell ref="B43:C43"/>
    <mergeCell ref="F43:H43"/>
    <mergeCell ref="K43:L43"/>
    <mergeCell ref="B46:C46"/>
    <mergeCell ref="F46:H46"/>
    <mergeCell ref="K46:L46"/>
    <mergeCell ref="B44:C44"/>
    <mergeCell ref="F44:H44"/>
    <mergeCell ref="K44:L44"/>
    <mergeCell ref="B45:C45"/>
    <mergeCell ref="F45:H45"/>
    <mergeCell ref="K45:L45"/>
  </mergeCells>
  <conditionalFormatting sqref="D42">
    <cfRule type="cellIs" dxfId="12" priority="7" operator="lessThan">
      <formula>0</formula>
    </cfRule>
  </conditionalFormatting>
  <conditionalFormatting sqref="B42">
    <cfRule type="containsText" dxfId="11" priority="8" operator="containsText" text="FAVOR">
      <formula>NOT(ISERROR(SEARCH("FAVOR",B42)))</formula>
    </cfRule>
  </conditionalFormatting>
  <conditionalFormatting sqref="K42">
    <cfRule type="cellIs" dxfId="10" priority="6" operator="lessThan">
      <formula>0</formula>
    </cfRule>
  </conditionalFormatting>
  <conditionalFormatting sqref="D46 K46:L46">
    <cfRule type="expression" dxfId="9" priority="10">
      <formula>$D$46&gt;0</formula>
    </cfRule>
    <cfRule type="containsText" dxfId="8" priority="11" operator="containsText" text="favor">
      <formula>NOT(ISERROR(SEARCH("favor",D46)))</formula>
    </cfRule>
  </conditionalFormatting>
  <conditionalFormatting sqref="F42">
    <cfRule type="containsText" dxfId="7" priority="5" operator="containsText" text="FAVOR">
      <formula>NOT(ISERROR(SEARCH("FAVOR",F42)))</formula>
    </cfRule>
  </conditionalFormatting>
  <conditionalFormatting sqref="I42">
    <cfRule type="cellIs" dxfId="6" priority="1" operator="lessThan">
      <formula>0</formula>
    </cfRule>
  </conditionalFormatting>
  <conditionalFormatting sqref="I46">
    <cfRule type="expression" dxfId="5" priority="2">
      <formula>$D$46&lt;0</formula>
    </cfRule>
    <cfRule type="expression" dxfId="4" priority="3">
      <formula>$D$46&gt;0</formula>
    </cfRule>
    <cfRule type="containsText" dxfId="3" priority="4" operator="containsText" text="favor">
      <formula>NOT(ISERROR(SEARCH("favor",I46)))</formula>
    </cfRule>
  </conditionalFormatting>
  <conditionalFormatting sqref="D46">
    <cfRule type="expression" dxfId="2" priority="9">
      <formula>$D$46&lt;0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39A3-C2B5-437D-9729-15C0270D2050}">
  <dimension ref="A1:O637"/>
  <sheetViews>
    <sheetView topLeftCell="B1" workbookViewId="0">
      <selection activeCell="B5" sqref="B5:F5"/>
    </sheetView>
  </sheetViews>
  <sheetFormatPr baseColWidth="10" defaultColWidth="10.7109375" defaultRowHeight="15" x14ac:dyDescent="0.25"/>
  <cols>
    <col min="1" max="1" width="7.28515625" bestFit="1" customWidth="1"/>
    <col min="2" max="2" width="9.7109375" style="158" customWidth="1"/>
    <col min="3" max="3" width="33.5703125" bestFit="1" customWidth="1"/>
    <col min="4" max="4" width="6.85546875" bestFit="1" customWidth="1"/>
    <col min="5" max="5" width="30.140625" customWidth="1"/>
    <col min="6" max="6" width="10.85546875" style="66" customWidth="1"/>
    <col min="7" max="7" width="10.140625" hidden="1" customWidth="1"/>
    <col min="8" max="8" width="12" hidden="1" customWidth="1"/>
    <col min="9" max="15" width="10.7109375" hidden="1" customWidth="1"/>
    <col min="257" max="257" width="7.28515625" bestFit="1" customWidth="1"/>
    <col min="258" max="258" width="9.7109375" customWidth="1"/>
    <col min="259" max="259" width="33.5703125" bestFit="1" customWidth="1"/>
    <col min="260" max="260" width="6.85546875" bestFit="1" customWidth="1"/>
    <col min="261" max="261" width="30.140625" customWidth="1"/>
    <col min="262" max="262" width="10.85546875" customWidth="1"/>
    <col min="263" max="263" width="10.140625" customWidth="1"/>
    <col min="264" max="264" width="11.28515625" bestFit="1" customWidth="1"/>
    <col min="513" max="513" width="7.28515625" bestFit="1" customWidth="1"/>
    <col min="514" max="514" width="9.7109375" customWidth="1"/>
    <col min="515" max="515" width="33.5703125" bestFit="1" customWidth="1"/>
    <col min="516" max="516" width="6.85546875" bestFit="1" customWidth="1"/>
    <col min="517" max="517" width="30.140625" customWidth="1"/>
    <col min="518" max="518" width="10.85546875" customWidth="1"/>
    <col min="519" max="519" width="10.140625" customWidth="1"/>
    <col min="520" max="520" width="11.28515625" bestFit="1" customWidth="1"/>
    <col min="769" max="769" width="7.28515625" bestFit="1" customWidth="1"/>
    <col min="770" max="770" width="9.7109375" customWidth="1"/>
    <col min="771" max="771" width="33.5703125" bestFit="1" customWidth="1"/>
    <col min="772" max="772" width="6.85546875" bestFit="1" customWidth="1"/>
    <col min="773" max="773" width="30.140625" customWidth="1"/>
    <col min="774" max="774" width="10.85546875" customWidth="1"/>
    <col min="775" max="775" width="10.140625" customWidth="1"/>
    <col min="776" max="776" width="11.28515625" bestFit="1" customWidth="1"/>
    <col min="1025" max="1025" width="7.28515625" bestFit="1" customWidth="1"/>
    <col min="1026" max="1026" width="9.7109375" customWidth="1"/>
    <col min="1027" max="1027" width="33.5703125" bestFit="1" customWidth="1"/>
    <col min="1028" max="1028" width="6.85546875" bestFit="1" customWidth="1"/>
    <col min="1029" max="1029" width="30.140625" customWidth="1"/>
    <col min="1030" max="1030" width="10.85546875" customWidth="1"/>
    <col min="1031" max="1031" width="10.140625" customWidth="1"/>
    <col min="1032" max="1032" width="11.28515625" bestFit="1" customWidth="1"/>
    <col min="1281" max="1281" width="7.28515625" bestFit="1" customWidth="1"/>
    <col min="1282" max="1282" width="9.7109375" customWidth="1"/>
    <col min="1283" max="1283" width="33.5703125" bestFit="1" customWidth="1"/>
    <col min="1284" max="1284" width="6.85546875" bestFit="1" customWidth="1"/>
    <col min="1285" max="1285" width="30.140625" customWidth="1"/>
    <col min="1286" max="1286" width="10.85546875" customWidth="1"/>
    <col min="1287" max="1287" width="10.140625" customWidth="1"/>
    <col min="1288" max="1288" width="11.28515625" bestFit="1" customWidth="1"/>
    <col min="1537" max="1537" width="7.28515625" bestFit="1" customWidth="1"/>
    <col min="1538" max="1538" width="9.7109375" customWidth="1"/>
    <col min="1539" max="1539" width="33.5703125" bestFit="1" customWidth="1"/>
    <col min="1540" max="1540" width="6.85546875" bestFit="1" customWidth="1"/>
    <col min="1541" max="1541" width="30.140625" customWidth="1"/>
    <col min="1542" max="1542" width="10.85546875" customWidth="1"/>
    <col min="1543" max="1543" width="10.140625" customWidth="1"/>
    <col min="1544" max="1544" width="11.28515625" bestFit="1" customWidth="1"/>
    <col min="1793" max="1793" width="7.28515625" bestFit="1" customWidth="1"/>
    <col min="1794" max="1794" width="9.7109375" customWidth="1"/>
    <col min="1795" max="1795" width="33.5703125" bestFit="1" customWidth="1"/>
    <col min="1796" max="1796" width="6.85546875" bestFit="1" customWidth="1"/>
    <col min="1797" max="1797" width="30.140625" customWidth="1"/>
    <col min="1798" max="1798" width="10.85546875" customWidth="1"/>
    <col min="1799" max="1799" width="10.140625" customWidth="1"/>
    <col min="1800" max="1800" width="11.28515625" bestFit="1" customWidth="1"/>
    <col min="2049" max="2049" width="7.28515625" bestFit="1" customWidth="1"/>
    <col min="2050" max="2050" width="9.7109375" customWidth="1"/>
    <col min="2051" max="2051" width="33.5703125" bestFit="1" customWidth="1"/>
    <col min="2052" max="2052" width="6.85546875" bestFit="1" customWidth="1"/>
    <col min="2053" max="2053" width="30.140625" customWidth="1"/>
    <col min="2054" max="2054" width="10.85546875" customWidth="1"/>
    <col min="2055" max="2055" width="10.140625" customWidth="1"/>
    <col min="2056" max="2056" width="11.28515625" bestFit="1" customWidth="1"/>
    <col min="2305" max="2305" width="7.28515625" bestFit="1" customWidth="1"/>
    <col min="2306" max="2306" width="9.7109375" customWidth="1"/>
    <col min="2307" max="2307" width="33.5703125" bestFit="1" customWidth="1"/>
    <col min="2308" max="2308" width="6.85546875" bestFit="1" customWidth="1"/>
    <col min="2309" max="2309" width="30.140625" customWidth="1"/>
    <col min="2310" max="2310" width="10.85546875" customWidth="1"/>
    <col min="2311" max="2311" width="10.140625" customWidth="1"/>
    <col min="2312" max="2312" width="11.28515625" bestFit="1" customWidth="1"/>
    <col min="2561" max="2561" width="7.28515625" bestFit="1" customWidth="1"/>
    <col min="2562" max="2562" width="9.7109375" customWidth="1"/>
    <col min="2563" max="2563" width="33.5703125" bestFit="1" customWidth="1"/>
    <col min="2564" max="2564" width="6.85546875" bestFit="1" customWidth="1"/>
    <col min="2565" max="2565" width="30.140625" customWidth="1"/>
    <col min="2566" max="2566" width="10.85546875" customWidth="1"/>
    <col min="2567" max="2567" width="10.140625" customWidth="1"/>
    <col min="2568" max="2568" width="11.28515625" bestFit="1" customWidth="1"/>
    <col min="2817" max="2817" width="7.28515625" bestFit="1" customWidth="1"/>
    <col min="2818" max="2818" width="9.7109375" customWidth="1"/>
    <col min="2819" max="2819" width="33.5703125" bestFit="1" customWidth="1"/>
    <col min="2820" max="2820" width="6.85546875" bestFit="1" customWidth="1"/>
    <col min="2821" max="2821" width="30.140625" customWidth="1"/>
    <col min="2822" max="2822" width="10.85546875" customWidth="1"/>
    <col min="2823" max="2823" width="10.140625" customWidth="1"/>
    <col min="2824" max="2824" width="11.28515625" bestFit="1" customWidth="1"/>
    <col min="3073" max="3073" width="7.28515625" bestFit="1" customWidth="1"/>
    <col min="3074" max="3074" width="9.7109375" customWidth="1"/>
    <col min="3075" max="3075" width="33.5703125" bestFit="1" customWidth="1"/>
    <col min="3076" max="3076" width="6.85546875" bestFit="1" customWidth="1"/>
    <col min="3077" max="3077" width="30.140625" customWidth="1"/>
    <col min="3078" max="3078" width="10.85546875" customWidth="1"/>
    <col min="3079" max="3079" width="10.140625" customWidth="1"/>
    <col min="3080" max="3080" width="11.28515625" bestFit="1" customWidth="1"/>
    <col min="3329" max="3329" width="7.28515625" bestFit="1" customWidth="1"/>
    <col min="3330" max="3330" width="9.7109375" customWidth="1"/>
    <col min="3331" max="3331" width="33.5703125" bestFit="1" customWidth="1"/>
    <col min="3332" max="3332" width="6.85546875" bestFit="1" customWidth="1"/>
    <col min="3333" max="3333" width="30.140625" customWidth="1"/>
    <col min="3334" max="3334" width="10.85546875" customWidth="1"/>
    <col min="3335" max="3335" width="10.140625" customWidth="1"/>
    <col min="3336" max="3336" width="11.28515625" bestFit="1" customWidth="1"/>
    <col min="3585" max="3585" width="7.28515625" bestFit="1" customWidth="1"/>
    <col min="3586" max="3586" width="9.7109375" customWidth="1"/>
    <col min="3587" max="3587" width="33.5703125" bestFit="1" customWidth="1"/>
    <col min="3588" max="3588" width="6.85546875" bestFit="1" customWidth="1"/>
    <col min="3589" max="3589" width="30.140625" customWidth="1"/>
    <col min="3590" max="3590" width="10.85546875" customWidth="1"/>
    <col min="3591" max="3591" width="10.140625" customWidth="1"/>
    <col min="3592" max="3592" width="11.28515625" bestFit="1" customWidth="1"/>
    <col min="3841" max="3841" width="7.28515625" bestFit="1" customWidth="1"/>
    <col min="3842" max="3842" width="9.7109375" customWidth="1"/>
    <col min="3843" max="3843" width="33.5703125" bestFit="1" customWidth="1"/>
    <col min="3844" max="3844" width="6.85546875" bestFit="1" customWidth="1"/>
    <col min="3845" max="3845" width="30.140625" customWidth="1"/>
    <col min="3846" max="3846" width="10.85546875" customWidth="1"/>
    <col min="3847" max="3847" width="10.140625" customWidth="1"/>
    <col min="3848" max="3848" width="11.28515625" bestFit="1" customWidth="1"/>
    <col min="4097" max="4097" width="7.28515625" bestFit="1" customWidth="1"/>
    <col min="4098" max="4098" width="9.7109375" customWidth="1"/>
    <col min="4099" max="4099" width="33.5703125" bestFit="1" customWidth="1"/>
    <col min="4100" max="4100" width="6.85546875" bestFit="1" customWidth="1"/>
    <col min="4101" max="4101" width="30.140625" customWidth="1"/>
    <col min="4102" max="4102" width="10.85546875" customWidth="1"/>
    <col min="4103" max="4103" width="10.140625" customWidth="1"/>
    <col min="4104" max="4104" width="11.28515625" bestFit="1" customWidth="1"/>
    <col min="4353" max="4353" width="7.28515625" bestFit="1" customWidth="1"/>
    <col min="4354" max="4354" width="9.7109375" customWidth="1"/>
    <col min="4355" max="4355" width="33.5703125" bestFit="1" customWidth="1"/>
    <col min="4356" max="4356" width="6.85546875" bestFit="1" customWidth="1"/>
    <col min="4357" max="4357" width="30.140625" customWidth="1"/>
    <col min="4358" max="4358" width="10.85546875" customWidth="1"/>
    <col min="4359" max="4359" width="10.140625" customWidth="1"/>
    <col min="4360" max="4360" width="11.28515625" bestFit="1" customWidth="1"/>
    <col min="4609" max="4609" width="7.28515625" bestFit="1" customWidth="1"/>
    <col min="4610" max="4610" width="9.7109375" customWidth="1"/>
    <col min="4611" max="4611" width="33.5703125" bestFit="1" customWidth="1"/>
    <col min="4612" max="4612" width="6.85546875" bestFit="1" customWidth="1"/>
    <col min="4613" max="4613" width="30.140625" customWidth="1"/>
    <col min="4614" max="4614" width="10.85546875" customWidth="1"/>
    <col min="4615" max="4615" width="10.140625" customWidth="1"/>
    <col min="4616" max="4616" width="11.28515625" bestFit="1" customWidth="1"/>
    <col min="4865" max="4865" width="7.28515625" bestFit="1" customWidth="1"/>
    <col min="4866" max="4866" width="9.7109375" customWidth="1"/>
    <col min="4867" max="4867" width="33.5703125" bestFit="1" customWidth="1"/>
    <col min="4868" max="4868" width="6.85546875" bestFit="1" customWidth="1"/>
    <col min="4869" max="4869" width="30.140625" customWidth="1"/>
    <col min="4870" max="4870" width="10.85546875" customWidth="1"/>
    <col min="4871" max="4871" width="10.140625" customWidth="1"/>
    <col min="4872" max="4872" width="11.28515625" bestFit="1" customWidth="1"/>
    <col min="5121" max="5121" width="7.28515625" bestFit="1" customWidth="1"/>
    <col min="5122" max="5122" width="9.7109375" customWidth="1"/>
    <col min="5123" max="5123" width="33.5703125" bestFit="1" customWidth="1"/>
    <col min="5124" max="5124" width="6.85546875" bestFit="1" customWidth="1"/>
    <col min="5125" max="5125" width="30.140625" customWidth="1"/>
    <col min="5126" max="5126" width="10.85546875" customWidth="1"/>
    <col min="5127" max="5127" width="10.140625" customWidth="1"/>
    <col min="5128" max="5128" width="11.28515625" bestFit="1" customWidth="1"/>
    <col min="5377" max="5377" width="7.28515625" bestFit="1" customWidth="1"/>
    <col min="5378" max="5378" width="9.7109375" customWidth="1"/>
    <col min="5379" max="5379" width="33.5703125" bestFit="1" customWidth="1"/>
    <col min="5380" max="5380" width="6.85546875" bestFit="1" customWidth="1"/>
    <col min="5381" max="5381" width="30.140625" customWidth="1"/>
    <col min="5382" max="5382" width="10.85546875" customWidth="1"/>
    <col min="5383" max="5383" width="10.140625" customWidth="1"/>
    <col min="5384" max="5384" width="11.28515625" bestFit="1" customWidth="1"/>
    <col min="5633" max="5633" width="7.28515625" bestFit="1" customWidth="1"/>
    <col min="5634" max="5634" width="9.7109375" customWidth="1"/>
    <col min="5635" max="5635" width="33.5703125" bestFit="1" customWidth="1"/>
    <col min="5636" max="5636" width="6.85546875" bestFit="1" customWidth="1"/>
    <col min="5637" max="5637" width="30.140625" customWidth="1"/>
    <col min="5638" max="5638" width="10.85546875" customWidth="1"/>
    <col min="5639" max="5639" width="10.140625" customWidth="1"/>
    <col min="5640" max="5640" width="11.28515625" bestFit="1" customWidth="1"/>
    <col min="5889" max="5889" width="7.28515625" bestFit="1" customWidth="1"/>
    <col min="5890" max="5890" width="9.7109375" customWidth="1"/>
    <col min="5891" max="5891" width="33.5703125" bestFit="1" customWidth="1"/>
    <col min="5892" max="5892" width="6.85546875" bestFit="1" customWidth="1"/>
    <col min="5893" max="5893" width="30.140625" customWidth="1"/>
    <col min="5894" max="5894" width="10.85546875" customWidth="1"/>
    <col min="5895" max="5895" width="10.140625" customWidth="1"/>
    <col min="5896" max="5896" width="11.28515625" bestFit="1" customWidth="1"/>
    <col min="6145" max="6145" width="7.28515625" bestFit="1" customWidth="1"/>
    <col min="6146" max="6146" width="9.7109375" customWidth="1"/>
    <col min="6147" max="6147" width="33.5703125" bestFit="1" customWidth="1"/>
    <col min="6148" max="6148" width="6.85546875" bestFit="1" customWidth="1"/>
    <col min="6149" max="6149" width="30.140625" customWidth="1"/>
    <col min="6150" max="6150" width="10.85546875" customWidth="1"/>
    <col min="6151" max="6151" width="10.140625" customWidth="1"/>
    <col min="6152" max="6152" width="11.28515625" bestFit="1" customWidth="1"/>
    <col min="6401" max="6401" width="7.28515625" bestFit="1" customWidth="1"/>
    <col min="6402" max="6402" width="9.7109375" customWidth="1"/>
    <col min="6403" max="6403" width="33.5703125" bestFit="1" customWidth="1"/>
    <col min="6404" max="6404" width="6.85546875" bestFit="1" customWidth="1"/>
    <col min="6405" max="6405" width="30.140625" customWidth="1"/>
    <col min="6406" max="6406" width="10.85546875" customWidth="1"/>
    <col min="6407" max="6407" width="10.140625" customWidth="1"/>
    <col min="6408" max="6408" width="11.28515625" bestFit="1" customWidth="1"/>
    <col min="6657" max="6657" width="7.28515625" bestFit="1" customWidth="1"/>
    <col min="6658" max="6658" width="9.7109375" customWidth="1"/>
    <col min="6659" max="6659" width="33.5703125" bestFit="1" customWidth="1"/>
    <col min="6660" max="6660" width="6.85546875" bestFit="1" customWidth="1"/>
    <col min="6661" max="6661" width="30.140625" customWidth="1"/>
    <col min="6662" max="6662" width="10.85546875" customWidth="1"/>
    <col min="6663" max="6663" width="10.140625" customWidth="1"/>
    <col min="6664" max="6664" width="11.28515625" bestFit="1" customWidth="1"/>
    <col min="6913" max="6913" width="7.28515625" bestFit="1" customWidth="1"/>
    <col min="6914" max="6914" width="9.7109375" customWidth="1"/>
    <col min="6915" max="6915" width="33.5703125" bestFit="1" customWidth="1"/>
    <col min="6916" max="6916" width="6.85546875" bestFit="1" customWidth="1"/>
    <col min="6917" max="6917" width="30.140625" customWidth="1"/>
    <col min="6918" max="6918" width="10.85546875" customWidth="1"/>
    <col min="6919" max="6919" width="10.140625" customWidth="1"/>
    <col min="6920" max="6920" width="11.28515625" bestFit="1" customWidth="1"/>
    <col min="7169" max="7169" width="7.28515625" bestFit="1" customWidth="1"/>
    <col min="7170" max="7170" width="9.7109375" customWidth="1"/>
    <col min="7171" max="7171" width="33.5703125" bestFit="1" customWidth="1"/>
    <col min="7172" max="7172" width="6.85546875" bestFit="1" customWidth="1"/>
    <col min="7173" max="7173" width="30.140625" customWidth="1"/>
    <col min="7174" max="7174" width="10.85546875" customWidth="1"/>
    <col min="7175" max="7175" width="10.140625" customWidth="1"/>
    <col min="7176" max="7176" width="11.28515625" bestFit="1" customWidth="1"/>
    <col min="7425" max="7425" width="7.28515625" bestFit="1" customWidth="1"/>
    <col min="7426" max="7426" width="9.7109375" customWidth="1"/>
    <col min="7427" max="7427" width="33.5703125" bestFit="1" customWidth="1"/>
    <col min="7428" max="7428" width="6.85546875" bestFit="1" customWidth="1"/>
    <col min="7429" max="7429" width="30.140625" customWidth="1"/>
    <col min="7430" max="7430" width="10.85546875" customWidth="1"/>
    <col min="7431" max="7431" width="10.140625" customWidth="1"/>
    <col min="7432" max="7432" width="11.28515625" bestFit="1" customWidth="1"/>
    <col min="7681" max="7681" width="7.28515625" bestFit="1" customWidth="1"/>
    <col min="7682" max="7682" width="9.7109375" customWidth="1"/>
    <col min="7683" max="7683" width="33.5703125" bestFit="1" customWidth="1"/>
    <col min="7684" max="7684" width="6.85546875" bestFit="1" customWidth="1"/>
    <col min="7685" max="7685" width="30.140625" customWidth="1"/>
    <col min="7686" max="7686" width="10.85546875" customWidth="1"/>
    <col min="7687" max="7687" width="10.140625" customWidth="1"/>
    <col min="7688" max="7688" width="11.28515625" bestFit="1" customWidth="1"/>
    <col min="7937" max="7937" width="7.28515625" bestFit="1" customWidth="1"/>
    <col min="7938" max="7938" width="9.7109375" customWidth="1"/>
    <col min="7939" max="7939" width="33.5703125" bestFit="1" customWidth="1"/>
    <col min="7940" max="7940" width="6.85546875" bestFit="1" customWidth="1"/>
    <col min="7941" max="7941" width="30.140625" customWidth="1"/>
    <col min="7942" max="7942" width="10.85546875" customWidth="1"/>
    <col min="7943" max="7943" width="10.140625" customWidth="1"/>
    <col min="7944" max="7944" width="11.28515625" bestFit="1" customWidth="1"/>
    <col min="8193" max="8193" width="7.28515625" bestFit="1" customWidth="1"/>
    <col min="8194" max="8194" width="9.7109375" customWidth="1"/>
    <col min="8195" max="8195" width="33.5703125" bestFit="1" customWidth="1"/>
    <col min="8196" max="8196" width="6.85546875" bestFit="1" customWidth="1"/>
    <col min="8197" max="8197" width="30.140625" customWidth="1"/>
    <col min="8198" max="8198" width="10.85546875" customWidth="1"/>
    <col min="8199" max="8199" width="10.140625" customWidth="1"/>
    <col min="8200" max="8200" width="11.28515625" bestFit="1" customWidth="1"/>
    <col min="8449" max="8449" width="7.28515625" bestFit="1" customWidth="1"/>
    <col min="8450" max="8450" width="9.7109375" customWidth="1"/>
    <col min="8451" max="8451" width="33.5703125" bestFit="1" customWidth="1"/>
    <col min="8452" max="8452" width="6.85546875" bestFit="1" customWidth="1"/>
    <col min="8453" max="8453" width="30.140625" customWidth="1"/>
    <col min="8454" max="8454" width="10.85546875" customWidth="1"/>
    <col min="8455" max="8455" width="10.140625" customWidth="1"/>
    <col min="8456" max="8456" width="11.28515625" bestFit="1" customWidth="1"/>
    <col min="8705" max="8705" width="7.28515625" bestFit="1" customWidth="1"/>
    <col min="8706" max="8706" width="9.7109375" customWidth="1"/>
    <col min="8707" max="8707" width="33.5703125" bestFit="1" customWidth="1"/>
    <col min="8708" max="8708" width="6.85546875" bestFit="1" customWidth="1"/>
    <col min="8709" max="8709" width="30.140625" customWidth="1"/>
    <col min="8710" max="8710" width="10.85546875" customWidth="1"/>
    <col min="8711" max="8711" width="10.140625" customWidth="1"/>
    <col min="8712" max="8712" width="11.28515625" bestFit="1" customWidth="1"/>
    <col min="8961" max="8961" width="7.28515625" bestFit="1" customWidth="1"/>
    <col min="8962" max="8962" width="9.7109375" customWidth="1"/>
    <col min="8963" max="8963" width="33.5703125" bestFit="1" customWidth="1"/>
    <col min="8964" max="8964" width="6.85546875" bestFit="1" customWidth="1"/>
    <col min="8965" max="8965" width="30.140625" customWidth="1"/>
    <col min="8966" max="8966" width="10.85546875" customWidth="1"/>
    <col min="8967" max="8967" width="10.140625" customWidth="1"/>
    <col min="8968" max="8968" width="11.28515625" bestFit="1" customWidth="1"/>
    <col min="9217" max="9217" width="7.28515625" bestFit="1" customWidth="1"/>
    <col min="9218" max="9218" width="9.7109375" customWidth="1"/>
    <col min="9219" max="9219" width="33.5703125" bestFit="1" customWidth="1"/>
    <col min="9220" max="9220" width="6.85546875" bestFit="1" customWidth="1"/>
    <col min="9221" max="9221" width="30.140625" customWidth="1"/>
    <col min="9222" max="9222" width="10.85546875" customWidth="1"/>
    <col min="9223" max="9223" width="10.140625" customWidth="1"/>
    <col min="9224" max="9224" width="11.28515625" bestFit="1" customWidth="1"/>
    <col min="9473" max="9473" width="7.28515625" bestFit="1" customWidth="1"/>
    <col min="9474" max="9474" width="9.7109375" customWidth="1"/>
    <col min="9475" max="9475" width="33.5703125" bestFit="1" customWidth="1"/>
    <col min="9476" max="9476" width="6.85546875" bestFit="1" customWidth="1"/>
    <col min="9477" max="9477" width="30.140625" customWidth="1"/>
    <col min="9478" max="9478" width="10.85546875" customWidth="1"/>
    <col min="9479" max="9479" width="10.140625" customWidth="1"/>
    <col min="9480" max="9480" width="11.28515625" bestFit="1" customWidth="1"/>
    <col min="9729" max="9729" width="7.28515625" bestFit="1" customWidth="1"/>
    <col min="9730" max="9730" width="9.7109375" customWidth="1"/>
    <col min="9731" max="9731" width="33.5703125" bestFit="1" customWidth="1"/>
    <col min="9732" max="9732" width="6.85546875" bestFit="1" customWidth="1"/>
    <col min="9733" max="9733" width="30.140625" customWidth="1"/>
    <col min="9734" max="9734" width="10.85546875" customWidth="1"/>
    <col min="9735" max="9735" width="10.140625" customWidth="1"/>
    <col min="9736" max="9736" width="11.28515625" bestFit="1" customWidth="1"/>
    <col min="9985" max="9985" width="7.28515625" bestFit="1" customWidth="1"/>
    <col min="9986" max="9986" width="9.7109375" customWidth="1"/>
    <col min="9987" max="9987" width="33.5703125" bestFit="1" customWidth="1"/>
    <col min="9988" max="9988" width="6.85546875" bestFit="1" customWidth="1"/>
    <col min="9989" max="9989" width="30.140625" customWidth="1"/>
    <col min="9990" max="9990" width="10.85546875" customWidth="1"/>
    <col min="9991" max="9991" width="10.140625" customWidth="1"/>
    <col min="9992" max="9992" width="11.28515625" bestFit="1" customWidth="1"/>
    <col min="10241" max="10241" width="7.28515625" bestFit="1" customWidth="1"/>
    <col min="10242" max="10242" width="9.7109375" customWidth="1"/>
    <col min="10243" max="10243" width="33.5703125" bestFit="1" customWidth="1"/>
    <col min="10244" max="10244" width="6.85546875" bestFit="1" customWidth="1"/>
    <col min="10245" max="10245" width="30.140625" customWidth="1"/>
    <col min="10246" max="10246" width="10.85546875" customWidth="1"/>
    <col min="10247" max="10247" width="10.140625" customWidth="1"/>
    <col min="10248" max="10248" width="11.28515625" bestFit="1" customWidth="1"/>
    <col min="10497" max="10497" width="7.28515625" bestFit="1" customWidth="1"/>
    <col min="10498" max="10498" width="9.7109375" customWidth="1"/>
    <col min="10499" max="10499" width="33.5703125" bestFit="1" customWidth="1"/>
    <col min="10500" max="10500" width="6.85546875" bestFit="1" customWidth="1"/>
    <col min="10501" max="10501" width="30.140625" customWidth="1"/>
    <col min="10502" max="10502" width="10.85546875" customWidth="1"/>
    <col min="10503" max="10503" width="10.140625" customWidth="1"/>
    <col min="10504" max="10504" width="11.28515625" bestFit="1" customWidth="1"/>
    <col min="10753" max="10753" width="7.28515625" bestFit="1" customWidth="1"/>
    <col min="10754" max="10754" width="9.7109375" customWidth="1"/>
    <col min="10755" max="10755" width="33.5703125" bestFit="1" customWidth="1"/>
    <col min="10756" max="10756" width="6.85546875" bestFit="1" customWidth="1"/>
    <col min="10757" max="10757" width="30.140625" customWidth="1"/>
    <col min="10758" max="10758" width="10.85546875" customWidth="1"/>
    <col min="10759" max="10759" width="10.140625" customWidth="1"/>
    <col min="10760" max="10760" width="11.28515625" bestFit="1" customWidth="1"/>
    <col min="11009" max="11009" width="7.28515625" bestFit="1" customWidth="1"/>
    <col min="11010" max="11010" width="9.7109375" customWidth="1"/>
    <col min="11011" max="11011" width="33.5703125" bestFit="1" customWidth="1"/>
    <col min="11012" max="11012" width="6.85546875" bestFit="1" customWidth="1"/>
    <col min="11013" max="11013" width="30.140625" customWidth="1"/>
    <col min="11014" max="11014" width="10.85546875" customWidth="1"/>
    <col min="11015" max="11015" width="10.140625" customWidth="1"/>
    <col min="11016" max="11016" width="11.28515625" bestFit="1" customWidth="1"/>
    <col min="11265" max="11265" width="7.28515625" bestFit="1" customWidth="1"/>
    <col min="11266" max="11266" width="9.7109375" customWidth="1"/>
    <col min="11267" max="11267" width="33.5703125" bestFit="1" customWidth="1"/>
    <col min="11268" max="11268" width="6.85546875" bestFit="1" customWidth="1"/>
    <col min="11269" max="11269" width="30.140625" customWidth="1"/>
    <col min="11270" max="11270" width="10.85546875" customWidth="1"/>
    <col min="11271" max="11271" width="10.140625" customWidth="1"/>
    <col min="11272" max="11272" width="11.28515625" bestFit="1" customWidth="1"/>
    <col min="11521" max="11521" width="7.28515625" bestFit="1" customWidth="1"/>
    <col min="11522" max="11522" width="9.7109375" customWidth="1"/>
    <col min="11523" max="11523" width="33.5703125" bestFit="1" customWidth="1"/>
    <col min="11524" max="11524" width="6.85546875" bestFit="1" customWidth="1"/>
    <col min="11525" max="11525" width="30.140625" customWidth="1"/>
    <col min="11526" max="11526" width="10.85546875" customWidth="1"/>
    <col min="11527" max="11527" width="10.140625" customWidth="1"/>
    <col min="11528" max="11528" width="11.28515625" bestFit="1" customWidth="1"/>
    <col min="11777" max="11777" width="7.28515625" bestFit="1" customWidth="1"/>
    <col min="11778" max="11778" width="9.7109375" customWidth="1"/>
    <col min="11779" max="11779" width="33.5703125" bestFit="1" customWidth="1"/>
    <col min="11780" max="11780" width="6.85546875" bestFit="1" customWidth="1"/>
    <col min="11781" max="11781" width="30.140625" customWidth="1"/>
    <col min="11782" max="11782" width="10.85546875" customWidth="1"/>
    <col min="11783" max="11783" width="10.140625" customWidth="1"/>
    <col min="11784" max="11784" width="11.28515625" bestFit="1" customWidth="1"/>
    <col min="12033" max="12033" width="7.28515625" bestFit="1" customWidth="1"/>
    <col min="12034" max="12034" width="9.7109375" customWidth="1"/>
    <col min="12035" max="12035" width="33.5703125" bestFit="1" customWidth="1"/>
    <col min="12036" max="12036" width="6.85546875" bestFit="1" customWidth="1"/>
    <col min="12037" max="12037" width="30.140625" customWidth="1"/>
    <col min="12038" max="12038" width="10.85546875" customWidth="1"/>
    <col min="12039" max="12039" width="10.140625" customWidth="1"/>
    <col min="12040" max="12040" width="11.28515625" bestFit="1" customWidth="1"/>
    <col min="12289" max="12289" width="7.28515625" bestFit="1" customWidth="1"/>
    <col min="12290" max="12290" width="9.7109375" customWidth="1"/>
    <col min="12291" max="12291" width="33.5703125" bestFit="1" customWidth="1"/>
    <col min="12292" max="12292" width="6.85546875" bestFit="1" customWidth="1"/>
    <col min="12293" max="12293" width="30.140625" customWidth="1"/>
    <col min="12294" max="12294" width="10.85546875" customWidth="1"/>
    <col min="12295" max="12295" width="10.140625" customWidth="1"/>
    <col min="12296" max="12296" width="11.28515625" bestFit="1" customWidth="1"/>
    <col min="12545" max="12545" width="7.28515625" bestFit="1" customWidth="1"/>
    <col min="12546" max="12546" width="9.7109375" customWidth="1"/>
    <col min="12547" max="12547" width="33.5703125" bestFit="1" customWidth="1"/>
    <col min="12548" max="12548" width="6.85546875" bestFit="1" customWidth="1"/>
    <col min="12549" max="12549" width="30.140625" customWidth="1"/>
    <col min="12550" max="12550" width="10.85546875" customWidth="1"/>
    <col min="12551" max="12551" width="10.140625" customWidth="1"/>
    <col min="12552" max="12552" width="11.28515625" bestFit="1" customWidth="1"/>
    <col min="12801" max="12801" width="7.28515625" bestFit="1" customWidth="1"/>
    <col min="12802" max="12802" width="9.7109375" customWidth="1"/>
    <col min="12803" max="12803" width="33.5703125" bestFit="1" customWidth="1"/>
    <col min="12804" max="12804" width="6.85546875" bestFit="1" customWidth="1"/>
    <col min="12805" max="12805" width="30.140625" customWidth="1"/>
    <col min="12806" max="12806" width="10.85546875" customWidth="1"/>
    <col min="12807" max="12807" width="10.140625" customWidth="1"/>
    <col min="12808" max="12808" width="11.28515625" bestFit="1" customWidth="1"/>
    <col min="13057" max="13057" width="7.28515625" bestFit="1" customWidth="1"/>
    <col min="13058" max="13058" width="9.7109375" customWidth="1"/>
    <col min="13059" max="13059" width="33.5703125" bestFit="1" customWidth="1"/>
    <col min="13060" max="13060" width="6.85546875" bestFit="1" customWidth="1"/>
    <col min="13061" max="13061" width="30.140625" customWidth="1"/>
    <col min="13062" max="13062" width="10.85546875" customWidth="1"/>
    <col min="13063" max="13063" width="10.140625" customWidth="1"/>
    <col min="13064" max="13064" width="11.28515625" bestFit="1" customWidth="1"/>
    <col min="13313" max="13313" width="7.28515625" bestFit="1" customWidth="1"/>
    <col min="13314" max="13314" width="9.7109375" customWidth="1"/>
    <col min="13315" max="13315" width="33.5703125" bestFit="1" customWidth="1"/>
    <col min="13316" max="13316" width="6.85546875" bestFit="1" customWidth="1"/>
    <col min="13317" max="13317" width="30.140625" customWidth="1"/>
    <col min="13318" max="13318" width="10.85546875" customWidth="1"/>
    <col min="13319" max="13319" width="10.140625" customWidth="1"/>
    <col min="13320" max="13320" width="11.28515625" bestFit="1" customWidth="1"/>
    <col min="13569" max="13569" width="7.28515625" bestFit="1" customWidth="1"/>
    <col min="13570" max="13570" width="9.7109375" customWidth="1"/>
    <col min="13571" max="13571" width="33.5703125" bestFit="1" customWidth="1"/>
    <col min="13572" max="13572" width="6.85546875" bestFit="1" customWidth="1"/>
    <col min="13573" max="13573" width="30.140625" customWidth="1"/>
    <col min="13574" max="13574" width="10.85546875" customWidth="1"/>
    <col min="13575" max="13575" width="10.140625" customWidth="1"/>
    <col min="13576" max="13576" width="11.28515625" bestFit="1" customWidth="1"/>
    <col min="13825" max="13825" width="7.28515625" bestFit="1" customWidth="1"/>
    <col min="13826" max="13826" width="9.7109375" customWidth="1"/>
    <col min="13827" max="13827" width="33.5703125" bestFit="1" customWidth="1"/>
    <col min="13828" max="13828" width="6.85546875" bestFit="1" customWidth="1"/>
    <col min="13829" max="13829" width="30.140625" customWidth="1"/>
    <col min="13830" max="13830" width="10.85546875" customWidth="1"/>
    <col min="13831" max="13831" width="10.140625" customWidth="1"/>
    <col min="13832" max="13832" width="11.28515625" bestFit="1" customWidth="1"/>
    <col min="14081" max="14081" width="7.28515625" bestFit="1" customWidth="1"/>
    <col min="14082" max="14082" width="9.7109375" customWidth="1"/>
    <col min="14083" max="14083" width="33.5703125" bestFit="1" customWidth="1"/>
    <col min="14084" max="14084" width="6.85546875" bestFit="1" customWidth="1"/>
    <col min="14085" max="14085" width="30.140625" customWidth="1"/>
    <col min="14086" max="14086" width="10.85546875" customWidth="1"/>
    <col min="14087" max="14087" width="10.140625" customWidth="1"/>
    <col min="14088" max="14088" width="11.28515625" bestFit="1" customWidth="1"/>
    <col min="14337" max="14337" width="7.28515625" bestFit="1" customWidth="1"/>
    <col min="14338" max="14338" width="9.7109375" customWidth="1"/>
    <col min="14339" max="14339" width="33.5703125" bestFit="1" customWidth="1"/>
    <col min="14340" max="14340" width="6.85546875" bestFit="1" customWidth="1"/>
    <col min="14341" max="14341" width="30.140625" customWidth="1"/>
    <col min="14342" max="14342" width="10.85546875" customWidth="1"/>
    <col min="14343" max="14343" width="10.140625" customWidth="1"/>
    <col min="14344" max="14344" width="11.28515625" bestFit="1" customWidth="1"/>
    <col min="14593" max="14593" width="7.28515625" bestFit="1" customWidth="1"/>
    <col min="14594" max="14594" width="9.7109375" customWidth="1"/>
    <col min="14595" max="14595" width="33.5703125" bestFit="1" customWidth="1"/>
    <col min="14596" max="14596" width="6.85546875" bestFit="1" customWidth="1"/>
    <col min="14597" max="14597" width="30.140625" customWidth="1"/>
    <col min="14598" max="14598" width="10.85546875" customWidth="1"/>
    <col min="14599" max="14599" width="10.140625" customWidth="1"/>
    <col min="14600" max="14600" width="11.28515625" bestFit="1" customWidth="1"/>
    <col min="14849" max="14849" width="7.28515625" bestFit="1" customWidth="1"/>
    <col min="14850" max="14850" width="9.7109375" customWidth="1"/>
    <col min="14851" max="14851" width="33.5703125" bestFit="1" customWidth="1"/>
    <col min="14852" max="14852" width="6.85546875" bestFit="1" customWidth="1"/>
    <col min="14853" max="14853" width="30.140625" customWidth="1"/>
    <col min="14854" max="14854" width="10.85546875" customWidth="1"/>
    <col min="14855" max="14855" width="10.140625" customWidth="1"/>
    <col min="14856" max="14856" width="11.28515625" bestFit="1" customWidth="1"/>
    <col min="15105" max="15105" width="7.28515625" bestFit="1" customWidth="1"/>
    <col min="15106" max="15106" width="9.7109375" customWidth="1"/>
    <col min="15107" max="15107" width="33.5703125" bestFit="1" customWidth="1"/>
    <col min="15108" max="15108" width="6.85546875" bestFit="1" customWidth="1"/>
    <col min="15109" max="15109" width="30.140625" customWidth="1"/>
    <col min="15110" max="15110" width="10.85546875" customWidth="1"/>
    <col min="15111" max="15111" width="10.140625" customWidth="1"/>
    <col min="15112" max="15112" width="11.28515625" bestFit="1" customWidth="1"/>
    <col min="15361" max="15361" width="7.28515625" bestFit="1" customWidth="1"/>
    <col min="15362" max="15362" width="9.7109375" customWidth="1"/>
    <col min="15363" max="15363" width="33.5703125" bestFit="1" customWidth="1"/>
    <col min="15364" max="15364" width="6.85546875" bestFit="1" customWidth="1"/>
    <col min="15365" max="15365" width="30.140625" customWidth="1"/>
    <col min="15366" max="15366" width="10.85546875" customWidth="1"/>
    <col min="15367" max="15367" width="10.140625" customWidth="1"/>
    <col min="15368" max="15368" width="11.28515625" bestFit="1" customWidth="1"/>
    <col min="15617" max="15617" width="7.28515625" bestFit="1" customWidth="1"/>
    <col min="15618" max="15618" width="9.7109375" customWidth="1"/>
    <col min="15619" max="15619" width="33.5703125" bestFit="1" customWidth="1"/>
    <col min="15620" max="15620" width="6.85546875" bestFit="1" customWidth="1"/>
    <col min="15621" max="15621" width="30.140625" customWidth="1"/>
    <col min="15622" max="15622" width="10.85546875" customWidth="1"/>
    <col min="15623" max="15623" width="10.140625" customWidth="1"/>
    <col min="15624" max="15624" width="11.28515625" bestFit="1" customWidth="1"/>
    <col min="15873" max="15873" width="7.28515625" bestFit="1" customWidth="1"/>
    <col min="15874" max="15874" width="9.7109375" customWidth="1"/>
    <col min="15875" max="15875" width="33.5703125" bestFit="1" customWidth="1"/>
    <col min="15876" max="15876" width="6.85546875" bestFit="1" customWidth="1"/>
    <col min="15877" max="15877" width="30.140625" customWidth="1"/>
    <col min="15878" max="15878" width="10.85546875" customWidth="1"/>
    <col min="15879" max="15879" width="10.140625" customWidth="1"/>
    <col min="15880" max="15880" width="11.28515625" bestFit="1" customWidth="1"/>
    <col min="16129" max="16129" width="7.28515625" bestFit="1" customWidth="1"/>
    <col min="16130" max="16130" width="9.7109375" customWidth="1"/>
    <col min="16131" max="16131" width="33.5703125" bestFit="1" customWidth="1"/>
    <col min="16132" max="16132" width="6.85546875" bestFit="1" customWidth="1"/>
    <col min="16133" max="16133" width="30.140625" customWidth="1"/>
    <col min="16134" max="16134" width="10.85546875" customWidth="1"/>
    <col min="16135" max="16135" width="10.140625" customWidth="1"/>
    <col min="16136" max="16136" width="11.28515625" bestFit="1" customWidth="1"/>
  </cols>
  <sheetData>
    <row r="1" spans="1:15" ht="15.75" x14ac:dyDescent="0.25">
      <c r="A1" s="295" t="str">
        <f>+DATOS!A3</f>
        <v>LUIS REYES</v>
      </c>
      <c r="B1" s="296"/>
      <c r="C1" s="296"/>
      <c r="D1" s="296"/>
      <c r="E1" s="296"/>
      <c r="F1" s="297"/>
    </row>
    <row r="2" spans="1:15" ht="15.75" thickBot="1" x14ac:dyDescent="0.3">
      <c r="A2" s="298" t="s">
        <v>208</v>
      </c>
      <c r="B2" s="299"/>
      <c r="C2" s="299"/>
      <c r="D2" s="299"/>
      <c r="E2" s="299"/>
      <c r="F2" s="300"/>
    </row>
    <row r="4" spans="1:15" x14ac:dyDescent="0.25">
      <c r="A4" s="157" t="s">
        <v>137</v>
      </c>
      <c r="B4" s="158" t="s">
        <v>1</v>
      </c>
      <c r="C4" s="157" t="s">
        <v>138</v>
      </c>
      <c r="D4" s="157" t="s">
        <v>139</v>
      </c>
      <c r="E4" s="157" t="s">
        <v>140</v>
      </c>
      <c r="F4" s="159" t="s">
        <v>141</v>
      </c>
      <c r="G4" s="131" t="s">
        <v>124</v>
      </c>
      <c r="H4" s="132" t="s">
        <v>125</v>
      </c>
      <c r="I4" s="301" t="s">
        <v>126</v>
      </c>
      <c r="J4" s="301"/>
      <c r="K4" s="301"/>
      <c r="L4" s="301"/>
      <c r="M4" s="132" t="s">
        <v>127</v>
      </c>
      <c r="N4" s="132" t="s">
        <v>128</v>
      </c>
      <c r="O4" s="133" t="s">
        <v>129</v>
      </c>
    </row>
    <row r="5" spans="1:15" ht="17.25" customHeight="1" x14ac:dyDescent="0.25">
      <c r="A5" s="160">
        <v>1</v>
      </c>
      <c r="B5" s="161"/>
      <c r="C5" s="162"/>
      <c r="D5" s="162"/>
      <c r="E5" s="162"/>
      <c r="F5" s="163"/>
      <c r="G5" s="164"/>
      <c r="H5" s="165"/>
    </row>
    <row r="6" spans="1:15" ht="17.25" customHeight="1" x14ac:dyDescent="0.25">
      <c r="A6" s="160"/>
      <c r="B6" s="161"/>
      <c r="C6" s="162"/>
      <c r="D6" s="162"/>
      <c r="E6" s="162"/>
      <c r="F6" s="163"/>
      <c r="G6" s="164"/>
      <c r="H6" s="165"/>
    </row>
    <row r="7" spans="1:15" ht="17.25" customHeight="1" x14ac:dyDescent="0.25">
      <c r="A7" s="160"/>
      <c r="B7" s="161"/>
      <c r="C7" s="162"/>
      <c r="D7" s="162"/>
      <c r="E7" s="162"/>
      <c r="F7" s="163"/>
      <c r="G7" s="164"/>
      <c r="H7" s="165"/>
    </row>
    <row r="8" spans="1:15" ht="17.25" customHeight="1" x14ac:dyDescent="0.25">
      <c r="A8" s="160"/>
      <c r="B8" s="161"/>
      <c r="C8" s="162"/>
      <c r="D8" s="162"/>
      <c r="E8" s="162"/>
      <c r="F8" s="166"/>
      <c r="G8" s="164"/>
      <c r="H8" s="165"/>
    </row>
    <row r="9" spans="1:15" ht="17.25" customHeight="1" x14ac:dyDescent="0.25">
      <c r="A9" s="160"/>
      <c r="B9" s="161"/>
      <c r="C9" s="162"/>
      <c r="D9" s="162"/>
      <c r="E9" s="162"/>
      <c r="F9" s="163"/>
      <c r="G9" s="164"/>
      <c r="H9" s="165"/>
    </row>
    <row r="10" spans="1:15" ht="17.25" customHeight="1" x14ac:dyDescent="0.25">
      <c r="A10" s="160"/>
      <c r="B10" s="161"/>
      <c r="C10" s="162"/>
      <c r="D10" s="162"/>
      <c r="E10" s="162"/>
      <c r="F10" s="166"/>
      <c r="G10" s="164"/>
      <c r="H10" s="165"/>
    </row>
    <row r="11" spans="1:15" ht="17.25" customHeight="1" x14ac:dyDescent="0.25">
      <c r="A11" s="160"/>
      <c r="B11" s="161"/>
      <c r="C11" s="162"/>
      <c r="D11" s="162"/>
      <c r="E11" s="162"/>
      <c r="F11" s="163"/>
      <c r="G11" s="164"/>
      <c r="H11" s="165"/>
    </row>
    <row r="12" spans="1:15" ht="17.25" customHeight="1" x14ac:dyDescent="0.25">
      <c r="A12" s="160"/>
      <c r="B12" s="161"/>
      <c r="C12" s="162"/>
      <c r="D12" s="162"/>
      <c r="E12" s="162"/>
      <c r="F12" s="163"/>
      <c r="G12" s="164"/>
      <c r="H12" s="165"/>
    </row>
    <row r="13" spans="1:15" ht="17.25" customHeight="1" x14ac:dyDescent="0.25">
      <c r="A13" s="160"/>
      <c r="B13" s="161"/>
      <c r="C13" s="162"/>
      <c r="D13" s="162"/>
      <c r="E13" s="162"/>
      <c r="F13" s="163"/>
      <c r="G13" s="164"/>
      <c r="H13" s="165"/>
    </row>
    <row r="14" spans="1:15" ht="17.25" customHeight="1" x14ac:dyDescent="0.25">
      <c r="A14" s="160"/>
      <c r="B14" s="161"/>
      <c r="C14" s="162"/>
      <c r="D14" s="162"/>
      <c r="E14" s="162"/>
      <c r="F14" s="163"/>
      <c r="G14" s="164"/>
      <c r="H14" s="165"/>
    </row>
    <row r="15" spans="1:15" ht="17.25" customHeight="1" x14ac:dyDescent="0.25">
      <c r="A15" s="160"/>
      <c r="B15" s="161"/>
      <c r="C15" s="162"/>
      <c r="D15" s="162"/>
      <c r="E15" s="162"/>
      <c r="F15" s="163"/>
      <c r="G15" s="164"/>
      <c r="H15" s="165"/>
    </row>
    <row r="16" spans="1:15" ht="17.25" customHeight="1" x14ac:dyDescent="0.25">
      <c r="A16" s="160"/>
      <c r="B16" s="161"/>
      <c r="C16" s="162"/>
      <c r="D16" s="162"/>
      <c r="E16" s="162"/>
      <c r="F16" s="163"/>
      <c r="G16" s="164"/>
      <c r="H16" s="165"/>
    </row>
    <row r="17" spans="1:8" ht="17.25" customHeight="1" x14ac:dyDescent="0.25">
      <c r="A17" s="160"/>
      <c r="B17" s="161"/>
      <c r="C17" s="162"/>
      <c r="D17" s="162"/>
      <c r="E17" s="162"/>
      <c r="F17" s="163"/>
      <c r="G17" s="164"/>
      <c r="H17" s="165"/>
    </row>
    <row r="18" spans="1:8" ht="17.25" customHeight="1" x14ac:dyDescent="0.25">
      <c r="A18" s="160"/>
      <c r="B18" s="161"/>
      <c r="C18" s="162"/>
      <c r="D18" s="162"/>
      <c r="E18" s="162"/>
      <c r="F18" s="163"/>
      <c r="G18" s="164"/>
      <c r="H18" s="165"/>
    </row>
    <row r="19" spans="1:8" ht="17.25" customHeight="1" x14ac:dyDescent="0.25">
      <c r="A19" s="160"/>
      <c r="B19" s="161"/>
      <c r="C19" s="162"/>
      <c r="D19" s="162"/>
      <c r="E19" s="162"/>
      <c r="F19" s="163"/>
      <c r="G19" s="164"/>
      <c r="H19" s="165"/>
    </row>
    <row r="20" spans="1:8" ht="17.25" customHeight="1" x14ac:dyDescent="0.25">
      <c r="A20" s="160"/>
      <c r="B20" s="161"/>
      <c r="C20" s="162"/>
      <c r="D20" s="162"/>
      <c r="E20" s="162"/>
      <c r="F20" s="163"/>
      <c r="G20" s="164"/>
      <c r="H20" s="165"/>
    </row>
    <row r="21" spans="1:8" ht="17.25" customHeight="1" x14ac:dyDescent="0.25">
      <c r="A21" s="167"/>
      <c r="B21" s="168"/>
      <c r="C21" s="169"/>
      <c r="D21" s="169"/>
      <c r="E21" s="169"/>
      <c r="F21" s="166"/>
      <c r="G21" s="164"/>
      <c r="H21" s="165"/>
    </row>
    <row r="22" spans="1:8" ht="17.25" customHeight="1" x14ac:dyDescent="0.25">
      <c r="A22" s="167"/>
      <c r="B22" s="168"/>
      <c r="C22" s="169"/>
      <c r="D22" s="169"/>
      <c r="E22" s="169"/>
      <c r="F22" s="166"/>
      <c r="G22" s="164"/>
      <c r="H22" s="165"/>
    </row>
    <row r="23" spans="1:8" ht="17.25" customHeight="1" x14ac:dyDescent="0.25">
      <c r="A23" s="167"/>
      <c r="B23" s="168"/>
      <c r="C23" s="169"/>
      <c r="D23" s="169"/>
      <c r="E23" s="169"/>
      <c r="F23" s="166"/>
      <c r="G23" s="164"/>
      <c r="H23" s="165"/>
    </row>
    <row r="24" spans="1:8" ht="17.25" customHeight="1" x14ac:dyDescent="0.25">
      <c r="A24" s="167"/>
      <c r="B24" s="168"/>
      <c r="C24" s="169"/>
      <c r="D24" s="169"/>
      <c r="E24" s="169"/>
      <c r="F24" s="166"/>
      <c r="G24" s="164"/>
      <c r="H24" s="165"/>
    </row>
    <row r="25" spans="1:8" ht="17.25" customHeight="1" x14ac:dyDescent="0.25">
      <c r="A25" s="167"/>
      <c r="B25" s="168"/>
      <c r="C25" s="169"/>
      <c r="D25" s="169"/>
      <c r="E25" s="169"/>
      <c r="F25" s="166"/>
      <c r="G25" s="164"/>
      <c r="H25" s="165"/>
    </row>
    <row r="26" spans="1:8" ht="17.25" customHeight="1" x14ac:dyDescent="0.25">
      <c r="A26" s="167"/>
      <c r="B26" s="168"/>
      <c r="C26" s="169"/>
      <c r="D26" s="169"/>
      <c r="E26" s="169"/>
      <c r="F26" s="166"/>
      <c r="G26" s="164"/>
      <c r="H26" s="165"/>
    </row>
    <row r="27" spans="1:8" ht="17.25" customHeight="1" x14ac:dyDescent="0.25">
      <c r="A27" s="167"/>
      <c r="B27" s="168"/>
      <c r="C27" s="169"/>
      <c r="D27" s="169"/>
      <c r="E27" s="169"/>
      <c r="F27" s="166"/>
      <c r="G27" s="164"/>
      <c r="H27" s="165"/>
    </row>
    <row r="28" spans="1:8" ht="17.25" customHeight="1" x14ac:dyDescent="0.25">
      <c r="A28" s="167"/>
      <c r="B28" s="168"/>
      <c r="C28" s="169"/>
      <c r="D28" s="169"/>
      <c r="E28" s="169"/>
      <c r="F28" s="166"/>
      <c r="G28" s="164"/>
      <c r="H28" s="165"/>
    </row>
    <row r="29" spans="1:8" ht="17.25" customHeight="1" x14ac:dyDescent="0.25">
      <c r="A29" s="167"/>
      <c r="B29" s="168"/>
      <c r="C29" s="169"/>
      <c r="D29" s="169"/>
      <c r="E29" s="169"/>
      <c r="F29" s="166"/>
      <c r="G29" s="164"/>
      <c r="H29" s="165"/>
    </row>
    <row r="30" spans="1:8" ht="17.25" customHeight="1" x14ac:dyDescent="0.25">
      <c r="A30" s="167"/>
      <c r="B30" s="168"/>
      <c r="C30" s="169"/>
      <c r="D30" s="169"/>
      <c r="E30" s="169"/>
      <c r="F30" s="166"/>
      <c r="G30" s="164"/>
      <c r="H30" s="165"/>
    </row>
    <row r="31" spans="1:8" ht="17.25" customHeight="1" x14ac:dyDescent="0.25">
      <c r="A31" s="167"/>
      <c r="B31" s="168"/>
      <c r="C31" s="169"/>
      <c r="D31" s="169"/>
      <c r="E31" s="169"/>
      <c r="F31" s="166"/>
      <c r="G31" s="164"/>
      <c r="H31" s="165"/>
    </row>
    <row r="32" spans="1:8" ht="17.25" customHeight="1" x14ac:dyDescent="0.25">
      <c r="A32" s="167"/>
      <c r="B32" s="168"/>
      <c r="C32" s="169"/>
      <c r="D32" s="169"/>
      <c r="E32" s="169"/>
      <c r="F32" s="166"/>
      <c r="G32" s="164"/>
      <c r="H32" s="165"/>
    </row>
    <row r="33" spans="1:8" ht="17.25" customHeight="1" x14ac:dyDescent="0.25">
      <c r="A33" s="167"/>
      <c r="B33" s="168"/>
      <c r="C33" s="169"/>
      <c r="D33" s="169"/>
      <c r="E33" s="169"/>
      <c r="F33" s="166"/>
      <c r="G33" s="164"/>
      <c r="H33" s="165"/>
    </row>
    <row r="34" spans="1:8" ht="17.25" customHeight="1" x14ac:dyDescent="0.25">
      <c r="A34" s="167"/>
      <c r="B34" s="168"/>
      <c r="C34" s="169"/>
      <c r="D34" s="169"/>
      <c r="E34" s="169"/>
      <c r="F34" s="166"/>
      <c r="G34" s="164"/>
      <c r="H34" s="165"/>
    </row>
    <row r="35" spans="1:8" ht="17.25" customHeight="1" x14ac:dyDescent="0.25">
      <c r="A35" s="167"/>
      <c r="B35" s="168"/>
      <c r="C35" s="169"/>
      <c r="D35" s="169"/>
      <c r="E35" s="169"/>
      <c r="F35" s="166"/>
      <c r="G35" s="164"/>
      <c r="H35" s="165"/>
    </row>
    <row r="36" spans="1:8" ht="17.25" customHeight="1" x14ac:dyDescent="0.25">
      <c r="A36" s="167"/>
      <c r="B36" s="168"/>
      <c r="C36" s="169"/>
      <c r="D36" s="169"/>
      <c r="E36" s="169"/>
      <c r="F36" s="166"/>
      <c r="G36" s="164"/>
      <c r="H36" s="165"/>
    </row>
    <row r="37" spans="1:8" ht="17.25" customHeight="1" x14ac:dyDescent="0.25">
      <c r="A37" s="167"/>
      <c r="B37" s="168"/>
      <c r="C37" s="169"/>
      <c r="D37" s="169"/>
      <c r="E37" s="169"/>
      <c r="F37" s="166"/>
      <c r="G37" s="164"/>
      <c r="H37" s="165"/>
    </row>
    <row r="38" spans="1:8" ht="17.25" customHeight="1" x14ac:dyDescent="0.25">
      <c r="A38" s="167"/>
      <c r="B38" s="168"/>
      <c r="C38" s="169"/>
      <c r="D38" s="169"/>
      <c r="E38" s="169"/>
      <c r="F38" s="166"/>
      <c r="G38" s="164"/>
      <c r="H38" s="165"/>
    </row>
    <row r="39" spans="1:8" ht="17.25" customHeight="1" x14ac:dyDescent="0.25">
      <c r="A39" s="167"/>
      <c r="B39" s="168"/>
      <c r="C39" s="169"/>
      <c r="D39" s="169"/>
      <c r="E39" s="169"/>
      <c r="F39" s="166"/>
      <c r="G39" s="164"/>
      <c r="H39" s="165"/>
    </row>
    <row r="40" spans="1:8" ht="17.25" customHeight="1" x14ac:dyDescent="0.25">
      <c r="A40" s="167"/>
      <c r="B40" s="168"/>
      <c r="C40" s="169"/>
      <c r="D40" s="169"/>
      <c r="E40" s="169"/>
      <c r="F40" s="166"/>
      <c r="G40" s="164"/>
      <c r="H40" s="165"/>
    </row>
    <row r="41" spans="1:8" ht="17.25" customHeight="1" x14ac:dyDescent="0.25">
      <c r="A41" s="167"/>
      <c r="B41" s="168"/>
      <c r="C41" s="169"/>
      <c r="D41" s="169"/>
      <c r="E41" s="169"/>
      <c r="F41" s="166"/>
      <c r="G41" s="164"/>
      <c r="H41" s="165"/>
    </row>
    <row r="42" spans="1:8" ht="17.25" customHeight="1" x14ac:dyDescent="0.25">
      <c r="A42" s="167"/>
      <c r="B42" s="168"/>
      <c r="C42" s="169"/>
      <c r="D42" s="169"/>
      <c r="E42" s="169"/>
      <c r="F42" s="166"/>
      <c r="G42" s="164"/>
      <c r="H42" s="165"/>
    </row>
    <row r="43" spans="1:8" ht="17.25" customHeight="1" x14ac:dyDescent="0.25">
      <c r="A43" s="167"/>
      <c r="B43" s="168"/>
      <c r="C43" s="169"/>
      <c r="D43" s="169"/>
      <c r="E43" s="169"/>
      <c r="F43" s="166"/>
      <c r="G43" s="164"/>
      <c r="H43" s="165"/>
    </row>
    <row r="44" spans="1:8" ht="17.25" customHeight="1" x14ac:dyDescent="0.25">
      <c r="A44" s="167"/>
      <c r="B44" s="168"/>
      <c r="C44" s="169"/>
      <c r="D44" s="169"/>
      <c r="E44" s="169"/>
      <c r="F44" s="166"/>
      <c r="G44" s="164"/>
      <c r="H44" s="165"/>
    </row>
    <row r="45" spans="1:8" ht="17.25" customHeight="1" x14ac:dyDescent="0.25">
      <c r="A45" s="167"/>
      <c r="B45" s="168"/>
      <c r="C45" s="169"/>
      <c r="D45" s="169"/>
      <c r="E45" s="169"/>
      <c r="F45" s="166"/>
      <c r="G45" s="164"/>
      <c r="H45" s="165"/>
    </row>
    <row r="46" spans="1:8" ht="17.25" customHeight="1" x14ac:dyDescent="0.25">
      <c r="A46" s="167"/>
      <c r="B46" s="168"/>
      <c r="C46" s="169"/>
      <c r="D46" s="169"/>
      <c r="E46" s="169"/>
      <c r="F46" s="166"/>
      <c r="G46" s="164"/>
      <c r="H46" s="165"/>
    </row>
    <row r="47" spans="1:8" ht="17.25" customHeight="1" x14ac:dyDescent="0.25">
      <c r="A47" s="167"/>
      <c r="B47" s="168"/>
      <c r="C47" s="169"/>
      <c r="D47" s="169"/>
      <c r="E47" s="169"/>
      <c r="F47" s="166"/>
      <c r="G47" s="164"/>
      <c r="H47" s="165"/>
    </row>
    <row r="48" spans="1:8" ht="17.25" customHeight="1" x14ac:dyDescent="0.25">
      <c r="A48" s="167"/>
      <c r="B48" s="168"/>
      <c r="C48" s="169"/>
      <c r="D48" s="169"/>
      <c r="E48" s="169"/>
      <c r="F48" s="166"/>
      <c r="G48" s="164"/>
      <c r="H48" s="165"/>
    </row>
    <row r="49" spans="1:8" ht="17.25" customHeight="1" x14ac:dyDescent="0.25">
      <c r="A49" s="160"/>
      <c r="B49" s="161"/>
      <c r="C49" s="162"/>
      <c r="D49" s="162"/>
      <c r="E49" s="162"/>
      <c r="F49" s="163"/>
      <c r="G49" s="164"/>
      <c r="H49" s="165"/>
    </row>
    <row r="50" spans="1:8" ht="17.25" customHeight="1" x14ac:dyDescent="0.25">
      <c r="A50" s="160"/>
      <c r="B50" s="161"/>
      <c r="C50" s="162"/>
      <c r="D50" s="162"/>
      <c r="E50" s="162"/>
      <c r="F50" s="163"/>
      <c r="G50" s="164"/>
      <c r="H50" s="165"/>
    </row>
    <row r="51" spans="1:8" ht="17.25" customHeight="1" x14ac:dyDescent="0.25">
      <c r="A51" s="160"/>
      <c r="B51" s="161"/>
      <c r="C51" s="162"/>
      <c r="D51" s="162"/>
      <c r="E51" s="162"/>
      <c r="F51" s="163"/>
      <c r="G51" s="164"/>
      <c r="H51" s="165"/>
    </row>
    <row r="52" spans="1:8" ht="17.25" customHeight="1" x14ac:dyDescent="0.25">
      <c r="A52" s="160"/>
      <c r="B52" s="161"/>
      <c r="C52" s="162"/>
      <c r="D52" s="162"/>
      <c r="E52" s="162"/>
      <c r="F52" s="163"/>
      <c r="G52" s="164"/>
      <c r="H52" s="165"/>
    </row>
    <row r="53" spans="1:8" ht="17.25" customHeight="1" x14ac:dyDescent="0.25">
      <c r="A53" s="160"/>
      <c r="B53" s="161"/>
      <c r="C53" s="162"/>
      <c r="D53" s="162"/>
      <c r="E53" s="162"/>
      <c r="F53" s="163"/>
      <c r="G53" s="164"/>
      <c r="H53" s="165"/>
    </row>
    <row r="54" spans="1:8" ht="17.25" customHeight="1" x14ac:dyDescent="0.25">
      <c r="A54" s="160"/>
      <c r="B54" s="161"/>
      <c r="C54" s="162"/>
      <c r="D54" s="162"/>
      <c r="E54" s="162"/>
      <c r="F54" s="163"/>
      <c r="G54" s="164"/>
      <c r="H54" s="165"/>
    </row>
    <row r="55" spans="1:8" ht="17.25" customHeight="1" x14ac:dyDescent="0.25">
      <c r="A55" s="160"/>
      <c r="B55" s="161"/>
      <c r="C55" s="162"/>
      <c r="D55" s="162"/>
      <c r="E55" s="162"/>
      <c r="F55" s="163"/>
      <c r="G55" s="164"/>
      <c r="H55" s="165"/>
    </row>
    <row r="56" spans="1:8" ht="17.25" customHeight="1" x14ac:dyDescent="0.25">
      <c r="A56" s="160"/>
      <c r="B56" s="161"/>
      <c r="C56" s="162"/>
      <c r="D56" s="162"/>
      <c r="E56" s="162"/>
      <c r="F56" s="163"/>
      <c r="G56" s="164"/>
      <c r="H56" s="165"/>
    </row>
    <row r="57" spans="1:8" ht="17.25" customHeight="1" x14ac:dyDescent="0.25">
      <c r="A57" s="160"/>
      <c r="B57" s="161"/>
      <c r="C57" s="162"/>
      <c r="D57" s="162"/>
      <c r="E57" s="162"/>
      <c r="F57" s="163"/>
      <c r="G57" s="164"/>
      <c r="H57" s="165"/>
    </row>
    <row r="58" spans="1:8" ht="17.25" customHeight="1" x14ac:dyDescent="0.25">
      <c r="A58" s="160"/>
      <c r="B58" s="161"/>
      <c r="C58" s="162"/>
      <c r="D58" s="162"/>
      <c r="E58" s="162"/>
      <c r="F58" s="163"/>
      <c r="G58" s="164"/>
      <c r="H58" s="165"/>
    </row>
    <row r="59" spans="1:8" ht="17.25" customHeight="1" x14ac:dyDescent="0.25">
      <c r="A59" s="160"/>
      <c r="B59" s="161"/>
      <c r="C59" s="162"/>
      <c r="D59" s="162"/>
      <c r="E59" s="162"/>
      <c r="F59" s="163"/>
      <c r="G59" s="164"/>
      <c r="H59" s="165"/>
    </row>
    <row r="60" spans="1:8" ht="17.25" customHeight="1" x14ac:dyDescent="0.25">
      <c r="A60" s="160"/>
      <c r="B60" s="161"/>
      <c r="C60" s="162"/>
      <c r="D60" s="162"/>
      <c r="E60" s="162"/>
      <c r="F60" s="163"/>
      <c r="G60" s="164"/>
      <c r="H60" s="165"/>
    </row>
    <row r="61" spans="1:8" ht="17.25" customHeight="1" x14ac:dyDescent="0.25">
      <c r="A61" s="160"/>
      <c r="B61" s="161"/>
      <c r="C61" s="162"/>
      <c r="D61" s="162"/>
      <c r="E61" s="162"/>
      <c r="F61" s="163"/>
      <c r="G61" s="164"/>
      <c r="H61" s="165"/>
    </row>
    <row r="62" spans="1:8" ht="17.25" customHeight="1" x14ac:dyDescent="0.25">
      <c r="A62" s="160"/>
      <c r="B62" s="161"/>
      <c r="C62" s="162"/>
      <c r="D62" s="162"/>
      <c r="E62" s="162"/>
      <c r="F62" s="163"/>
      <c r="G62" s="164"/>
      <c r="H62" s="165"/>
    </row>
    <row r="63" spans="1:8" ht="17.25" customHeight="1" x14ac:dyDescent="0.25">
      <c r="A63" s="160"/>
      <c r="B63" s="161"/>
      <c r="C63" s="162"/>
      <c r="D63" s="162"/>
      <c r="E63" s="162"/>
      <c r="F63" s="163"/>
      <c r="G63" s="164"/>
      <c r="H63" s="165"/>
    </row>
    <row r="64" spans="1:8" ht="17.25" customHeight="1" x14ac:dyDescent="0.25">
      <c r="A64" s="160"/>
      <c r="B64" s="161"/>
      <c r="C64" s="162"/>
      <c r="D64" s="162"/>
      <c r="E64" s="162"/>
      <c r="F64" s="163"/>
      <c r="G64" s="164"/>
      <c r="H64" s="165"/>
    </row>
    <row r="65" spans="1:8" ht="17.25" customHeight="1" x14ac:dyDescent="0.25">
      <c r="A65" s="160"/>
      <c r="B65" s="161"/>
      <c r="C65" s="162"/>
      <c r="D65" s="162"/>
      <c r="E65" s="162"/>
      <c r="F65" s="163"/>
      <c r="G65" s="164"/>
      <c r="H65" s="165"/>
    </row>
    <row r="66" spans="1:8" ht="17.25" customHeight="1" x14ac:dyDescent="0.25">
      <c r="A66" s="160"/>
      <c r="B66" s="161"/>
      <c r="C66" s="162"/>
      <c r="D66" s="162"/>
      <c r="E66" s="162"/>
      <c r="F66" s="163"/>
      <c r="G66" s="164"/>
      <c r="H66" s="165"/>
    </row>
    <row r="67" spans="1:8" ht="17.25" customHeight="1" x14ac:dyDescent="0.25">
      <c r="A67" s="160"/>
      <c r="B67" s="161"/>
      <c r="C67" s="162"/>
      <c r="D67" s="162"/>
      <c r="E67" s="162"/>
      <c r="F67" s="163"/>
      <c r="G67" s="164"/>
      <c r="H67" s="165"/>
    </row>
    <row r="68" spans="1:8" ht="17.25" customHeight="1" x14ac:dyDescent="0.25">
      <c r="A68" s="160"/>
      <c r="B68" s="161"/>
      <c r="C68" s="162"/>
      <c r="D68" s="162"/>
      <c r="E68" s="162"/>
      <c r="F68" s="163"/>
      <c r="G68" s="164"/>
      <c r="H68" s="165"/>
    </row>
    <row r="69" spans="1:8" ht="17.25" customHeight="1" x14ac:dyDescent="0.25">
      <c r="A69" s="160"/>
      <c r="B69" s="161"/>
      <c r="C69" s="162"/>
      <c r="D69" s="162"/>
      <c r="E69" s="162"/>
      <c r="F69" s="163"/>
      <c r="G69" s="164"/>
      <c r="H69" s="165"/>
    </row>
    <row r="70" spans="1:8" ht="17.25" customHeight="1" x14ac:dyDescent="0.25">
      <c r="A70" s="160"/>
      <c r="B70" s="161"/>
      <c r="C70" s="162"/>
      <c r="D70" s="162"/>
      <c r="E70" s="162"/>
      <c r="F70" s="163"/>
      <c r="G70" s="164"/>
      <c r="H70" s="165"/>
    </row>
    <row r="71" spans="1:8" ht="17.25" customHeight="1" x14ac:dyDescent="0.25">
      <c r="A71" s="160"/>
      <c r="B71" s="161"/>
      <c r="C71" s="162"/>
      <c r="D71" s="162"/>
      <c r="E71" s="162"/>
      <c r="F71" s="163"/>
      <c r="G71" s="164"/>
      <c r="H71" s="165"/>
    </row>
    <row r="72" spans="1:8" ht="17.25" customHeight="1" x14ac:dyDescent="0.25">
      <c r="A72" s="160"/>
      <c r="B72" s="161"/>
      <c r="C72" s="162"/>
      <c r="D72" s="162"/>
      <c r="E72" s="162"/>
      <c r="F72" s="163"/>
      <c r="G72" s="164"/>
      <c r="H72" s="165"/>
    </row>
    <row r="73" spans="1:8" ht="17.25" customHeight="1" x14ac:dyDescent="0.25">
      <c r="A73" s="160"/>
      <c r="B73" s="161"/>
      <c r="C73" s="162"/>
      <c r="D73" s="162"/>
      <c r="E73" s="162"/>
      <c r="F73" s="163"/>
      <c r="G73" s="164"/>
      <c r="H73" s="165"/>
    </row>
    <row r="74" spans="1:8" ht="17.25" customHeight="1" x14ac:dyDescent="0.25">
      <c r="A74" s="160"/>
      <c r="B74" s="161"/>
      <c r="C74" s="162"/>
      <c r="D74" s="162"/>
      <c r="E74" s="162"/>
      <c r="F74" s="163"/>
      <c r="G74" s="164"/>
      <c r="H74" s="165"/>
    </row>
    <row r="75" spans="1:8" ht="17.25" customHeight="1" x14ac:dyDescent="0.25">
      <c r="A75" s="160"/>
      <c r="B75" s="161"/>
      <c r="C75" s="162"/>
      <c r="D75" s="162"/>
      <c r="E75" s="162"/>
      <c r="F75" s="163"/>
      <c r="G75" s="164"/>
      <c r="H75" s="165"/>
    </row>
    <row r="76" spans="1:8" ht="17.25" customHeight="1" x14ac:dyDescent="0.25">
      <c r="A76" s="160"/>
      <c r="B76" s="161"/>
      <c r="C76" s="162"/>
      <c r="D76" s="162"/>
      <c r="E76" s="162"/>
      <c r="F76" s="163"/>
      <c r="G76" s="164"/>
      <c r="H76" s="165"/>
    </row>
    <row r="77" spans="1:8" ht="17.25" customHeight="1" x14ac:dyDescent="0.25">
      <c r="A77" s="160"/>
      <c r="B77" s="161"/>
      <c r="C77" s="162"/>
      <c r="D77" s="162"/>
      <c r="E77" s="162"/>
      <c r="F77" s="163"/>
      <c r="G77" s="164"/>
      <c r="H77" s="165"/>
    </row>
    <row r="78" spans="1:8" ht="17.25" customHeight="1" x14ac:dyDescent="0.25">
      <c r="A78" s="160"/>
      <c r="B78" s="161"/>
      <c r="C78" s="162"/>
      <c r="D78" s="162"/>
      <c r="E78" s="162"/>
      <c r="F78" s="163"/>
      <c r="G78" s="164"/>
      <c r="H78" s="165"/>
    </row>
    <row r="79" spans="1:8" ht="17.25" customHeight="1" x14ac:dyDescent="0.25">
      <c r="A79" s="160"/>
      <c r="B79" s="161"/>
      <c r="C79" s="162"/>
      <c r="D79" s="162"/>
      <c r="E79" s="162"/>
      <c r="F79" s="163"/>
      <c r="G79" s="164"/>
      <c r="H79" s="165"/>
    </row>
    <row r="80" spans="1:8" ht="17.25" customHeight="1" x14ac:dyDescent="0.25">
      <c r="A80" s="160"/>
      <c r="B80" s="161"/>
      <c r="C80" s="162"/>
      <c r="D80" s="162"/>
      <c r="E80" s="162"/>
      <c r="F80" s="163"/>
      <c r="G80" s="164"/>
      <c r="H80" s="165"/>
    </row>
    <row r="81" spans="1:8" ht="17.25" customHeight="1" x14ac:dyDescent="0.25">
      <c r="A81" s="160"/>
      <c r="B81" s="161"/>
      <c r="C81" s="162"/>
      <c r="D81" s="162"/>
      <c r="E81" s="162"/>
      <c r="F81" s="163"/>
      <c r="G81" s="164"/>
      <c r="H81" s="165"/>
    </row>
    <row r="82" spans="1:8" ht="17.25" customHeight="1" x14ac:dyDescent="0.25">
      <c r="A82" s="160"/>
      <c r="B82" s="161"/>
      <c r="C82" s="162"/>
      <c r="D82" s="162"/>
      <c r="E82" s="162"/>
      <c r="F82" s="163"/>
      <c r="G82" s="164"/>
      <c r="H82" s="165"/>
    </row>
    <row r="83" spans="1:8" ht="17.25" customHeight="1" x14ac:dyDescent="0.25">
      <c r="A83" s="160"/>
      <c r="B83" s="161"/>
      <c r="C83" s="162"/>
      <c r="D83" s="162"/>
      <c r="E83" s="162"/>
      <c r="F83" s="163"/>
      <c r="G83" s="164"/>
      <c r="H83" s="165"/>
    </row>
    <row r="84" spans="1:8" ht="17.25" customHeight="1" x14ac:dyDescent="0.25">
      <c r="A84" s="160"/>
      <c r="B84" s="161"/>
      <c r="C84" s="162"/>
      <c r="D84" s="162"/>
      <c r="E84" s="162"/>
      <c r="F84" s="163"/>
      <c r="G84" s="164"/>
      <c r="H84" s="165"/>
    </row>
    <row r="85" spans="1:8" ht="17.25" customHeight="1" x14ac:dyDescent="0.25">
      <c r="A85" s="160"/>
      <c r="B85" s="161"/>
      <c r="C85" s="162"/>
      <c r="D85" s="162"/>
      <c r="E85" s="162"/>
      <c r="F85" s="163"/>
      <c r="G85" s="164"/>
      <c r="H85" s="165"/>
    </row>
    <row r="86" spans="1:8" ht="17.25" customHeight="1" x14ac:dyDescent="0.25">
      <c r="A86" s="160"/>
      <c r="B86" s="161"/>
      <c r="C86" s="162"/>
      <c r="D86" s="162"/>
      <c r="E86" s="162"/>
      <c r="F86" s="163"/>
      <c r="G86" s="164"/>
      <c r="H86" s="165"/>
    </row>
    <row r="87" spans="1:8" ht="17.25" customHeight="1" x14ac:dyDescent="0.25">
      <c r="A87" s="160"/>
      <c r="B87" s="161"/>
      <c r="C87" s="162"/>
      <c r="D87" s="162"/>
      <c r="E87" s="162"/>
      <c r="F87" s="163"/>
      <c r="G87" s="164"/>
      <c r="H87" s="165"/>
    </row>
    <row r="88" spans="1:8" ht="17.25" customHeight="1" x14ac:dyDescent="0.25">
      <c r="A88" s="160"/>
      <c r="B88" s="161"/>
      <c r="C88" s="162"/>
      <c r="D88" s="162"/>
      <c r="E88" s="162"/>
      <c r="F88" s="163"/>
      <c r="G88" s="164"/>
      <c r="H88" s="165"/>
    </row>
    <row r="89" spans="1:8" ht="17.25" customHeight="1" x14ac:dyDescent="0.25">
      <c r="A89" s="160"/>
      <c r="B89" s="161"/>
      <c r="C89" s="162"/>
      <c r="D89" s="162"/>
      <c r="E89" s="162"/>
      <c r="F89" s="163"/>
      <c r="G89" s="164"/>
      <c r="H89" s="165"/>
    </row>
    <row r="90" spans="1:8" ht="17.25" customHeight="1" x14ac:dyDescent="0.25">
      <c r="A90" s="160"/>
      <c r="B90" s="161"/>
      <c r="C90" s="162"/>
      <c r="D90" s="162"/>
      <c r="E90" s="162"/>
      <c r="F90" s="163"/>
      <c r="G90" s="164"/>
      <c r="H90" s="165"/>
    </row>
    <row r="91" spans="1:8" ht="17.25" customHeight="1" x14ac:dyDescent="0.25">
      <c r="A91" s="160"/>
      <c r="B91" s="161"/>
      <c r="C91" s="162"/>
      <c r="D91" s="162"/>
      <c r="E91" s="162"/>
      <c r="F91" s="163"/>
      <c r="G91" s="164"/>
      <c r="H91" s="165"/>
    </row>
    <row r="92" spans="1:8" ht="17.25" customHeight="1" x14ac:dyDescent="0.25">
      <c r="A92" s="160"/>
      <c r="B92" s="161"/>
      <c r="C92" s="162"/>
      <c r="D92" s="162"/>
      <c r="E92" s="162"/>
      <c r="F92" s="163"/>
      <c r="G92" s="164"/>
      <c r="H92" s="165"/>
    </row>
    <row r="93" spans="1:8" ht="17.25" customHeight="1" x14ac:dyDescent="0.25">
      <c r="A93" s="160"/>
      <c r="B93" s="161"/>
      <c r="C93" s="162"/>
      <c r="D93" s="162"/>
      <c r="E93" s="162"/>
      <c r="F93" s="163"/>
      <c r="G93" s="164"/>
      <c r="H93" s="165"/>
    </row>
    <row r="94" spans="1:8" ht="17.25" customHeight="1" x14ac:dyDescent="0.25">
      <c r="A94" s="160"/>
      <c r="B94" s="161"/>
      <c r="C94" s="162"/>
      <c r="D94" s="162"/>
      <c r="E94" s="162"/>
      <c r="F94" s="163"/>
      <c r="G94" s="164"/>
      <c r="H94" s="165"/>
    </row>
    <row r="95" spans="1:8" ht="17.25" customHeight="1" x14ac:dyDescent="0.25">
      <c r="A95" s="160"/>
      <c r="B95" s="161"/>
      <c r="C95" s="162"/>
      <c r="D95" s="162"/>
      <c r="E95" s="162"/>
      <c r="F95" s="163"/>
      <c r="G95" s="164"/>
      <c r="H95" s="165"/>
    </row>
    <row r="96" spans="1:8" ht="17.25" customHeight="1" x14ac:dyDescent="0.25">
      <c r="A96" s="160"/>
      <c r="B96" s="161"/>
      <c r="C96" s="162"/>
      <c r="D96" s="162"/>
      <c r="E96" s="162"/>
      <c r="F96" s="163"/>
      <c r="G96" s="164"/>
      <c r="H96" s="165"/>
    </row>
    <row r="97" spans="1:8" ht="17.25" customHeight="1" x14ac:dyDescent="0.25">
      <c r="A97" s="160"/>
      <c r="B97" s="161"/>
      <c r="C97" s="162"/>
      <c r="D97" s="162"/>
      <c r="E97" s="162"/>
      <c r="F97" s="163"/>
      <c r="G97" s="164"/>
      <c r="H97" s="165"/>
    </row>
    <row r="98" spans="1:8" ht="17.25" customHeight="1" x14ac:dyDescent="0.25">
      <c r="A98" s="160"/>
      <c r="B98" s="161"/>
      <c r="C98" s="162"/>
      <c r="D98" s="162"/>
      <c r="E98" s="162"/>
      <c r="F98" s="163"/>
      <c r="G98" s="164"/>
      <c r="H98" s="165"/>
    </row>
    <row r="99" spans="1:8" ht="17.25" customHeight="1" x14ac:dyDescent="0.25">
      <c r="A99" s="160"/>
      <c r="B99" s="161"/>
      <c r="C99" s="162"/>
      <c r="D99" s="162"/>
      <c r="E99" s="162"/>
      <c r="F99" s="163"/>
      <c r="G99" s="164"/>
      <c r="H99" s="165"/>
    </row>
    <row r="100" spans="1:8" ht="17.25" customHeight="1" x14ac:dyDescent="0.25">
      <c r="A100" s="160"/>
      <c r="B100" s="161"/>
      <c r="C100" s="162"/>
      <c r="D100" s="162"/>
      <c r="E100" s="162"/>
      <c r="F100" s="163"/>
      <c r="G100" s="164"/>
      <c r="H100" s="165"/>
    </row>
    <row r="101" spans="1:8" ht="17.25" customHeight="1" x14ac:dyDescent="0.25">
      <c r="A101" s="160"/>
      <c r="B101" s="161"/>
      <c r="C101" s="162"/>
      <c r="D101" s="162"/>
      <c r="E101" s="162"/>
      <c r="F101" s="163"/>
      <c r="G101" s="164"/>
      <c r="H101" s="165"/>
    </row>
    <row r="102" spans="1:8" ht="17.25" customHeight="1" x14ac:dyDescent="0.25">
      <c r="A102" s="160"/>
      <c r="B102" s="161"/>
      <c r="C102" s="162"/>
      <c r="D102" s="162"/>
      <c r="E102" s="162"/>
      <c r="F102" s="163"/>
      <c r="G102" s="164"/>
      <c r="H102" s="165"/>
    </row>
    <row r="103" spans="1:8" ht="17.25" customHeight="1" x14ac:dyDescent="0.25">
      <c r="A103" s="160"/>
      <c r="B103" s="161"/>
      <c r="C103" s="162"/>
      <c r="D103" s="162"/>
      <c r="E103" s="162"/>
      <c r="F103" s="163"/>
      <c r="G103" s="164"/>
      <c r="H103" s="165"/>
    </row>
    <row r="104" spans="1:8" ht="17.25" customHeight="1" x14ac:dyDescent="0.25">
      <c r="A104" s="160"/>
      <c r="B104" s="161"/>
      <c r="C104" s="162"/>
      <c r="D104" s="162"/>
      <c r="E104" s="162"/>
      <c r="F104" s="163"/>
      <c r="G104" s="164"/>
      <c r="H104" s="165"/>
    </row>
    <row r="105" spans="1:8" ht="17.25" customHeight="1" x14ac:dyDescent="0.25">
      <c r="A105" s="160"/>
      <c r="B105" s="161"/>
      <c r="C105" s="162"/>
      <c r="D105" s="162"/>
      <c r="E105" s="162"/>
      <c r="F105" s="163"/>
      <c r="G105" s="164"/>
      <c r="H105" s="165"/>
    </row>
    <row r="106" spans="1:8" ht="17.25" customHeight="1" x14ac:dyDescent="0.25">
      <c r="A106" s="160"/>
      <c r="B106" s="161"/>
      <c r="C106" s="162"/>
      <c r="D106" s="162"/>
      <c r="E106" s="162"/>
      <c r="F106" s="163"/>
      <c r="G106" s="164"/>
      <c r="H106" s="165"/>
    </row>
    <row r="107" spans="1:8" ht="17.25" customHeight="1" x14ac:dyDescent="0.25">
      <c r="A107" s="160"/>
      <c r="B107" s="161"/>
      <c r="C107" s="162"/>
      <c r="D107" s="162"/>
      <c r="E107" s="162"/>
      <c r="F107" s="163"/>
      <c r="G107" s="164"/>
      <c r="H107" s="165"/>
    </row>
    <row r="108" spans="1:8" ht="17.25" customHeight="1" x14ac:dyDescent="0.25">
      <c r="A108" s="160"/>
      <c r="B108" s="161"/>
      <c r="C108" s="162"/>
      <c r="D108" s="162"/>
      <c r="E108" s="162"/>
      <c r="F108" s="163"/>
      <c r="G108" s="164"/>
      <c r="H108" s="165"/>
    </row>
    <row r="109" spans="1:8" ht="17.25" customHeight="1" x14ac:dyDescent="0.25">
      <c r="A109" s="160"/>
      <c r="B109" s="161"/>
      <c r="C109" s="162"/>
      <c r="D109" s="162"/>
      <c r="E109" s="162"/>
      <c r="F109" s="163"/>
      <c r="G109" s="164"/>
      <c r="H109" s="165"/>
    </row>
    <row r="110" spans="1:8" ht="17.25" customHeight="1" x14ac:dyDescent="0.25">
      <c r="A110" s="160"/>
      <c r="B110" s="161"/>
      <c r="C110" s="162"/>
      <c r="D110" s="162"/>
      <c r="E110" s="162"/>
      <c r="F110" s="163"/>
      <c r="G110" s="164"/>
      <c r="H110" s="165"/>
    </row>
    <row r="111" spans="1:8" ht="17.25" customHeight="1" x14ac:dyDescent="0.25">
      <c r="A111" s="160"/>
      <c r="B111" s="161"/>
      <c r="C111" s="162"/>
      <c r="D111" s="162"/>
      <c r="E111" s="162"/>
      <c r="F111" s="163"/>
      <c r="G111" s="164"/>
      <c r="H111" s="165"/>
    </row>
    <row r="112" spans="1:8" ht="17.25" customHeight="1" x14ac:dyDescent="0.25">
      <c r="A112" s="160"/>
      <c r="B112" s="161"/>
      <c r="C112" s="162"/>
      <c r="D112" s="162"/>
      <c r="E112" s="162"/>
      <c r="F112" s="163"/>
      <c r="G112" s="164"/>
      <c r="H112" s="165"/>
    </row>
    <row r="113" spans="1:8" ht="17.25" customHeight="1" x14ac:dyDescent="0.25">
      <c r="A113" s="160"/>
      <c r="B113" s="161"/>
      <c r="C113" s="162"/>
      <c r="D113" s="162"/>
      <c r="E113" s="162"/>
      <c r="F113" s="163"/>
      <c r="G113" s="164"/>
      <c r="H113" s="165"/>
    </row>
    <row r="114" spans="1:8" ht="17.25" customHeight="1" x14ac:dyDescent="0.25">
      <c r="A114" s="160"/>
      <c r="B114" s="161"/>
      <c r="C114" s="162"/>
      <c r="D114" s="162"/>
      <c r="E114" s="162"/>
      <c r="F114" s="163"/>
      <c r="G114" s="164"/>
      <c r="H114" s="165"/>
    </row>
    <row r="115" spans="1:8" ht="17.25" customHeight="1" x14ac:dyDescent="0.25">
      <c r="A115" s="160"/>
      <c r="B115" s="161"/>
      <c r="C115" s="162"/>
      <c r="D115" s="162"/>
      <c r="E115" s="162"/>
      <c r="F115" s="163"/>
      <c r="G115" s="164"/>
      <c r="H115" s="165"/>
    </row>
    <row r="116" spans="1:8" ht="17.25" customHeight="1" x14ac:dyDescent="0.25">
      <c r="A116" s="160"/>
      <c r="B116" s="161"/>
      <c r="C116" s="162"/>
      <c r="D116" s="162"/>
      <c r="E116" s="162"/>
      <c r="F116" s="163"/>
      <c r="G116" s="164"/>
      <c r="H116" s="165"/>
    </row>
    <row r="117" spans="1:8" ht="17.25" customHeight="1" x14ac:dyDescent="0.25">
      <c r="A117" s="160"/>
      <c r="B117" s="161"/>
      <c r="C117" s="162"/>
      <c r="D117" s="162"/>
      <c r="E117" s="162"/>
      <c r="F117" s="163"/>
      <c r="G117" s="164"/>
      <c r="H117" s="165"/>
    </row>
    <row r="118" spans="1:8" ht="17.25" customHeight="1" x14ac:dyDescent="0.25">
      <c r="A118" s="160"/>
      <c r="B118" s="161"/>
      <c r="C118" s="162"/>
      <c r="D118" s="162"/>
      <c r="E118" s="162"/>
      <c r="F118" s="163"/>
      <c r="G118" s="164"/>
      <c r="H118" s="165"/>
    </row>
    <row r="119" spans="1:8" ht="17.25" customHeight="1" x14ac:dyDescent="0.25">
      <c r="A119" s="160"/>
      <c r="B119" s="161"/>
      <c r="C119" s="162"/>
      <c r="D119" s="162"/>
      <c r="E119" s="162"/>
      <c r="F119" s="163"/>
      <c r="G119" s="164"/>
      <c r="H119" s="165"/>
    </row>
    <row r="120" spans="1:8" ht="17.25" customHeight="1" x14ac:dyDescent="0.25">
      <c r="A120" s="160"/>
      <c r="B120" s="161"/>
      <c r="C120" s="162"/>
      <c r="D120" s="162"/>
      <c r="E120" s="162"/>
      <c r="F120" s="163"/>
      <c r="G120" s="164"/>
      <c r="H120" s="165"/>
    </row>
    <row r="121" spans="1:8" ht="17.25" customHeight="1" x14ac:dyDescent="0.25">
      <c r="A121" s="160"/>
      <c r="B121" s="161"/>
      <c r="C121" s="162"/>
      <c r="D121" s="162"/>
      <c r="E121" s="162"/>
      <c r="F121" s="163"/>
      <c r="G121" s="164"/>
      <c r="H121" s="165"/>
    </row>
    <row r="122" spans="1:8" ht="17.25" customHeight="1" x14ac:dyDescent="0.25">
      <c r="A122" s="160"/>
      <c r="B122" s="161"/>
      <c r="C122" s="162"/>
      <c r="D122" s="162"/>
      <c r="E122" s="162"/>
      <c r="F122" s="163"/>
      <c r="G122" s="164"/>
      <c r="H122" s="165"/>
    </row>
    <row r="123" spans="1:8" ht="17.25" customHeight="1" x14ac:dyDescent="0.25">
      <c r="A123" s="160"/>
      <c r="B123" s="161"/>
      <c r="C123" s="162"/>
      <c r="D123" s="162"/>
      <c r="E123" s="162"/>
      <c r="F123" s="163"/>
      <c r="G123" s="164"/>
      <c r="H123" s="165"/>
    </row>
    <row r="124" spans="1:8" ht="17.25" customHeight="1" x14ac:dyDescent="0.25">
      <c r="A124" s="160"/>
      <c r="B124" s="161"/>
      <c r="C124" s="162"/>
      <c r="D124" s="162"/>
      <c r="E124" s="162"/>
      <c r="F124" s="163"/>
      <c r="G124" s="164"/>
      <c r="H124" s="165"/>
    </row>
    <row r="125" spans="1:8" ht="17.25" customHeight="1" x14ac:dyDescent="0.25">
      <c r="A125" s="160"/>
      <c r="B125" s="161"/>
      <c r="C125" s="162"/>
      <c r="D125" s="162"/>
      <c r="E125" s="162"/>
      <c r="F125" s="163"/>
      <c r="G125" s="164"/>
      <c r="H125" s="165"/>
    </row>
    <row r="126" spans="1:8" ht="17.25" customHeight="1" x14ac:dyDescent="0.25">
      <c r="A126" s="160"/>
      <c r="B126" s="161"/>
      <c r="C126" s="162"/>
      <c r="D126" s="162"/>
      <c r="E126" s="162"/>
      <c r="F126" s="163"/>
      <c r="G126" s="164"/>
      <c r="H126" s="165"/>
    </row>
    <row r="127" spans="1:8" ht="17.25" customHeight="1" x14ac:dyDescent="0.25">
      <c r="A127" s="160"/>
      <c r="B127" s="161"/>
      <c r="C127" s="162"/>
      <c r="D127" s="162"/>
      <c r="E127" s="162"/>
      <c r="F127" s="163"/>
      <c r="G127" s="164"/>
      <c r="H127" s="165"/>
    </row>
    <row r="128" spans="1:8" ht="17.25" customHeight="1" x14ac:dyDescent="0.25">
      <c r="A128" s="160"/>
      <c r="B128" s="161"/>
      <c r="C128" s="162"/>
      <c r="D128" s="162"/>
      <c r="E128" s="162"/>
      <c r="F128" s="163"/>
      <c r="G128" s="164"/>
      <c r="H128" s="165"/>
    </row>
    <row r="129" spans="1:8" ht="17.25" customHeight="1" x14ac:dyDescent="0.25">
      <c r="A129" s="160"/>
      <c r="B129" s="161"/>
      <c r="C129" s="162"/>
      <c r="D129" s="162"/>
      <c r="E129" s="162"/>
      <c r="F129" s="163"/>
      <c r="G129" s="164"/>
      <c r="H129" s="165"/>
    </row>
    <row r="130" spans="1:8" ht="17.25" customHeight="1" x14ac:dyDescent="0.25">
      <c r="A130" s="160"/>
      <c r="B130" s="161"/>
      <c r="C130" s="162"/>
      <c r="D130" s="162"/>
      <c r="E130" s="162"/>
      <c r="F130" s="163"/>
      <c r="G130" s="164"/>
      <c r="H130" s="165"/>
    </row>
    <row r="131" spans="1:8" ht="17.25" customHeight="1" x14ac:dyDescent="0.25">
      <c r="A131" s="160"/>
      <c r="B131" s="161"/>
      <c r="C131" s="162"/>
      <c r="D131" s="162"/>
      <c r="E131" s="162"/>
      <c r="F131" s="163"/>
      <c r="G131" s="164"/>
      <c r="H131" s="165"/>
    </row>
    <row r="132" spans="1:8" ht="17.25" customHeight="1" x14ac:dyDescent="0.25">
      <c r="A132" s="160"/>
      <c r="B132" s="161"/>
      <c r="C132" s="162"/>
      <c r="D132" s="162"/>
      <c r="E132" s="162"/>
      <c r="F132" s="163"/>
      <c r="G132" s="164"/>
      <c r="H132" s="165"/>
    </row>
    <row r="133" spans="1:8" ht="17.25" customHeight="1" x14ac:dyDescent="0.25">
      <c r="A133" s="160"/>
      <c r="B133" s="161"/>
      <c r="C133" s="162"/>
      <c r="D133" s="162"/>
      <c r="E133" s="162"/>
      <c r="F133" s="163"/>
      <c r="G133" s="164"/>
      <c r="H133" s="165"/>
    </row>
    <row r="134" spans="1:8" ht="17.25" customHeight="1" x14ac:dyDescent="0.25">
      <c r="A134" s="160"/>
      <c r="B134" s="161"/>
      <c r="C134" s="162"/>
      <c r="D134" s="162"/>
      <c r="E134" s="162"/>
      <c r="F134" s="163"/>
      <c r="G134" s="164"/>
      <c r="H134" s="165"/>
    </row>
    <row r="135" spans="1:8" ht="17.25" customHeight="1" x14ac:dyDescent="0.25">
      <c r="A135" s="160"/>
      <c r="B135" s="161"/>
      <c r="C135" s="162"/>
      <c r="D135" s="162"/>
      <c r="E135" s="162"/>
      <c r="F135" s="163"/>
      <c r="G135" s="164"/>
      <c r="H135" s="165"/>
    </row>
    <row r="136" spans="1:8" ht="17.25" customHeight="1" x14ac:dyDescent="0.25">
      <c r="A136" s="160"/>
      <c r="B136" s="161"/>
      <c r="C136" s="162"/>
      <c r="D136" s="162"/>
      <c r="E136" s="162"/>
      <c r="F136" s="163"/>
      <c r="G136" s="164"/>
      <c r="H136" s="165"/>
    </row>
    <row r="137" spans="1:8" ht="17.25" customHeight="1" x14ac:dyDescent="0.25">
      <c r="A137" s="160"/>
      <c r="B137" s="161"/>
      <c r="C137" s="162"/>
      <c r="D137" s="162"/>
      <c r="E137" s="162"/>
      <c r="F137" s="163"/>
      <c r="G137" s="164"/>
      <c r="H137" s="165"/>
    </row>
    <row r="138" spans="1:8" ht="17.25" customHeight="1" x14ac:dyDescent="0.25">
      <c r="A138" s="160"/>
      <c r="B138" s="161"/>
      <c r="C138" s="162"/>
      <c r="D138" s="162"/>
      <c r="E138" s="162"/>
      <c r="F138" s="163"/>
      <c r="G138" s="164"/>
      <c r="H138" s="165"/>
    </row>
    <row r="139" spans="1:8" ht="17.25" customHeight="1" x14ac:dyDescent="0.25">
      <c r="A139" s="160"/>
      <c r="B139" s="161"/>
      <c r="C139" s="162"/>
      <c r="D139" s="162"/>
      <c r="E139" s="162"/>
      <c r="F139" s="163"/>
      <c r="G139" s="164"/>
      <c r="H139" s="165"/>
    </row>
    <row r="140" spans="1:8" ht="17.25" customHeight="1" x14ac:dyDescent="0.25">
      <c r="A140" s="160"/>
      <c r="B140" s="161"/>
      <c r="C140" s="162"/>
      <c r="D140" s="162"/>
      <c r="E140" s="162"/>
      <c r="F140" s="163"/>
      <c r="G140" s="164"/>
      <c r="H140" s="165"/>
    </row>
    <row r="141" spans="1:8" ht="17.25" customHeight="1" x14ac:dyDescent="0.25">
      <c r="A141" s="160"/>
      <c r="B141" s="161"/>
      <c r="C141" s="162"/>
      <c r="D141" s="162"/>
      <c r="E141" s="162"/>
      <c r="F141" s="163"/>
      <c r="G141" s="164"/>
      <c r="H141" s="165"/>
    </row>
    <row r="142" spans="1:8" ht="17.25" customHeight="1" x14ac:dyDescent="0.25">
      <c r="A142" s="160"/>
      <c r="B142" s="161"/>
      <c r="C142" s="162"/>
      <c r="D142" s="162"/>
      <c r="E142" s="162"/>
      <c r="F142" s="163"/>
      <c r="G142" s="164"/>
      <c r="H142" s="165"/>
    </row>
    <row r="143" spans="1:8" ht="17.25" customHeight="1" x14ac:dyDescent="0.25">
      <c r="A143" s="160"/>
      <c r="B143" s="161"/>
      <c r="C143" s="162"/>
      <c r="D143" s="162"/>
      <c r="E143" s="162"/>
      <c r="F143" s="163"/>
      <c r="G143" s="164"/>
      <c r="H143" s="165"/>
    </row>
    <row r="144" spans="1:8" ht="17.25" customHeight="1" x14ac:dyDescent="0.25">
      <c r="A144" s="160"/>
      <c r="B144" s="161"/>
      <c r="C144" s="162"/>
      <c r="D144" s="162"/>
      <c r="E144" s="162"/>
      <c r="F144" s="163"/>
      <c r="G144" s="164"/>
      <c r="H144" s="165"/>
    </row>
    <row r="145" spans="1:8" ht="17.25" customHeight="1" x14ac:dyDescent="0.25">
      <c r="A145" s="160"/>
      <c r="B145" s="161"/>
      <c r="C145" s="162"/>
      <c r="D145" s="162"/>
      <c r="E145" s="162"/>
      <c r="F145" s="163"/>
      <c r="G145" s="164"/>
      <c r="H145" s="165"/>
    </row>
    <row r="146" spans="1:8" ht="17.25" customHeight="1" x14ac:dyDescent="0.25">
      <c r="A146" s="160"/>
      <c r="B146" s="161"/>
      <c r="C146" s="162"/>
      <c r="D146" s="162"/>
      <c r="E146" s="162"/>
      <c r="F146" s="163"/>
      <c r="G146" s="164"/>
      <c r="H146" s="165"/>
    </row>
    <row r="147" spans="1:8" ht="17.25" customHeight="1" x14ac:dyDescent="0.25">
      <c r="A147" s="160"/>
      <c r="B147" s="161"/>
      <c r="C147" s="162"/>
      <c r="D147" s="162"/>
      <c r="E147" s="162"/>
      <c r="F147" s="163"/>
      <c r="G147" s="164"/>
      <c r="H147" s="165"/>
    </row>
    <row r="148" spans="1:8" ht="17.25" customHeight="1" x14ac:dyDescent="0.25">
      <c r="A148" s="160"/>
      <c r="B148" s="161"/>
      <c r="C148" s="162"/>
      <c r="D148" s="162"/>
      <c r="E148" s="162"/>
      <c r="F148" s="163"/>
      <c r="G148" s="164"/>
      <c r="H148" s="165"/>
    </row>
    <row r="149" spans="1:8" ht="17.25" customHeight="1" x14ac:dyDescent="0.25">
      <c r="A149" s="160"/>
      <c r="B149" s="161"/>
      <c r="C149" s="162"/>
      <c r="D149" s="162"/>
      <c r="E149" s="162"/>
      <c r="F149" s="163"/>
      <c r="G149" s="164"/>
      <c r="H149" s="165"/>
    </row>
    <row r="150" spans="1:8" ht="17.25" customHeight="1" x14ac:dyDescent="0.25">
      <c r="A150" s="160"/>
      <c r="B150" s="161"/>
      <c r="C150" s="162"/>
      <c r="D150" s="162"/>
      <c r="E150" s="162"/>
      <c r="F150" s="163"/>
      <c r="G150" s="164"/>
      <c r="H150" s="165"/>
    </row>
    <row r="151" spans="1:8" ht="17.25" customHeight="1" x14ac:dyDescent="0.25">
      <c r="A151" s="160"/>
      <c r="B151" s="161"/>
      <c r="C151" s="162"/>
      <c r="D151" s="162"/>
      <c r="E151" s="162"/>
      <c r="F151" s="163"/>
      <c r="G151" s="164"/>
      <c r="H151" s="165"/>
    </row>
    <row r="152" spans="1:8" ht="17.25" customHeight="1" x14ac:dyDescent="0.25">
      <c r="A152" s="160"/>
      <c r="B152" s="161"/>
      <c r="C152" s="162"/>
      <c r="D152" s="162"/>
      <c r="E152" s="162"/>
      <c r="F152" s="163"/>
      <c r="G152" s="164"/>
      <c r="H152" s="165"/>
    </row>
    <row r="153" spans="1:8" ht="17.25" customHeight="1" x14ac:dyDescent="0.25">
      <c r="A153" s="160"/>
      <c r="B153" s="161"/>
      <c r="C153" s="162"/>
      <c r="D153" s="162"/>
      <c r="E153" s="162"/>
      <c r="F153" s="163"/>
      <c r="G153" s="164"/>
      <c r="H153" s="165"/>
    </row>
    <row r="154" spans="1:8" ht="17.25" customHeight="1" x14ac:dyDescent="0.25">
      <c r="A154" s="160"/>
      <c r="B154" s="161"/>
      <c r="C154" s="162"/>
      <c r="D154" s="162"/>
      <c r="E154" s="162"/>
      <c r="F154" s="163"/>
      <c r="G154" s="164"/>
      <c r="H154" s="165"/>
    </row>
    <row r="155" spans="1:8" ht="17.25" customHeight="1" x14ac:dyDescent="0.25">
      <c r="A155" s="160"/>
      <c r="B155" s="161"/>
      <c r="C155" s="162"/>
      <c r="D155" s="162"/>
      <c r="E155" s="162"/>
      <c r="F155" s="163"/>
      <c r="G155" s="164"/>
      <c r="H155" s="165"/>
    </row>
    <row r="156" spans="1:8" ht="17.25" customHeight="1" x14ac:dyDescent="0.25">
      <c r="A156" s="160"/>
      <c r="B156" s="161"/>
      <c r="C156" s="162"/>
      <c r="D156" s="162"/>
      <c r="E156" s="162"/>
      <c r="F156" s="163"/>
      <c r="G156" s="164"/>
      <c r="H156" s="165"/>
    </row>
    <row r="157" spans="1:8" ht="17.25" customHeight="1" x14ac:dyDescent="0.25">
      <c r="A157" s="160"/>
      <c r="B157" s="161"/>
      <c r="C157" s="162"/>
      <c r="D157" s="162"/>
      <c r="E157" s="162"/>
      <c r="F157" s="163"/>
      <c r="G157" s="164"/>
      <c r="H157" s="165"/>
    </row>
    <row r="158" spans="1:8" ht="17.25" customHeight="1" x14ac:dyDescent="0.25">
      <c r="A158" s="160"/>
      <c r="B158" s="161"/>
      <c r="C158" s="162"/>
      <c r="D158" s="162"/>
      <c r="E158" s="162"/>
      <c r="F158" s="163"/>
      <c r="G158" s="164"/>
      <c r="H158" s="165"/>
    </row>
    <row r="159" spans="1:8" ht="17.25" customHeight="1" x14ac:dyDescent="0.25">
      <c r="A159" s="160"/>
      <c r="B159" s="161"/>
      <c r="C159" s="162"/>
      <c r="D159" s="162"/>
      <c r="E159" s="162"/>
      <c r="F159" s="163"/>
      <c r="G159" s="164"/>
      <c r="H159" s="165"/>
    </row>
    <row r="160" spans="1:8" ht="17.25" customHeight="1" x14ac:dyDescent="0.25">
      <c r="A160" s="160"/>
      <c r="B160" s="161"/>
      <c r="C160" s="162"/>
      <c r="D160" s="162"/>
      <c r="E160" s="162"/>
      <c r="F160" s="163"/>
      <c r="G160" s="164"/>
      <c r="H160" s="165"/>
    </row>
    <row r="161" spans="1:8" ht="17.25" customHeight="1" x14ac:dyDescent="0.25">
      <c r="A161" s="160"/>
      <c r="B161" s="161"/>
      <c r="C161" s="162"/>
      <c r="D161" s="162"/>
      <c r="E161" s="162"/>
      <c r="F161" s="163"/>
      <c r="G161" s="164"/>
      <c r="H161" s="165"/>
    </row>
    <row r="162" spans="1:8" ht="17.25" customHeight="1" x14ac:dyDescent="0.25">
      <c r="A162" s="160"/>
      <c r="B162" s="161"/>
      <c r="C162" s="162"/>
      <c r="D162" s="162"/>
      <c r="E162" s="162"/>
      <c r="F162" s="163"/>
      <c r="G162" s="164"/>
      <c r="H162" s="165"/>
    </row>
    <row r="163" spans="1:8" ht="17.25" customHeight="1" x14ac:dyDescent="0.25">
      <c r="A163" s="160"/>
      <c r="B163" s="161"/>
      <c r="C163" s="162"/>
      <c r="D163" s="162"/>
      <c r="E163" s="162"/>
      <c r="F163" s="163"/>
      <c r="G163" s="164"/>
      <c r="H163" s="165"/>
    </row>
    <row r="164" spans="1:8" ht="17.25" customHeight="1" x14ac:dyDescent="0.25">
      <c r="A164" s="160"/>
      <c r="B164" s="161"/>
      <c r="C164" s="162"/>
      <c r="D164" s="162"/>
      <c r="E164" s="162"/>
      <c r="F164" s="163"/>
      <c r="G164" s="164"/>
      <c r="H164" s="165"/>
    </row>
    <row r="165" spans="1:8" ht="17.25" customHeight="1" x14ac:dyDescent="0.25">
      <c r="A165" s="160"/>
      <c r="B165" s="161"/>
      <c r="C165" s="162"/>
      <c r="D165" s="162"/>
      <c r="E165" s="162"/>
      <c r="F165" s="163"/>
      <c r="G165" s="164"/>
      <c r="H165" s="165"/>
    </row>
    <row r="166" spans="1:8" ht="17.25" customHeight="1" x14ac:dyDescent="0.25">
      <c r="A166" s="160"/>
      <c r="B166" s="161"/>
      <c r="C166" s="162"/>
      <c r="D166" s="162"/>
      <c r="E166" s="162"/>
      <c r="F166" s="163"/>
      <c r="G166" s="164"/>
      <c r="H166" s="165"/>
    </row>
    <row r="167" spans="1:8" ht="17.25" customHeight="1" x14ac:dyDescent="0.25">
      <c r="A167" s="160"/>
      <c r="B167" s="161"/>
      <c r="C167" s="162"/>
      <c r="D167" s="162"/>
      <c r="E167" s="162"/>
      <c r="F167" s="163"/>
      <c r="G167" s="164"/>
      <c r="H167" s="165"/>
    </row>
    <row r="168" spans="1:8" ht="17.25" customHeight="1" x14ac:dyDescent="0.25">
      <c r="A168" s="160"/>
      <c r="B168" s="161"/>
      <c r="C168" s="162"/>
      <c r="D168" s="162"/>
      <c r="E168" s="162"/>
      <c r="F168" s="163"/>
      <c r="G168" s="164"/>
      <c r="H168" s="165"/>
    </row>
    <row r="169" spans="1:8" ht="17.25" customHeight="1" x14ac:dyDescent="0.25">
      <c r="A169" s="160"/>
      <c r="B169" s="161"/>
      <c r="C169" s="162"/>
      <c r="D169" s="162"/>
      <c r="E169" s="162"/>
      <c r="F169" s="163"/>
      <c r="G169" s="164"/>
      <c r="H169" s="165"/>
    </row>
    <row r="170" spans="1:8" ht="17.25" customHeight="1" x14ac:dyDescent="0.25">
      <c r="A170" s="160"/>
      <c r="B170" s="161"/>
      <c r="C170" s="162"/>
      <c r="D170" s="162"/>
      <c r="E170" s="162"/>
      <c r="F170" s="163"/>
      <c r="G170" s="164"/>
      <c r="H170" s="165"/>
    </row>
    <row r="171" spans="1:8" ht="17.25" customHeight="1" x14ac:dyDescent="0.25">
      <c r="A171" s="160"/>
      <c r="B171" s="161"/>
      <c r="C171" s="162"/>
      <c r="D171" s="162"/>
      <c r="E171" s="162"/>
      <c r="F171" s="163"/>
      <c r="G171" s="164"/>
      <c r="H171" s="165"/>
    </row>
    <row r="172" spans="1:8" ht="17.25" customHeight="1" x14ac:dyDescent="0.25">
      <c r="A172" s="160"/>
      <c r="B172" s="161"/>
      <c r="C172" s="162"/>
      <c r="D172" s="162"/>
      <c r="E172" s="162"/>
      <c r="F172" s="163"/>
      <c r="G172" s="164"/>
      <c r="H172" s="165"/>
    </row>
    <row r="173" spans="1:8" ht="17.25" customHeight="1" x14ac:dyDescent="0.25">
      <c r="A173" s="160"/>
      <c r="B173" s="161"/>
      <c r="C173" s="162"/>
      <c r="D173" s="162"/>
      <c r="E173" s="162"/>
      <c r="F173" s="163"/>
      <c r="G173" s="164"/>
      <c r="H173" s="165"/>
    </row>
    <row r="174" spans="1:8" ht="17.25" customHeight="1" x14ac:dyDescent="0.25">
      <c r="A174" s="160"/>
      <c r="B174" s="161"/>
      <c r="C174" s="162"/>
      <c r="D174" s="162"/>
      <c r="E174" s="162"/>
      <c r="F174" s="163"/>
      <c r="G174" s="164"/>
      <c r="H174" s="165"/>
    </row>
    <row r="175" spans="1:8" ht="17.25" customHeight="1" x14ac:dyDescent="0.25">
      <c r="A175" s="160"/>
      <c r="B175" s="161"/>
      <c r="C175" s="162"/>
      <c r="D175" s="162"/>
      <c r="E175" s="162"/>
      <c r="F175" s="163"/>
      <c r="G175" s="164"/>
      <c r="H175" s="165"/>
    </row>
    <row r="176" spans="1:8" ht="17.25" customHeight="1" x14ac:dyDescent="0.25">
      <c r="A176" s="160"/>
      <c r="B176" s="161"/>
      <c r="C176" s="162"/>
      <c r="D176" s="162"/>
      <c r="E176" s="162"/>
      <c r="F176" s="163"/>
      <c r="G176" s="164"/>
      <c r="H176" s="165"/>
    </row>
    <row r="177" spans="1:8" ht="17.25" customHeight="1" x14ac:dyDescent="0.25">
      <c r="A177" s="160"/>
      <c r="B177" s="161"/>
      <c r="C177" s="162"/>
      <c r="D177" s="162"/>
      <c r="E177" s="162"/>
      <c r="F177" s="163"/>
      <c r="G177" s="164"/>
      <c r="H177" s="165"/>
    </row>
    <row r="178" spans="1:8" ht="17.25" customHeight="1" x14ac:dyDescent="0.25">
      <c r="A178" s="160"/>
      <c r="B178" s="161"/>
      <c r="C178" s="162"/>
      <c r="D178" s="162"/>
      <c r="E178" s="162"/>
      <c r="F178" s="163"/>
      <c r="G178" s="164"/>
      <c r="H178" s="165"/>
    </row>
    <row r="179" spans="1:8" ht="17.25" customHeight="1" x14ac:dyDescent="0.25">
      <c r="A179" s="160"/>
      <c r="B179" s="161"/>
      <c r="C179" s="162"/>
      <c r="D179" s="162"/>
      <c r="E179" s="162"/>
      <c r="F179" s="163"/>
      <c r="G179" s="164"/>
      <c r="H179" s="165"/>
    </row>
    <row r="180" spans="1:8" ht="17.25" customHeight="1" x14ac:dyDescent="0.25">
      <c r="A180" s="160"/>
      <c r="B180" s="161"/>
      <c r="C180" s="162"/>
      <c r="D180" s="162"/>
      <c r="E180" s="162"/>
      <c r="F180" s="163"/>
      <c r="G180" s="164"/>
      <c r="H180" s="165"/>
    </row>
    <row r="181" spans="1:8" ht="17.25" customHeight="1" x14ac:dyDescent="0.25">
      <c r="A181" s="160"/>
      <c r="B181" s="161"/>
      <c r="C181" s="162"/>
      <c r="D181" s="162"/>
      <c r="E181" s="162"/>
      <c r="F181" s="163"/>
      <c r="G181" s="164"/>
      <c r="H181" s="165"/>
    </row>
    <row r="182" spans="1:8" ht="17.25" customHeight="1" x14ac:dyDescent="0.25">
      <c r="A182" s="160"/>
      <c r="B182" s="161"/>
      <c r="C182" s="162"/>
      <c r="D182" s="162"/>
      <c r="E182" s="162"/>
      <c r="F182" s="163"/>
      <c r="G182" s="164"/>
      <c r="H182" s="165"/>
    </row>
    <row r="183" spans="1:8" ht="17.25" customHeight="1" x14ac:dyDescent="0.25">
      <c r="A183" s="160"/>
      <c r="B183" s="161"/>
      <c r="C183" s="162"/>
      <c r="D183" s="162"/>
      <c r="E183" s="162"/>
      <c r="F183" s="163"/>
      <c r="G183" s="164"/>
      <c r="H183" s="165"/>
    </row>
    <row r="184" spans="1:8" ht="17.25" customHeight="1" x14ac:dyDescent="0.25">
      <c r="A184" s="160"/>
      <c r="B184" s="161"/>
      <c r="C184" s="162"/>
      <c r="D184" s="162"/>
      <c r="E184" s="162"/>
      <c r="F184" s="163"/>
      <c r="G184" s="164"/>
      <c r="H184" s="165"/>
    </row>
    <row r="185" spans="1:8" ht="17.25" customHeight="1" x14ac:dyDescent="0.25">
      <c r="A185" s="160"/>
      <c r="B185" s="161"/>
      <c r="C185" s="162"/>
      <c r="D185" s="162"/>
      <c r="E185" s="162"/>
      <c r="F185" s="163"/>
      <c r="G185" s="164"/>
      <c r="H185" s="165"/>
    </row>
    <row r="186" spans="1:8" ht="17.25" customHeight="1" x14ac:dyDescent="0.25">
      <c r="A186" s="160"/>
      <c r="B186" s="161"/>
      <c r="C186" s="162"/>
      <c r="D186" s="162"/>
      <c r="E186" s="162"/>
      <c r="F186" s="163"/>
      <c r="G186" s="164"/>
      <c r="H186" s="165"/>
    </row>
    <row r="187" spans="1:8" ht="17.25" customHeight="1" x14ac:dyDescent="0.25">
      <c r="A187" s="160"/>
      <c r="B187" s="161"/>
      <c r="C187" s="162"/>
      <c r="D187" s="162"/>
      <c r="E187" s="162"/>
      <c r="F187" s="163"/>
      <c r="G187" s="164"/>
      <c r="H187" s="165"/>
    </row>
    <row r="188" spans="1:8" ht="17.25" customHeight="1" x14ac:dyDescent="0.25">
      <c r="A188" s="160"/>
      <c r="B188" s="161"/>
      <c r="C188" s="162"/>
      <c r="D188" s="162"/>
      <c r="E188" s="162"/>
      <c r="F188" s="163"/>
      <c r="G188" s="164"/>
      <c r="H188" s="165"/>
    </row>
    <row r="189" spans="1:8" ht="17.25" customHeight="1" x14ac:dyDescent="0.25">
      <c r="A189" s="160"/>
      <c r="B189" s="161"/>
      <c r="C189" s="162"/>
      <c r="D189" s="162"/>
      <c r="E189" s="162"/>
      <c r="F189" s="163"/>
      <c r="G189" s="164"/>
      <c r="H189" s="165"/>
    </row>
    <row r="190" spans="1:8" ht="17.25" customHeight="1" x14ac:dyDescent="0.25">
      <c r="A190" s="160"/>
      <c r="B190" s="161"/>
      <c r="C190" s="162"/>
      <c r="D190" s="162"/>
      <c r="E190" s="162"/>
      <c r="F190" s="163"/>
      <c r="G190" s="164"/>
      <c r="H190" s="165"/>
    </row>
    <row r="191" spans="1:8" ht="17.25" customHeight="1" x14ac:dyDescent="0.25">
      <c r="A191" s="160"/>
      <c r="B191" s="161"/>
      <c r="C191" s="162"/>
      <c r="D191" s="162"/>
      <c r="E191" s="162"/>
      <c r="F191" s="163"/>
      <c r="G191" s="164"/>
      <c r="H191" s="165"/>
    </row>
    <row r="192" spans="1:8" ht="17.25" customHeight="1" x14ac:dyDescent="0.25">
      <c r="A192" s="160"/>
      <c r="B192" s="161"/>
      <c r="C192" s="162"/>
      <c r="D192" s="162"/>
      <c r="E192" s="162"/>
      <c r="F192" s="163"/>
      <c r="G192" s="164"/>
      <c r="H192" s="165"/>
    </row>
    <row r="193" spans="1:8" ht="17.25" customHeight="1" x14ac:dyDescent="0.25">
      <c r="A193" s="160"/>
      <c r="B193" s="161"/>
      <c r="C193" s="162"/>
      <c r="D193" s="162"/>
      <c r="E193" s="162"/>
      <c r="F193" s="163"/>
      <c r="G193" s="164"/>
      <c r="H193" s="165"/>
    </row>
    <row r="194" spans="1:8" ht="17.25" customHeight="1" x14ac:dyDescent="0.25">
      <c r="A194" s="160"/>
      <c r="B194" s="161"/>
      <c r="C194" s="162"/>
      <c r="D194" s="162"/>
      <c r="E194" s="162"/>
      <c r="F194" s="163"/>
      <c r="G194" s="164"/>
      <c r="H194" s="165"/>
    </row>
    <row r="195" spans="1:8" ht="17.25" customHeight="1" x14ac:dyDescent="0.25">
      <c r="A195" s="160"/>
      <c r="B195" s="161"/>
      <c r="C195" s="162"/>
      <c r="D195" s="162"/>
      <c r="E195" s="162"/>
      <c r="F195" s="163"/>
      <c r="G195" s="164"/>
      <c r="H195" s="165"/>
    </row>
    <row r="196" spans="1:8" ht="17.25" customHeight="1" x14ac:dyDescent="0.25">
      <c r="A196" s="160"/>
      <c r="B196" s="161"/>
      <c r="C196" s="162"/>
      <c r="D196" s="162"/>
      <c r="E196" s="162"/>
      <c r="F196" s="163"/>
      <c r="G196" s="164"/>
      <c r="H196" s="165"/>
    </row>
    <row r="197" spans="1:8" ht="17.25" customHeight="1" x14ac:dyDescent="0.25">
      <c r="A197" s="160"/>
      <c r="B197" s="161"/>
      <c r="C197" s="162"/>
      <c r="D197" s="162"/>
      <c r="E197" s="162"/>
      <c r="F197" s="163"/>
      <c r="G197" s="164"/>
      <c r="H197" s="165"/>
    </row>
    <row r="198" spans="1:8" ht="17.25" customHeight="1" x14ac:dyDescent="0.25">
      <c r="A198" s="160"/>
      <c r="B198" s="161"/>
      <c r="C198" s="162"/>
      <c r="D198" s="162"/>
      <c r="E198" s="162"/>
      <c r="F198" s="163"/>
      <c r="G198" s="164"/>
      <c r="H198" s="165"/>
    </row>
    <row r="199" spans="1:8" ht="17.25" customHeight="1" x14ac:dyDescent="0.25">
      <c r="A199" s="160"/>
      <c r="B199" s="161"/>
      <c r="C199" s="162"/>
      <c r="D199" s="162"/>
      <c r="E199" s="162"/>
      <c r="F199" s="163"/>
      <c r="G199" s="164"/>
      <c r="H199" s="165"/>
    </row>
    <row r="200" spans="1:8" ht="17.25" customHeight="1" x14ac:dyDescent="0.25">
      <c r="A200" s="160"/>
      <c r="B200" s="161"/>
      <c r="C200" s="162"/>
      <c r="D200" s="162"/>
      <c r="E200" s="162"/>
      <c r="F200" s="163"/>
      <c r="G200" s="164"/>
      <c r="H200" s="165"/>
    </row>
    <row r="201" spans="1:8" ht="17.25" customHeight="1" x14ac:dyDescent="0.25">
      <c r="A201" s="160"/>
      <c r="B201" s="161"/>
      <c r="C201" s="162"/>
      <c r="D201" s="162"/>
      <c r="E201" s="162"/>
      <c r="F201" s="163"/>
      <c r="G201" s="164"/>
      <c r="H201" s="165"/>
    </row>
    <row r="202" spans="1:8" ht="17.25" customHeight="1" x14ac:dyDescent="0.25">
      <c r="A202" s="160"/>
      <c r="B202" s="161"/>
      <c r="C202" s="162"/>
      <c r="D202" s="162"/>
      <c r="E202" s="162"/>
      <c r="F202" s="163"/>
      <c r="G202" s="164"/>
      <c r="H202" s="165"/>
    </row>
    <row r="203" spans="1:8" ht="17.25" customHeight="1" x14ac:dyDescent="0.25">
      <c r="A203" s="160"/>
      <c r="B203" s="161"/>
      <c r="C203" s="162"/>
      <c r="D203" s="162"/>
      <c r="E203" s="162"/>
      <c r="F203" s="163"/>
      <c r="G203" s="164"/>
      <c r="H203" s="165"/>
    </row>
    <row r="204" spans="1:8" ht="17.25" customHeight="1" x14ac:dyDescent="0.25">
      <c r="A204" s="160"/>
      <c r="B204" s="161"/>
      <c r="C204" s="162"/>
      <c r="D204" s="162"/>
      <c r="E204" s="162"/>
      <c r="F204" s="163"/>
      <c r="G204" s="164"/>
      <c r="H204" s="165"/>
    </row>
    <row r="205" spans="1:8" ht="17.25" customHeight="1" x14ac:dyDescent="0.25">
      <c r="A205" s="160"/>
      <c r="B205" s="161"/>
      <c r="C205" s="162"/>
      <c r="D205" s="162"/>
      <c r="E205" s="162"/>
      <c r="F205" s="163"/>
      <c r="G205" s="164"/>
      <c r="H205" s="165"/>
    </row>
    <row r="206" spans="1:8" ht="17.25" customHeight="1" x14ac:dyDescent="0.25">
      <c r="A206" s="160"/>
      <c r="B206" s="161"/>
      <c r="C206" s="162"/>
      <c r="D206" s="162"/>
      <c r="E206" s="162"/>
      <c r="F206" s="163"/>
      <c r="G206" s="164"/>
      <c r="H206" s="165"/>
    </row>
    <row r="207" spans="1:8" ht="17.25" customHeight="1" x14ac:dyDescent="0.25">
      <c r="A207" s="160"/>
      <c r="B207" s="161"/>
      <c r="C207" s="162"/>
      <c r="D207" s="162"/>
      <c r="E207" s="162"/>
      <c r="F207" s="163"/>
      <c r="G207" s="164"/>
      <c r="H207" s="165"/>
    </row>
    <row r="208" spans="1:8" ht="17.25" customHeight="1" x14ac:dyDescent="0.25">
      <c r="A208" s="160"/>
      <c r="B208" s="161"/>
      <c r="C208" s="162"/>
      <c r="D208" s="162"/>
      <c r="E208" s="162"/>
      <c r="F208" s="163"/>
      <c r="G208" s="164"/>
      <c r="H208" s="165"/>
    </row>
    <row r="209" spans="1:8" ht="17.25" customHeight="1" x14ac:dyDescent="0.25">
      <c r="A209" s="160"/>
      <c r="B209" s="161"/>
      <c r="C209" s="162"/>
      <c r="D209" s="162"/>
      <c r="E209" s="162"/>
      <c r="F209" s="163"/>
      <c r="G209" s="164"/>
      <c r="H209" s="165"/>
    </row>
    <row r="210" spans="1:8" ht="17.25" customHeight="1" x14ac:dyDescent="0.25">
      <c r="A210" s="160"/>
      <c r="B210" s="161"/>
      <c r="C210" s="162"/>
      <c r="D210" s="162"/>
      <c r="E210" s="162"/>
      <c r="F210" s="163"/>
      <c r="G210" s="164"/>
      <c r="H210" s="165"/>
    </row>
    <row r="211" spans="1:8" ht="17.25" customHeight="1" x14ac:dyDescent="0.25">
      <c r="A211" s="160"/>
      <c r="B211" s="161"/>
      <c r="C211" s="162"/>
      <c r="D211" s="162"/>
      <c r="E211" s="162"/>
      <c r="F211" s="163"/>
      <c r="G211" s="164"/>
      <c r="H211" s="165"/>
    </row>
    <row r="212" spans="1:8" ht="17.25" customHeight="1" x14ac:dyDescent="0.25">
      <c r="A212" s="160"/>
      <c r="B212" s="161"/>
      <c r="C212" s="162"/>
      <c r="D212" s="162"/>
      <c r="E212" s="162"/>
      <c r="F212" s="163"/>
      <c r="G212" s="164"/>
      <c r="H212" s="165"/>
    </row>
    <row r="213" spans="1:8" ht="17.25" customHeight="1" x14ac:dyDescent="0.25">
      <c r="A213" s="160"/>
      <c r="B213" s="161"/>
      <c r="C213" s="162"/>
      <c r="D213" s="162"/>
      <c r="E213" s="162"/>
      <c r="F213" s="163"/>
      <c r="G213" s="164"/>
      <c r="H213" s="165"/>
    </row>
    <row r="214" spans="1:8" ht="17.25" customHeight="1" x14ac:dyDescent="0.25">
      <c r="A214" s="160"/>
      <c r="B214" s="161"/>
      <c r="C214" s="162"/>
      <c r="D214" s="162"/>
      <c r="E214" s="162"/>
      <c r="F214" s="163"/>
      <c r="G214" s="164"/>
      <c r="H214" s="165"/>
    </row>
    <row r="215" spans="1:8" ht="17.25" customHeight="1" x14ac:dyDescent="0.25">
      <c r="A215" s="160"/>
      <c r="B215" s="161"/>
      <c r="C215" s="162"/>
      <c r="D215" s="162"/>
      <c r="E215" s="162"/>
      <c r="F215" s="163"/>
      <c r="G215" s="164"/>
      <c r="H215" s="165"/>
    </row>
    <row r="216" spans="1:8" ht="17.25" customHeight="1" x14ac:dyDescent="0.25">
      <c r="A216" s="160"/>
      <c r="B216" s="161"/>
      <c r="C216" s="162"/>
      <c r="D216" s="162"/>
      <c r="E216" s="162"/>
      <c r="F216" s="163"/>
      <c r="G216" s="164"/>
      <c r="H216" s="165"/>
    </row>
    <row r="217" spans="1:8" ht="17.25" customHeight="1" x14ac:dyDescent="0.25">
      <c r="A217" s="160"/>
      <c r="B217" s="161"/>
      <c r="C217" s="162"/>
      <c r="D217" s="162"/>
      <c r="E217" s="162"/>
      <c r="F217" s="163"/>
      <c r="G217" s="164"/>
      <c r="H217" s="165"/>
    </row>
    <row r="218" spans="1:8" ht="17.25" customHeight="1" x14ac:dyDescent="0.25">
      <c r="A218" s="160"/>
      <c r="B218" s="161"/>
      <c r="C218" s="162"/>
      <c r="D218" s="162"/>
      <c r="E218" s="162"/>
      <c r="F218" s="163"/>
      <c r="G218" s="164"/>
      <c r="H218" s="165"/>
    </row>
    <row r="219" spans="1:8" ht="17.25" customHeight="1" x14ac:dyDescent="0.25">
      <c r="A219" s="160"/>
      <c r="B219" s="161"/>
      <c r="C219" s="162"/>
      <c r="D219" s="162"/>
      <c r="E219" s="162"/>
      <c r="F219" s="163"/>
      <c r="G219" s="164"/>
      <c r="H219" s="165"/>
    </row>
    <row r="220" spans="1:8" ht="17.25" customHeight="1" x14ac:dyDescent="0.25">
      <c r="A220" s="160"/>
      <c r="B220" s="161"/>
      <c r="C220" s="162"/>
      <c r="D220" s="162"/>
      <c r="E220" s="162"/>
      <c r="F220" s="163"/>
      <c r="G220" s="164"/>
      <c r="H220" s="165"/>
    </row>
    <row r="221" spans="1:8" ht="17.25" customHeight="1" x14ac:dyDescent="0.25">
      <c r="A221" s="160"/>
      <c r="B221" s="161"/>
      <c r="C221" s="162"/>
      <c r="D221" s="162"/>
      <c r="E221" s="162"/>
      <c r="F221" s="163"/>
      <c r="G221" s="164"/>
      <c r="H221" s="165"/>
    </row>
    <row r="222" spans="1:8" ht="17.25" customHeight="1" x14ac:dyDescent="0.25">
      <c r="A222" s="160"/>
      <c r="B222" s="161"/>
      <c r="C222" s="162"/>
      <c r="D222" s="162"/>
      <c r="E222" s="162"/>
      <c r="F222" s="163"/>
      <c r="G222" s="164"/>
      <c r="H222" s="165"/>
    </row>
    <row r="223" spans="1:8" ht="17.25" customHeight="1" x14ac:dyDescent="0.25">
      <c r="A223" s="160"/>
      <c r="B223" s="161"/>
      <c r="C223" s="162"/>
      <c r="D223" s="162"/>
      <c r="E223" s="162"/>
      <c r="F223" s="163"/>
      <c r="G223" s="164"/>
      <c r="H223" s="165"/>
    </row>
    <row r="224" spans="1:8" ht="17.25" customHeight="1" x14ac:dyDescent="0.25">
      <c r="A224" s="160"/>
      <c r="B224" s="161"/>
      <c r="C224" s="162"/>
      <c r="D224" s="162"/>
      <c r="E224" s="162"/>
      <c r="F224" s="163"/>
      <c r="G224" s="164"/>
      <c r="H224" s="165"/>
    </row>
    <row r="225" spans="1:8" ht="17.25" customHeight="1" x14ac:dyDescent="0.25">
      <c r="A225" s="160"/>
      <c r="B225" s="161"/>
      <c r="C225" s="162"/>
      <c r="D225" s="162"/>
      <c r="E225" s="162"/>
      <c r="F225" s="163"/>
      <c r="G225" s="164"/>
      <c r="H225" s="165"/>
    </row>
    <row r="226" spans="1:8" ht="17.25" customHeight="1" x14ac:dyDescent="0.25">
      <c r="A226" s="160"/>
      <c r="B226" s="161"/>
      <c r="C226" s="162"/>
      <c r="D226" s="162"/>
      <c r="E226" s="162"/>
      <c r="F226" s="163"/>
      <c r="G226" s="164"/>
      <c r="H226" s="165"/>
    </row>
    <row r="227" spans="1:8" ht="17.25" customHeight="1" x14ac:dyDescent="0.25">
      <c r="A227" s="160"/>
      <c r="B227" s="161"/>
      <c r="C227" s="162"/>
      <c r="D227" s="162"/>
      <c r="E227" s="162"/>
      <c r="F227" s="163"/>
      <c r="G227" s="164"/>
      <c r="H227" s="165"/>
    </row>
    <row r="228" spans="1:8" ht="17.25" customHeight="1" x14ac:dyDescent="0.25">
      <c r="A228" s="160"/>
      <c r="B228" s="161"/>
      <c r="C228" s="162"/>
      <c r="D228" s="162"/>
      <c r="E228" s="162"/>
      <c r="F228" s="163"/>
      <c r="G228" s="164"/>
      <c r="H228" s="165"/>
    </row>
    <row r="229" spans="1:8" ht="17.25" customHeight="1" x14ac:dyDescent="0.25">
      <c r="A229" s="160"/>
      <c r="B229" s="161"/>
      <c r="C229" s="162"/>
      <c r="D229" s="162"/>
      <c r="E229" s="162"/>
      <c r="F229" s="163"/>
      <c r="G229" s="164"/>
      <c r="H229" s="165"/>
    </row>
    <row r="230" spans="1:8" ht="17.25" customHeight="1" x14ac:dyDescent="0.25">
      <c r="A230" s="160"/>
      <c r="B230" s="161"/>
      <c r="C230" s="162"/>
      <c r="D230" s="162"/>
      <c r="E230" s="162"/>
      <c r="F230" s="163"/>
      <c r="G230" s="164"/>
      <c r="H230" s="165"/>
    </row>
    <row r="231" spans="1:8" ht="17.25" customHeight="1" x14ac:dyDescent="0.25">
      <c r="A231" s="160"/>
      <c r="B231" s="161"/>
      <c r="C231" s="162"/>
      <c r="D231" s="162"/>
      <c r="E231" s="162"/>
      <c r="F231" s="163"/>
      <c r="G231" s="164"/>
      <c r="H231" s="165"/>
    </row>
    <row r="232" spans="1:8" ht="17.25" customHeight="1" x14ac:dyDescent="0.25">
      <c r="A232" s="160"/>
      <c r="B232" s="161"/>
      <c r="C232" s="162"/>
      <c r="D232" s="162"/>
      <c r="E232" s="162"/>
      <c r="F232" s="163"/>
      <c r="G232" s="164"/>
      <c r="H232" s="165"/>
    </row>
    <row r="233" spans="1:8" ht="17.25" customHeight="1" x14ac:dyDescent="0.25">
      <c r="A233" s="160"/>
      <c r="B233" s="161"/>
      <c r="C233" s="162"/>
      <c r="D233" s="162"/>
      <c r="E233" s="162"/>
      <c r="F233" s="163"/>
      <c r="G233" s="164"/>
      <c r="H233" s="165"/>
    </row>
    <row r="234" spans="1:8" ht="17.25" customHeight="1" x14ac:dyDescent="0.25">
      <c r="A234" s="160"/>
      <c r="B234" s="161"/>
      <c r="C234" s="162"/>
      <c r="D234" s="162"/>
      <c r="E234" s="162"/>
      <c r="F234" s="163"/>
      <c r="G234" s="164"/>
      <c r="H234" s="165"/>
    </row>
    <row r="235" spans="1:8" ht="17.25" customHeight="1" x14ac:dyDescent="0.25">
      <c r="A235" s="160"/>
      <c r="B235" s="161"/>
      <c r="C235" s="162"/>
      <c r="D235" s="162"/>
      <c r="E235" s="162"/>
      <c r="F235" s="163"/>
      <c r="G235" s="164"/>
      <c r="H235" s="165"/>
    </row>
    <row r="236" spans="1:8" ht="17.25" customHeight="1" x14ac:dyDescent="0.25">
      <c r="A236" s="160"/>
      <c r="B236" s="161"/>
      <c r="C236" s="162"/>
      <c r="D236" s="162"/>
      <c r="E236" s="162"/>
      <c r="F236" s="163"/>
      <c r="G236" s="164"/>
      <c r="H236" s="165"/>
    </row>
    <row r="237" spans="1:8" ht="17.25" customHeight="1" x14ac:dyDescent="0.25">
      <c r="A237" s="160"/>
      <c r="B237" s="161"/>
      <c r="C237" s="162"/>
      <c r="D237" s="162"/>
      <c r="E237" s="162"/>
      <c r="F237" s="163"/>
      <c r="G237" s="164"/>
      <c r="H237" s="165"/>
    </row>
    <row r="238" spans="1:8" ht="17.25" customHeight="1" x14ac:dyDescent="0.25">
      <c r="A238" s="160"/>
      <c r="B238" s="161"/>
      <c r="C238" s="162"/>
      <c r="D238" s="162"/>
      <c r="E238" s="162"/>
      <c r="F238" s="163"/>
      <c r="G238" s="164"/>
      <c r="H238" s="165"/>
    </row>
    <row r="239" spans="1:8" ht="17.25" customHeight="1" x14ac:dyDescent="0.25">
      <c r="A239" s="160"/>
      <c r="B239" s="161"/>
      <c r="C239" s="162"/>
      <c r="D239" s="162"/>
      <c r="E239" s="162"/>
      <c r="F239" s="163"/>
      <c r="G239" s="164"/>
      <c r="H239" s="165"/>
    </row>
    <row r="240" spans="1:8" ht="17.25" customHeight="1" x14ac:dyDescent="0.25">
      <c r="A240" s="160"/>
      <c r="B240" s="161"/>
      <c r="C240" s="162"/>
      <c r="D240" s="162"/>
      <c r="E240" s="162"/>
      <c r="F240" s="163"/>
      <c r="G240" s="164"/>
      <c r="H240" s="165"/>
    </row>
    <row r="241" spans="1:8" ht="17.25" customHeight="1" x14ac:dyDescent="0.25">
      <c r="A241" s="160"/>
      <c r="B241" s="161"/>
      <c r="C241" s="162"/>
      <c r="D241" s="162"/>
      <c r="E241" s="162"/>
      <c r="F241" s="163"/>
      <c r="G241" s="164"/>
      <c r="H241" s="165"/>
    </row>
    <row r="242" spans="1:8" ht="17.25" customHeight="1" x14ac:dyDescent="0.25">
      <c r="A242" s="160"/>
      <c r="B242" s="161"/>
      <c r="C242" s="162"/>
      <c r="D242" s="162"/>
      <c r="E242" s="162"/>
      <c r="F242" s="163"/>
      <c r="G242" s="164"/>
      <c r="H242" s="165"/>
    </row>
    <row r="243" spans="1:8" ht="17.25" customHeight="1" x14ac:dyDescent="0.25">
      <c r="A243" s="160"/>
      <c r="B243" s="161"/>
      <c r="C243" s="162"/>
      <c r="D243" s="162"/>
      <c r="E243" s="162"/>
      <c r="F243" s="163"/>
      <c r="G243" s="164"/>
      <c r="H243" s="165"/>
    </row>
    <row r="244" spans="1:8" ht="17.25" customHeight="1" x14ac:dyDescent="0.25">
      <c r="A244" s="160"/>
      <c r="B244" s="161"/>
      <c r="C244" s="162"/>
      <c r="D244" s="162"/>
      <c r="E244" s="162"/>
      <c r="F244" s="163"/>
      <c r="G244" s="164"/>
      <c r="H244" s="165"/>
    </row>
    <row r="245" spans="1:8" ht="17.25" customHeight="1" x14ac:dyDescent="0.25">
      <c r="A245" s="160"/>
      <c r="B245" s="161"/>
      <c r="C245" s="162"/>
      <c r="D245" s="162"/>
      <c r="E245" s="162"/>
      <c r="F245" s="163"/>
      <c r="G245" s="164"/>
      <c r="H245" s="165"/>
    </row>
    <row r="246" spans="1:8" ht="17.25" customHeight="1" x14ac:dyDescent="0.25">
      <c r="A246" s="160"/>
      <c r="B246" s="161"/>
      <c r="C246" s="162"/>
      <c r="D246" s="162"/>
      <c r="E246" s="162"/>
      <c r="F246" s="163"/>
      <c r="G246" s="164"/>
      <c r="H246" s="165"/>
    </row>
    <row r="247" spans="1:8" ht="17.25" customHeight="1" x14ac:dyDescent="0.25">
      <c r="A247" s="160"/>
      <c r="B247" s="161"/>
      <c r="C247" s="162"/>
      <c r="D247" s="162"/>
      <c r="E247" s="162"/>
      <c r="F247" s="163"/>
      <c r="G247" s="164"/>
      <c r="H247" s="165"/>
    </row>
    <row r="248" spans="1:8" ht="17.25" customHeight="1" x14ac:dyDescent="0.25">
      <c r="A248" s="160"/>
      <c r="B248" s="161"/>
      <c r="C248" s="162"/>
      <c r="D248" s="162"/>
      <c r="E248" s="162"/>
      <c r="F248" s="163"/>
      <c r="G248" s="164"/>
      <c r="H248" s="165"/>
    </row>
    <row r="249" spans="1:8" ht="17.25" customHeight="1" x14ac:dyDescent="0.25">
      <c r="A249" s="160"/>
      <c r="B249" s="161"/>
      <c r="C249" s="162"/>
      <c r="D249" s="162"/>
      <c r="E249" s="162"/>
      <c r="F249" s="163"/>
      <c r="G249" s="164"/>
      <c r="H249" s="165"/>
    </row>
    <row r="250" spans="1:8" ht="17.25" customHeight="1" x14ac:dyDescent="0.25">
      <c r="A250" s="160"/>
      <c r="B250" s="161"/>
      <c r="C250" s="162"/>
      <c r="D250" s="162"/>
      <c r="E250" s="162"/>
      <c r="F250" s="163"/>
      <c r="G250" s="164"/>
      <c r="H250" s="165"/>
    </row>
    <row r="251" spans="1:8" ht="17.25" customHeight="1" x14ac:dyDescent="0.25">
      <c r="A251" s="160"/>
      <c r="B251" s="161"/>
      <c r="C251" s="162"/>
      <c r="D251" s="162"/>
      <c r="E251" s="162"/>
      <c r="F251" s="163"/>
      <c r="G251" s="164"/>
      <c r="H251" s="165"/>
    </row>
    <row r="252" spans="1:8" ht="17.25" customHeight="1" x14ac:dyDescent="0.25">
      <c r="A252" s="160"/>
      <c r="B252" s="161"/>
      <c r="C252" s="162"/>
      <c r="D252" s="162"/>
      <c r="E252" s="162"/>
      <c r="F252" s="163"/>
      <c r="G252" s="164"/>
      <c r="H252" s="165"/>
    </row>
    <row r="253" spans="1:8" ht="17.25" customHeight="1" x14ac:dyDescent="0.25">
      <c r="A253" s="160"/>
      <c r="B253" s="161"/>
      <c r="C253" s="162"/>
      <c r="D253" s="162"/>
      <c r="E253" s="162"/>
      <c r="F253" s="163"/>
      <c r="G253" s="164"/>
      <c r="H253" s="165"/>
    </row>
    <row r="254" spans="1:8" ht="17.25" customHeight="1" x14ac:dyDescent="0.25">
      <c r="A254" s="160"/>
      <c r="B254" s="161"/>
      <c r="C254" s="162"/>
      <c r="D254" s="162"/>
      <c r="E254" s="162"/>
      <c r="F254" s="163"/>
      <c r="G254" s="164"/>
      <c r="H254" s="165"/>
    </row>
    <row r="255" spans="1:8" ht="17.25" customHeight="1" x14ac:dyDescent="0.25">
      <c r="A255" s="160"/>
      <c r="B255" s="161"/>
      <c r="C255" s="162"/>
      <c r="D255" s="162"/>
      <c r="E255" s="162"/>
      <c r="F255" s="163"/>
      <c r="G255" s="164"/>
      <c r="H255" s="165"/>
    </row>
    <row r="256" spans="1:8" ht="17.25" customHeight="1" x14ac:dyDescent="0.25">
      <c r="A256" s="160"/>
      <c r="B256" s="161"/>
      <c r="C256" s="162"/>
      <c r="D256" s="162"/>
      <c r="E256" s="162"/>
      <c r="F256" s="163"/>
      <c r="G256" s="164"/>
      <c r="H256" s="165"/>
    </row>
    <row r="257" spans="1:8" ht="17.25" customHeight="1" x14ac:dyDescent="0.25">
      <c r="A257" s="160"/>
      <c r="B257" s="161"/>
      <c r="C257" s="162"/>
      <c r="D257" s="162"/>
      <c r="E257" s="162"/>
      <c r="F257" s="163"/>
      <c r="G257" s="164"/>
      <c r="H257" s="165"/>
    </row>
    <row r="258" spans="1:8" ht="17.25" customHeight="1" x14ac:dyDescent="0.25">
      <c r="A258" s="160"/>
      <c r="B258" s="161"/>
      <c r="C258" s="162"/>
      <c r="D258" s="162"/>
      <c r="E258" s="162"/>
      <c r="F258" s="163"/>
      <c r="G258" s="164"/>
      <c r="H258" s="165"/>
    </row>
    <row r="259" spans="1:8" ht="17.25" customHeight="1" x14ac:dyDescent="0.25">
      <c r="A259" s="160"/>
      <c r="B259" s="161"/>
      <c r="C259" s="162"/>
      <c r="D259" s="162"/>
      <c r="E259" s="162"/>
      <c r="F259" s="163"/>
      <c r="G259" s="164"/>
      <c r="H259" s="165"/>
    </row>
    <row r="260" spans="1:8" ht="17.25" customHeight="1" x14ac:dyDescent="0.25">
      <c r="A260" s="160"/>
      <c r="B260" s="161"/>
      <c r="C260" s="162"/>
      <c r="D260" s="162"/>
      <c r="E260" s="162"/>
      <c r="F260" s="163"/>
      <c r="G260" s="164"/>
      <c r="H260" s="165"/>
    </row>
    <row r="261" spans="1:8" ht="17.25" customHeight="1" x14ac:dyDescent="0.25">
      <c r="A261" s="160"/>
      <c r="B261" s="161"/>
      <c r="C261" s="162"/>
      <c r="D261" s="162"/>
      <c r="E261" s="162"/>
      <c r="F261" s="163"/>
      <c r="G261" s="164"/>
      <c r="H261" s="165"/>
    </row>
    <row r="262" spans="1:8" ht="17.25" customHeight="1" x14ac:dyDescent="0.25">
      <c r="A262" s="160"/>
      <c r="B262" s="161"/>
      <c r="C262" s="162"/>
      <c r="D262" s="162"/>
      <c r="E262" s="162"/>
      <c r="F262" s="163"/>
      <c r="G262" s="164"/>
      <c r="H262" s="165"/>
    </row>
    <row r="263" spans="1:8" ht="17.25" customHeight="1" x14ac:dyDescent="0.25">
      <c r="A263" s="160"/>
      <c r="B263" s="161"/>
      <c r="C263" s="162"/>
      <c r="D263" s="162"/>
      <c r="E263" s="162"/>
      <c r="F263" s="163"/>
      <c r="G263" s="164"/>
      <c r="H263" s="165"/>
    </row>
    <row r="264" spans="1:8" ht="17.25" customHeight="1" x14ac:dyDescent="0.25">
      <c r="A264" s="160"/>
      <c r="B264" s="161"/>
      <c r="C264" s="162"/>
      <c r="D264" s="162"/>
      <c r="E264" s="162"/>
      <c r="F264" s="163"/>
      <c r="G264" s="164"/>
      <c r="H264" s="165"/>
    </row>
    <row r="265" spans="1:8" ht="17.25" customHeight="1" x14ac:dyDescent="0.25">
      <c r="A265" s="160"/>
      <c r="B265" s="161"/>
      <c r="C265" s="162"/>
      <c r="D265" s="162"/>
      <c r="E265" s="162"/>
      <c r="F265" s="163"/>
      <c r="G265" s="164"/>
      <c r="H265" s="165"/>
    </row>
    <row r="266" spans="1:8" ht="17.25" customHeight="1" x14ac:dyDescent="0.25">
      <c r="A266" s="160"/>
      <c r="B266" s="161"/>
      <c r="C266" s="162"/>
      <c r="D266" s="162"/>
      <c r="E266" s="162"/>
      <c r="F266" s="163"/>
      <c r="G266" s="164"/>
      <c r="H266" s="165"/>
    </row>
    <row r="267" spans="1:8" ht="17.25" customHeight="1" x14ac:dyDescent="0.25">
      <c r="A267" s="160"/>
      <c r="B267" s="161"/>
      <c r="C267" s="162"/>
      <c r="D267" s="162"/>
      <c r="E267" s="162"/>
      <c r="F267" s="163"/>
      <c r="G267" s="164"/>
      <c r="H267" s="165"/>
    </row>
    <row r="268" spans="1:8" ht="17.25" customHeight="1" x14ac:dyDescent="0.25">
      <c r="A268" s="160"/>
      <c r="B268" s="161"/>
      <c r="C268" s="162"/>
      <c r="D268" s="162"/>
      <c r="E268" s="162"/>
      <c r="F268" s="163"/>
      <c r="G268" s="164"/>
      <c r="H268" s="165"/>
    </row>
    <row r="269" spans="1:8" ht="17.25" customHeight="1" x14ac:dyDescent="0.25">
      <c r="A269" s="160"/>
      <c r="B269" s="161"/>
      <c r="C269" s="162"/>
      <c r="D269" s="162"/>
      <c r="E269" s="162"/>
      <c r="F269" s="163"/>
      <c r="G269" s="164"/>
      <c r="H269" s="165"/>
    </row>
    <row r="270" spans="1:8" ht="17.25" customHeight="1" x14ac:dyDescent="0.25">
      <c r="A270" s="160"/>
      <c r="B270" s="161"/>
      <c r="C270" s="162"/>
      <c r="D270" s="162"/>
      <c r="E270" s="162"/>
      <c r="F270" s="163"/>
      <c r="G270" s="164"/>
      <c r="H270" s="165"/>
    </row>
    <row r="271" spans="1:8" ht="17.25" customHeight="1" x14ac:dyDescent="0.25">
      <c r="A271" s="160"/>
      <c r="B271" s="161"/>
      <c r="C271" s="162"/>
      <c r="D271" s="162"/>
      <c r="E271" s="162"/>
      <c r="F271" s="163"/>
      <c r="G271" s="164"/>
      <c r="H271" s="165"/>
    </row>
    <row r="272" spans="1:8" ht="17.25" customHeight="1" x14ac:dyDescent="0.25">
      <c r="A272" s="160"/>
      <c r="B272" s="161"/>
      <c r="C272" s="162"/>
      <c r="D272" s="162"/>
      <c r="E272" s="162"/>
      <c r="F272" s="163"/>
      <c r="G272" s="164"/>
      <c r="H272" s="165"/>
    </row>
    <row r="273" spans="1:8" ht="17.25" customHeight="1" x14ac:dyDescent="0.25">
      <c r="A273" s="160"/>
      <c r="B273" s="161"/>
      <c r="C273" s="162"/>
      <c r="D273" s="162"/>
      <c r="E273" s="162"/>
      <c r="F273" s="163"/>
      <c r="G273" s="164"/>
      <c r="H273" s="165"/>
    </row>
    <row r="274" spans="1:8" ht="17.25" customHeight="1" x14ac:dyDescent="0.25">
      <c r="A274" s="160"/>
      <c r="B274" s="161"/>
      <c r="C274" s="162"/>
      <c r="D274" s="162"/>
      <c r="E274" s="162"/>
      <c r="F274" s="163"/>
      <c r="G274" s="164"/>
      <c r="H274" s="165"/>
    </row>
    <row r="275" spans="1:8" ht="17.25" customHeight="1" x14ac:dyDescent="0.25">
      <c r="A275" s="160"/>
      <c r="B275" s="161"/>
      <c r="C275" s="162"/>
      <c r="D275" s="162"/>
      <c r="E275" s="162"/>
      <c r="F275" s="163"/>
      <c r="G275" s="164"/>
      <c r="H275" s="165"/>
    </row>
    <row r="276" spans="1:8" ht="17.25" customHeight="1" x14ac:dyDescent="0.25">
      <c r="A276" s="160"/>
      <c r="B276" s="161"/>
      <c r="C276" s="162"/>
      <c r="D276" s="162"/>
      <c r="E276" s="162"/>
      <c r="F276" s="163"/>
      <c r="G276" s="164"/>
      <c r="H276" s="165"/>
    </row>
    <row r="277" spans="1:8" ht="17.25" customHeight="1" x14ac:dyDescent="0.25">
      <c r="A277" s="160"/>
      <c r="B277" s="161"/>
      <c r="C277" s="162"/>
      <c r="D277" s="162"/>
      <c r="E277" s="162"/>
      <c r="F277" s="163"/>
      <c r="G277" s="164"/>
      <c r="H277" s="165"/>
    </row>
    <row r="278" spans="1:8" ht="17.25" customHeight="1" x14ac:dyDescent="0.25">
      <c r="A278" s="160"/>
      <c r="B278" s="161"/>
      <c r="C278" s="162"/>
      <c r="D278" s="162"/>
      <c r="E278" s="162"/>
      <c r="F278" s="163"/>
      <c r="G278" s="164"/>
      <c r="H278" s="165"/>
    </row>
    <row r="279" spans="1:8" ht="17.25" customHeight="1" x14ac:dyDescent="0.25">
      <c r="A279" s="160"/>
      <c r="B279" s="161"/>
      <c r="C279" s="162"/>
      <c r="D279" s="162"/>
      <c r="E279" s="162"/>
      <c r="F279" s="163"/>
      <c r="G279" s="164"/>
      <c r="H279" s="165"/>
    </row>
    <row r="280" spans="1:8" ht="17.25" customHeight="1" x14ac:dyDescent="0.25">
      <c r="A280" s="160"/>
      <c r="B280" s="161"/>
      <c r="C280" s="162"/>
      <c r="D280" s="162"/>
      <c r="E280" s="162"/>
      <c r="F280" s="163"/>
      <c r="G280" s="164"/>
      <c r="H280" s="165"/>
    </row>
    <row r="281" spans="1:8" ht="17.25" customHeight="1" x14ac:dyDescent="0.25">
      <c r="A281" s="160"/>
      <c r="B281" s="161"/>
      <c r="C281" s="162"/>
      <c r="D281" s="162"/>
      <c r="E281" s="162"/>
      <c r="F281" s="163"/>
      <c r="G281" s="164"/>
      <c r="H281" s="165"/>
    </row>
    <row r="282" spans="1:8" ht="17.25" customHeight="1" x14ac:dyDescent="0.25">
      <c r="A282" s="160"/>
      <c r="B282" s="161"/>
      <c r="C282" s="162"/>
      <c r="D282" s="162"/>
      <c r="E282" s="162"/>
      <c r="F282" s="163"/>
      <c r="G282" s="164"/>
      <c r="H282" s="165"/>
    </row>
    <row r="283" spans="1:8" ht="17.25" customHeight="1" x14ac:dyDescent="0.25">
      <c r="A283" s="160"/>
      <c r="B283" s="161"/>
      <c r="C283" s="162"/>
      <c r="D283" s="162"/>
      <c r="E283" s="162"/>
      <c r="F283" s="163"/>
      <c r="G283" s="164"/>
      <c r="H283" s="165"/>
    </row>
    <row r="284" spans="1:8" ht="17.25" customHeight="1" x14ac:dyDescent="0.25">
      <c r="A284" s="160"/>
      <c r="B284" s="161"/>
      <c r="C284" s="162"/>
      <c r="D284" s="162"/>
      <c r="E284" s="162"/>
      <c r="F284" s="163"/>
      <c r="G284" s="164"/>
      <c r="H284" s="165"/>
    </row>
    <row r="285" spans="1:8" ht="17.25" customHeight="1" x14ac:dyDescent="0.25">
      <c r="A285" s="160"/>
      <c r="B285" s="161"/>
      <c r="C285" s="162"/>
      <c r="D285" s="162"/>
      <c r="E285" s="162"/>
      <c r="F285" s="163"/>
      <c r="G285" s="164"/>
      <c r="H285" s="165"/>
    </row>
    <row r="286" spans="1:8" ht="17.25" customHeight="1" x14ac:dyDescent="0.25">
      <c r="A286" s="160"/>
      <c r="B286" s="161"/>
      <c r="C286" s="162"/>
      <c r="D286" s="162"/>
      <c r="E286" s="162"/>
      <c r="F286" s="163"/>
      <c r="G286" s="164"/>
      <c r="H286" s="165"/>
    </row>
    <row r="287" spans="1:8" ht="17.25" customHeight="1" x14ac:dyDescent="0.25">
      <c r="A287" s="160"/>
      <c r="B287" s="161"/>
      <c r="C287" s="162"/>
      <c r="D287" s="162"/>
      <c r="E287" s="162"/>
      <c r="F287" s="163"/>
      <c r="G287" s="164"/>
      <c r="H287" s="165"/>
    </row>
    <row r="288" spans="1:8" ht="17.25" customHeight="1" x14ac:dyDescent="0.25">
      <c r="A288" s="160"/>
      <c r="B288" s="161"/>
      <c r="C288" s="162"/>
      <c r="D288" s="162"/>
      <c r="E288" s="162"/>
      <c r="F288" s="163"/>
      <c r="G288" s="164"/>
      <c r="H288" s="165"/>
    </row>
    <row r="289" spans="1:8" ht="17.25" customHeight="1" x14ac:dyDescent="0.25">
      <c r="A289" s="160"/>
      <c r="B289" s="161"/>
      <c r="C289" s="162"/>
      <c r="D289" s="162"/>
      <c r="E289" s="162"/>
      <c r="F289" s="163"/>
      <c r="G289" s="164"/>
      <c r="H289" s="165"/>
    </row>
    <row r="290" spans="1:8" ht="17.25" customHeight="1" x14ac:dyDescent="0.25">
      <c r="A290" s="160"/>
      <c r="B290" s="161"/>
      <c r="C290" s="162"/>
      <c r="D290" s="162"/>
      <c r="E290" s="162"/>
      <c r="F290" s="163"/>
      <c r="G290" s="164"/>
      <c r="H290" s="165"/>
    </row>
    <row r="291" spans="1:8" ht="17.25" customHeight="1" x14ac:dyDescent="0.25">
      <c r="A291" s="160"/>
      <c r="B291" s="161"/>
      <c r="C291" s="162"/>
      <c r="D291" s="162"/>
      <c r="E291" s="162"/>
      <c r="F291" s="163"/>
      <c r="G291" s="164"/>
      <c r="H291" s="165"/>
    </row>
    <row r="292" spans="1:8" ht="17.25" customHeight="1" x14ac:dyDescent="0.25">
      <c r="A292" s="160"/>
      <c r="B292" s="161"/>
      <c r="C292" s="162"/>
      <c r="D292" s="162"/>
      <c r="E292" s="162"/>
      <c r="F292" s="163"/>
      <c r="G292" s="164"/>
      <c r="H292" s="165"/>
    </row>
    <row r="293" spans="1:8" ht="17.25" customHeight="1" x14ac:dyDescent="0.25">
      <c r="A293" s="160"/>
      <c r="B293" s="161"/>
      <c r="C293" s="162"/>
      <c r="D293" s="162"/>
      <c r="E293" s="162"/>
      <c r="F293" s="163"/>
      <c r="G293" s="164"/>
      <c r="H293" s="165"/>
    </row>
    <row r="294" spans="1:8" ht="17.25" customHeight="1" x14ac:dyDescent="0.25">
      <c r="A294" s="160"/>
      <c r="B294" s="161"/>
      <c r="C294" s="162"/>
      <c r="D294" s="162"/>
      <c r="E294" s="162"/>
      <c r="F294" s="163"/>
      <c r="G294" s="164"/>
      <c r="H294" s="165"/>
    </row>
    <row r="295" spans="1:8" ht="17.25" customHeight="1" x14ac:dyDescent="0.25">
      <c r="A295" s="160"/>
      <c r="B295" s="161"/>
      <c r="C295" s="162"/>
      <c r="D295" s="162"/>
      <c r="E295" s="162"/>
      <c r="F295" s="162"/>
      <c r="G295" s="164"/>
      <c r="H295" s="165"/>
    </row>
    <row r="296" spans="1:8" ht="17.25" customHeight="1" x14ac:dyDescent="0.25">
      <c r="A296" s="160"/>
      <c r="B296" s="161"/>
      <c r="C296" s="162"/>
      <c r="D296" s="162"/>
      <c r="E296" s="162"/>
      <c r="F296" s="163"/>
      <c r="G296" s="164"/>
      <c r="H296" s="165"/>
    </row>
    <row r="297" spans="1:8" ht="17.25" customHeight="1" x14ac:dyDescent="0.25">
      <c r="A297" s="160"/>
      <c r="B297" s="161"/>
      <c r="C297" s="162"/>
      <c r="D297" s="162"/>
      <c r="E297" s="162"/>
      <c r="F297" s="163"/>
      <c r="G297" s="164"/>
      <c r="H297" s="165"/>
    </row>
    <row r="298" spans="1:8" ht="17.25" customHeight="1" x14ac:dyDescent="0.25">
      <c r="A298" s="160"/>
      <c r="B298" s="161"/>
      <c r="C298" s="162"/>
      <c r="D298" s="162"/>
      <c r="E298" s="162"/>
      <c r="F298" s="163"/>
      <c r="G298" s="164"/>
      <c r="H298" s="165"/>
    </row>
    <row r="299" spans="1:8" ht="17.25" customHeight="1" x14ac:dyDescent="0.25">
      <c r="A299" s="160"/>
      <c r="B299" s="161"/>
      <c r="C299" s="162"/>
      <c r="D299" s="162"/>
      <c r="E299" s="162"/>
      <c r="F299" s="163"/>
      <c r="G299" s="164"/>
      <c r="H299" s="165"/>
    </row>
    <row r="300" spans="1:8" ht="17.25" customHeight="1" x14ac:dyDescent="0.25">
      <c r="A300" s="160"/>
      <c r="B300" s="161"/>
      <c r="C300" s="162"/>
      <c r="D300" s="162"/>
      <c r="E300" s="162"/>
      <c r="F300" s="163"/>
      <c r="G300" s="164"/>
      <c r="H300" s="165"/>
    </row>
    <row r="301" spans="1:8" ht="17.25" customHeight="1" x14ac:dyDescent="0.25">
      <c r="A301" s="160"/>
      <c r="B301" s="161"/>
      <c r="C301" s="162"/>
      <c r="D301" s="162"/>
      <c r="E301" s="162"/>
      <c r="F301" s="163"/>
      <c r="G301" s="164"/>
      <c r="H301" s="165"/>
    </row>
    <row r="302" spans="1:8" ht="17.25" customHeight="1" x14ac:dyDescent="0.25">
      <c r="A302" s="160"/>
      <c r="B302" s="161"/>
      <c r="C302" s="162"/>
      <c r="D302" s="162"/>
      <c r="E302" s="162"/>
      <c r="F302" s="163"/>
      <c r="G302" s="164"/>
      <c r="H302" s="165"/>
    </row>
    <row r="303" spans="1:8" ht="17.25" customHeight="1" x14ac:dyDescent="0.25">
      <c r="A303" s="160"/>
      <c r="B303" s="161"/>
      <c r="C303" s="162"/>
      <c r="D303" s="162"/>
      <c r="E303" s="162"/>
      <c r="F303" s="163"/>
      <c r="G303" s="164"/>
      <c r="H303" s="165"/>
    </row>
    <row r="304" spans="1:8" ht="17.25" customHeight="1" x14ac:dyDescent="0.25">
      <c r="A304" s="160"/>
      <c r="B304" s="161"/>
      <c r="C304" s="162"/>
      <c r="D304" s="162"/>
      <c r="E304" s="162"/>
      <c r="F304" s="163"/>
      <c r="G304" s="164"/>
      <c r="H304" s="165"/>
    </row>
    <row r="305" spans="1:8" ht="17.25" customHeight="1" x14ac:dyDescent="0.25">
      <c r="A305" s="160"/>
      <c r="B305" s="161"/>
      <c r="C305" s="162"/>
      <c r="D305" s="162"/>
      <c r="E305" s="162"/>
      <c r="F305" s="163"/>
      <c r="G305" s="164"/>
      <c r="H305" s="165"/>
    </row>
    <row r="306" spans="1:8" ht="17.25" customHeight="1" x14ac:dyDescent="0.25">
      <c r="A306" s="160"/>
      <c r="B306" s="161"/>
      <c r="C306" s="162"/>
      <c r="D306" s="162"/>
      <c r="E306" s="162"/>
      <c r="F306" s="163"/>
      <c r="G306" s="164"/>
      <c r="H306" s="165"/>
    </row>
    <row r="307" spans="1:8" ht="17.25" customHeight="1" x14ac:dyDescent="0.25">
      <c r="A307" s="160"/>
      <c r="B307" s="161"/>
      <c r="C307" s="162"/>
      <c r="D307" s="162"/>
      <c r="E307" s="162"/>
      <c r="F307" s="163"/>
      <c r="G307" s="164"/>
      <c r="H307" s="165"/>
    </row>
    <row r="308" spans="1:8" ht="17.25" customHeight="1" x14ac:dyDescent="0.25">
      <c r="A308" s="160"/>
      <c r="B308" s="161"/>
      <c r="C308" s="162"/>
      <c r="D308" s="162"/>
      <c r="E308" s="162"/>
      <c r="F308" s="163"/>
      <c r="G308" s="164"/>
      <c r="H308" s="165"/>
    </row>
    <row r="309" spans="1:8" ht="17.25" customHeight="1" x14ac:dyDescent="0.25">
      <c r="A309" s="160"/>
      <c r="B309" s="161"/>
      <c r="C309" s="162"/>
      <c r="D309" s="162"/>
      <c r="E309" s="162"/>
      <c r="F309" s="163"/>
      <c r="G309" s="164"/>
      <c r="H309" s="165"/>
    </row>
    <row r="310" spans="1:8" ht="17.25" customHeight="1" x14ac:dyDescent="0.25">
      <c r="A310" s="160"/>
      <c r="B310" s="161"/>
      <c r="C310" s="162"/>
      <c r="D310" s="162"/>
      <c r="E310" s="162"/>
      <c r="F310" s="163"/>
      <c r="G310" s="164"/>
      <c r="H310" s="165"/>
    </row>
    <row r="311" spans="1:8" ht="17.25" customHeight="1" x14ac:dyDescent="0.25">
      <c r="A311" s="160"/>
      <c r="B311" s="161"/>
      <c r="C311" s="162"/>
      <c r="D311" s="162"/>
      <c r="E311" s="162"/>
      <c r="F311" s="163"/>
      <c r="G311" s="164"/>
      <c r="H311" s="165"/>
    </row>
    <row r="312" spans="1:8" ht="17.25" customHeight="1" x14ac:dyDescent="0.25">
      <c r="A312" s="160"/>
      <c r="B312" s="161"/>
      <c r="C312" s="162"/>
      <c r="D312" s="162"/>
      <c r="E312" s="162"/>
      <c r="F312" s="163"/>
      <c r="G312" s="164"/>
      <c r="H312" s="165"/>
    </row>
    <row r="313" spans="1:8" ht="17.25" customHeight="1" x14ac:dyDescent="0.25">
      <c r="A313" s="160"/>
      <c r="B313" s="161"/>
      <c r="C313" s="162"/>
      <c r="D313" s="162"/>
      <c r="E313" s="162"/>
      <c r="F313" s="163"/>
      <c r="G313" s="164"/>
      <c r="H313" s="165"/>
    </row>
    <row r="314" spans="1:8" ht="17.25" customHeight="1" x14ac:dyDescent="0.25">
      <c r="A314" s="160"/>
      <c r="B314" s="161"/>
      <c r="C314" s="162"/>
      <c r="D314" s="162"/>
      <c r="E314" s="162"/>
      <c r="F314" s="163"/>
      <c r="G314" s="164"/>
      <c r="H314" s="165"/>
    </row>
    <row r="315" spans="1:8" ht="17.25" customHeight="1" x14ac:dyDescent="0.25">
      <c r="A315" s="160"/>
      <c r="B315" s="161"/>
      <c r="C315" s="162"/>
      <c r="D315" s="162"/>
      <c r="E315" s="162"/>
      <c r="F315" s="163"/>
      <c r="G315" s="164"/>
      <c r="H315" s="165"/>
    </row>
    <row r="316" spans="1:8" ht="17.25" customHeight="1" x14ac:dyDescent="0.25">
      <c r="A316" s="160"/>
      <c r="B316" s="161"/>
      <c r="C316" s="162"/>
      <c r="D316" s="162"/>
      <c r="E316" s="162"/>
      <c r="F316" s="163"/>
      <c r="G316" s="164"/>
      <c r="H316" s="165"/>
    </row>
    <row r="317" spans="1:8" ht="17.25" customHeight="1" x14ac:dyDescent="0.25">
      <c r="A317" s="160"/>
      <c r="B317" s="161"/>
      <c r="C317" s="162"/>
      <c r="D317" s="162"/>
      <c r="E317" s="162"/>
      <c r="F317" s="163"/>
      <c r="G317" s="164"/>
      <c r="H317" s="165"/>
    </row>
    <row r="318" spans="1:8" ht="17.25" customHeight="1" x14ac:dyDescent="0.25">
      <c r="A318" s="160"/>
      <c r="B318" s="161"/>
      <c r="C318" s="162"/>
      <c r="D318" s="162"/>
      <c r="E318" s="162"/>
      <c r="F318" s="163"/>
      <c r="G318" s="164"/>
      <c r="H318" s="165"/>
    </row>
    <row r="319" spans="1:8" ht="17.25" customHeight="1" x14ac:dyDescent="0.25">
      <c r="A319" s="160"/>
      <c r="B319" s="161"/>
      <c r="C319" s="162"/>
      <c r="D319" s="162"/>
      <c r="E319" s="162"/>
      <c r="F319" s="163"/>
      <c r="G319" s="164"/>
      <c r="H319" s="165"/>
    </row>
    <row r="320" spans="1:8" ht="17.25" customHeight="1" x14ac:dyDescent="0.25">
      <c r="A320" s="160"/>
      <c r="B320" s="161"/>
      <c r="C320" s="162"/>
      <c r="D320" s="162"/>
      <c r="E320" s="162"/>
      <c r="F320" s="163"/>
      <c r="G320" s="164"/>
      <c r="H320" s="165"/>
    </row>
    <row r="321" spans="1:8" ht="17.25" customHeight="1" x14ac:dyDescent="0.25">
      <c r="A321" s="160"/>
      <c r="B321" s="161"/>
      <c r="C321" s="162"/>
      <c r="D321" s="162"/>
      <c r="E321" s="162"/>
      <c r="F321" s="163"/>
      <c r="G321" s="164"/>
      <c r="H321" s="165"/>
    </row>
    <row r="322" spans="1:8" ht="17.25" customHeight="1" x14ac:dyDescent="0.25">
      <c r="A322" s="160"/>
      <c r="B322" s="161"/>
      <c r="C322" s="162"/>
      <c r="D322" s="162"/>
      <c r="E322" s="162"/>
      <c r="F322" s="163"/>
      <c r="G322" s="164"/>
      <c r="H322" s="165"/>
    </row>
    <row r="323" spans="1:8" ht="17.25" customHeight="1" x14ac:dyDescent="0.25">
      <c r="A323" s="160"/>
      <c r="B323" s="161"/>
      <c r="C323" s="162"/>
      <c r="D323" s="162"/>
      <c r="E323" s="162"/>
      <c r="F323" s="163"/>
      <c r="G323" s="164"/>
      <c r="H323" s="165"/>
    </row>
    <row r="324" spans="1:8" ht="17.25" customHeight="1" x14ac:dyDescent="0.25">
      <c r="A324" s="160"/>
      <c r="B324" s="161"/>
      <c r="C324" s="162"/>
      <c r="D324" s="162"/>
      <c r="E324" s="162"/>
      <c r="F324" s="163"/>
      <c r="G324" s="164"/>
      <c r="H324" s="165"/>
    </row>
    <row r="325" spans="1:8" ht="17.25" customHeight="1" x14ac:dyDescent="0.25">
      <c r="A325" s="160"/>
      <c r="B325" s="161"/>
      <c r="C325" s="162"/>
      <c r="D325" s="162"/>
      <c r="E325" s="162"/>
      <c r="F325" s="163"/>
      <c r="G325" s="164"/>
      <c r="H325" s="165"/>
    </row>
    <row r="326" spans="1:8" ht="17.25" customHeight="1" x14ac:dyDescent="0.25">
      <c r="A326" s="160"/>
      <c r="B326" s="161"/>
      <c r="C326" s="162"/>
      <c r="D326" s="162"/>
      <c r="E326" s="162"/>
      <c r="F326" s="163"/>
      <c r="G326" s="164"/>
      <c r="H326" s="165"/>
    </row>
    <row r="327" spans="1:8" ht="17.25" customHeight="1" x14ac:dyDescent="0.25">
      <c r="A327" s="160"/>
      <c r="B327" s="161"/>
      <c r="C327" s="162"/>
      <c r="D327" s="162"/>
      <c r="E327" s="162"/>
      <c r="F327" s="163"/>
      <c r="G327" s="164"/>
      <c r="H327" s="165"/>
    </row>
    <row r="328" spans="1:8" ht="17.25" customHeight="1" x14ac:dyDescent="0.25">
      <c r="A328" s="160"/>
      <c r="B328" s="161"/>
      <c r="C328" s="162"/>
      <c r="D328" s="162"/>
      <c r="E328" s="162"/>
      <c r="F328" s="163"/>
      <c r="G328" s="164"/>
      <c r="H328" s="165"/>
    </row>
    <row r="329" spans="1:8" ht="17.25" customHeight="1" x14ac:dyDescent="0.25">
      <c r="A329" s="160"/>
      <c r="B329" s="161"/>
      <c r="C329" s="162"/>
      <c r="D329" s="162"/>
      <c r="E329" s="162"/>
      <c r="F329" s="163"/>
      <c r="G329" s="164"/>
      <c r="H329" s="165"/>
    </row>
    <row r="330" spans="1:8" ht="17.25" customHeight="1" x14ac:dyDescent="0.25">
      <c r="A330" s="160"/>
      <c r="B330" s="161"/>
      <c r="C330" s="162"/>
      <c r="D330" s="162"/>
      <c r="E330" s="162"/>
      <c r="F330" s="163"/>
      <c r="G330" s="164"/>
      <c r="H330" s="165"/>
    </row>
    <row r="331" spans="1:8" ht="17.25" customHeight="1" x14ac:dyDescent="0.25">
      <c r="A331" s="160"/>
      <c r="B331" s="161"/>
      <c r="C331" s="162"/>
      <c r="D331" s="162"/>
      <c r="E331" s="162"/>
      <c r="F331" s="163"/>
      <c r="G331" s="164"/>
      <c r="H331" s="165"/>
    </row>
    <row r="332" spans="1:8" ht="17.25" customHeight="1" x14ac:dyDescent="0.25">
      <c r="A332" s="160"/>
      <c r="B332" s="161"/>
      <c r="C332" s="162"/>
      <c r="D332" s="162"/>
      <c r="E332" s="162"/>
      <c r="F332" s="163"/>
      <c r="G332" s="164"/>
      <c r="H332" s="165"/>
    </row>
    <row r="333" spans="1:8" ht="17.25" customHeight="1" x14ac:dyDescent="0.25">
      <c r="A333" s="160"/>
      <c r="B333" s="161"/>
      <c r="C333" s="162"/>
      <c r="D333" s="162"/>
      <c r="E333" s="162"/>
      <c r="F333" s="163"/>
      <c r="G333" s="164"/>
      <c r="H333" s="165"/>
    </row>
    <row r="334" spans="1:8" ht="17.25" customHeight="1" x14ac:dyDescent="0.25">
      <c r="A334" s="160"/>
      <c r="B334" s="161"/>
      <c r="C334" s="162"/>
      <c r="D334" s="162"/>
      <c r="E334" s="162"/>
      <c r="F334" s="163"/>
      <c r="G334" s="164"/>
      <c r="H334" s="165"/>
    </row>
    <row r="335" spans="1:8" ht="17.25" customHeight="1" x14ac:dyDescent="0.25">
      <c r="A335" s="160"/>
      <c r="B335" s="161"/>
      <c r="C335" s="162"/>
      <c r="D335" s="162"/>
      <c r="E335" s="162"/>
      <c r="F335" s="163"/>
      <c r="G335" s="164"/>
      <c r="H335" s="165"/>
    </row>
    <row r="336" spans="1:8" ht="17.25" customHeight="1" x14ac:dyDescent="0.25">
      <c r="A336" s="160"/>
      <c r="B336" s="161"/>
      <c r="C336" s="162"/>
      <c r="D336" s="162"/>
      <c r="E336" s="162"/>
      <c r="F336" s="163"/>
      <c r="G336" s="164"/>
      <c r="H336" s="165"/>
    </row>
    <row r="337" spans="1:8" ht="17.25" customHeight="1" x14ac:dyDescent="0.25">
      <c r="A337" s="160"/>
      <c r="B337" s="161"/>
      <c r="C337" s="162"/>
      <c r="D337" s="162"/>
      <c r="E337" s="162"/>
      <c r="F337" s="163"/>
      <c r="G337" s="164"/>
      <c r="H337" s="165"/>
    </row>
    <row r="338" spans="1:8" ht="17.25" customHeight="1" x14ac:dyDescent="0.25">
      <c r="A338" s="160"/>
      <c r="B338" s="161"/>
      <c r="C338" s="162"/>
      <c r="D338" s="162"/>
      <c r="E338" s="162"/>
      <c r="F338" s="163"/>
      <c r="G338" s="164"/>
      <c r="H338" s="165"/>
    </row>
    <row r="339" spans="1:8" ht="17.25" customHeight="1" x14ac:dyDescent="0.25">
      <c r="A339" s="160"/>
      <c r="B339" s="161"/>
      <c r="C339" s="162"/>
      <c r="D339" s="162"/>
      <c r="E339" s="162"/>
      <c r="F339" s="163"/>
      <c r="G339" s="164"/>
      <c r="H339" s="165"/>
    </row>
    <row r="340" spans="1:8" ht="17.25" customHeight="1" x14ac:dyDescent="0.25">
      <c r="A340" s="160"/>
      <c r="B340" s="161"/>
      <c r="C340" s="162"/>
      <c r="D340" s="162"/>
      <c r="E340" s="162"/>
      <c r="F340" s="163"/>
      <c r="G340" s="164"/>
      <c r="H340" s="165"/>
    </row>
    <row r="341" spans="1:8" ht="17.25" customHeight="1" x14ac:dyDescent="0.25">
      <c r="A341" s="160"/>
      <c r="B341" s="161"/>
      <c r="C341" s="162"/>
      <c r="D341" s="162"/>
      <c r="E341" s="162"/>
      <c r="F341" s="163"/>
      <c r="G341" s="164"/>
      <c r="H341" s="165"/>
    </row>
    <row r="342" spans="1:8" ht="17.25" customHeight="1" x14ac:dyDescent="0.25">
      <c r="A342" s="160"/>
      <c r="B342" s="161"/>
      <c r="C342" s="162"/>
      <c r="D342" s="162"/>
      <c r="E342" s="162"/>
      <c r="F342" s="163"/>
      <c r="G342" s="164"/>
      <c r="H342" s="165"/>
    </row>
    <row r="343" spans="1:8" ht="17.25" customHeight="1" x14ac:dyDescent="0.25">
      <c r="A343" s="160"/>
      <c r="B343" s="161"/>
      <c r="C343" s="162"/>
      <c r="D343" s="162"/>
      <c r="E343" s="162"/>
      <c r="F343" s="163"/>
      <c r="G343" s="164"/>
      <c r="H343" s="165"/>
    </row>
    <row r="344" spans="1:8" ht="17.25" customHeight="1" x14ac:dyDescent="0.25">
      <c r="A344" s="160"/>
      <c r="B344" s="161"/>
      <c r="C344" s="162"/>
      <c r="D344" s="162"/>
      <c r="E344" s="162"/>
      <c r="F344" s="163"/>
      <c r="G344" s="164"/>
      <c r="H344" s="165"/>
    </row>
    <row r="345" spans="1:8" ht="17.25" customHeight="1" x14ac:dyDescent="0.25">
      <c r="A345" s="160"/>
      <c r="B345" s="161"/>
      <c r="C345" s="162"/>
      <c r="D345" s="162"/>
      <c r="E345" s="162"/>
      <c r="F345" s="163"/>
      <c r="G345" s="164"/>
      <c r="H345" s="165"/>
    </row>
    <row r="346" spans="1:8" ht="17.25" customHeight="1" x14ac:dyDescent="0.25">
      <c r="A346" s="160"/>
      <c r="B346" s="161"/>
      <c r="C346" s="162"/>
      <c r="D346" s="162"/>
      <c r="E346" s="162"/>
      <c r="F346" s="163"/>
      <c r="G346" s="164"/>
      <c r="H346" s="165"/>
    </row>
    <row r="347" spans="1:8" ht="17.25" customHeight="1" x14ac:dyDescent="0.25">
      <c r="A347" s="160"/>
      <c r="B347" s="161"/>
      <c r="C347" s="162"/>
      <c r="D347" s="162"/>
      <c r="E347" s="162"/>
      <c r="F347" s="163"/>
      <c r="G347" s="164"/>
      <c r="H347" s="165"/>
    </row>
    <row r="348" spans="1:8" ht="17.25" customHeight="1" x14ac:dyDescent="0.25">
      <c r="A348" s="160"/>
      <c r="B348" s="161"/>
      <c r="C348" s="162"/>
      <c r="D348" s="162"/>
      <c r="E348" s="162"/>
      <c r="F348" s="163"/>
      <c r="G348" s="164"/>
      <c r="H348" s="165"/>
    </row>
    <row r="349" spans="1:8" ht="17.25" customHeight="1" x14ac:dyDescent="0.25">
      <c r="A349" s="160"/>
      <c r="B349" s="161"/>
      <c r="C349" s="162"/>
      <c r="D349" s="162"/>
      <c r="E349" s="162"/>
      <c r="F349" s="163"/>
      <c r="G349" s="164"/>
      <c r="H349" s="165"/>
    </row>
    <row r="350" spans="1:8" ht="17.25" customHeight="1" x14ac:dyDescent="0.25">
      <c r="A350" s="160"/>
      <c r="B350" s="161"/>
      <c r="C350" s="162"/>
      <c r="D350" s="162"/>
      <c r="E350" s="162"/>
      <c r="F350" s="163"/>
      <c r="G350" s="164"/>
      <c r="H350" s="165"/>
    </row>
    <row r="351" spans="1:8" ht="17.25" customHeight="1" x14ac:dyDescent="0.25">
      <c r="A351" s="160"/>
      <c r="B351" s="161"/>
      <c r="C351" s="162"/>
      <c r="D351" s="162"/>
      <c r="E351" s="162"/>
      <c r="F351" s="163"/>
      <c r="G351" s="164"/>
      <c r="H351" s="165"/>
    </row>
    <row r="352" spans="1:8" ht="17.25" customHeight="1" x14ac:dyDescent="0.25">
      <c r="A352" s="160"/>
      <c r="B352" s="161"/>
      <c r="C352" s="162"/>
      <c r="D352" s="162"/>
      <c r="E352" s="162"/>
      <c r="F352" s="163"/>
      <c r="G352" s="164"/>
      <c r="H352" s="165"/>
    </row>
    <row r="353" spans="1:8" ht="17.25" customHeight="1" x14ac:dyDescent="0.25">
      <c r="A353" s="160"/>
      <c r="B353" s="161"/>
      <c r="C353" s="162"/>
      <c r="D353" s="162"/>
      <c r="E353" s="162"/>
      <c r="F353" s="163"/>
      <c r="G353" s="164"/>
      <c r="H353" s="165"/>
    </row>
    <row r="354" spans="1:8" ht="17.25" customHeight="1" x14ac:dyDescent="0.25">
      <c r="A354" s="160"/>
      <c r="B354" s="161"/>
      <c r="C354" s="162"/>
      <c r="D354" s="162"/>
      <c r="E354" s="162"/>
      <c r="F354" s="163"/>
      <c r="G354" s="164"/>
      <c r="H354" s="165"/>
    </row>
    <row r="355" spans="1:8" ht="17.25" customHeight="1" x14ac:dyDescent="0.25">
      <c r="A355" s="160"/>
      <c r="B355" s="161"/>
      <c r="C355" s="162"/>
      <c r="D355" s="162"/>
      <c r="E355" s="162"/>
      <c r="F355" s="163"/>
      <c r="G355" s="164"/>
      <c r="H355" s="165"/>
    </row>
    <row r="356" spans="1:8" ht="17.25" customHeight="1" x14ac:dyDescent="0.25">
      <c r="A356" s="160"/>
      <c r="B356" s="161"/>
      <c r="C356" s="162"/>
      <c r="D356" s="162"/>
      <c r="E356" s="162"/>
      <c r="F356" s="163"/>
      <c r="G356" s="164"/>
      <c r="H356" s="165"/>
    </row>
    <row r="357" spans="1:8" ht="17.25" customHeight="1" x14ac:dyDescent="0.25">
      <c r="A357" s="160"/>
      <c r="B357" s="161"/>
      <c r="C357" s="162"/>
      <c r="D357" s="162"/>
      <c r="E357" s="162"/>
      <c r="F357" s="163"/>
      <c r="G357" s="164"/>
      <c r="H357" s="165"/>
    </row>
    <row r="358" spans="1:8" ht="17.25" customHeight="1" x14ac:dyDescent="0.25">
      <c r="A358" s="160"/>
      <c r="B358" s="161"/>
      <c r="C358" s="162"/>
      <c r="D358" s="162"/>
      <c r="E358" s="162"/>
      <c r="F358" s="163"/>
      <c r="G358" s="164"/>
      <c r="H358" s="165"/>
    </row>
    <row r="359" spans="1:8" ht="17.25" customHeight="1" x14ac:dyDescent="0.25">
      <c r="A359" s="160"/>
      <c r="B359" s="161"/>
      <c r="C359" s="162"/>
      <c r="D359" s="162"/>
      <c r="E359" s="162"/>
      <c r="F359" s="163"/>
      <c r="G359" s="164"/>
      <c r="H359" s="165"/>
    </row>
    <row r="360" spans="1:8" ht="17.25" customHeight="1" x14ac:dyDescent="0.25">
      <c r="A360" s="160"/>
      <c r="B360" s="161"/>
      <c r="C360" s="162"/>
      <c r="D360" s="162"/>
      <c r="E360" s="162"/>
      <c r="F360" s="163"/>
      <c r="G360" s="164"/>
      <c r="H360" s="165"/>
    </row>
    <row r="361" spans="1:8" ht="17.25" customHeight="1" x14ac:dyDescent="0.25">
      <c r="A361" s="160"/>
      <c r="B361" s="161"/>
      <c r="C361" s="162"/>
      <c r="D361" s="162"/>
      <c r="E361" s="162"/>
      <c r="F361" s="163"/>
      <c r="G361" s="164"/>
      <c r="H361" s="165"/>
    </row>
    <row r="362" spans="1:8" ht="17.25" customHeight="1" x14ac:dyDescent="0.25">
      <c r="A362" s="160"/>
      <c r="B362" s="161"/>
      <c r="C362" s="162"/>
      <c r="D362" s="162"/>
      <c r="E362" s="162"/>
      <c r="F362" s="163"/>
      <c r="G362" s="164"/>
      <c r="H362" s="165"/>
    </row>
    <row r="363" spans="1:8" ht="17.25" customHeight="1" x14ac:dyDescent="0.25">
      <c r="A363" s="160"/>
      <c r="B363" s="161"/>
      <c r="C363" s="162"/>
      <c r="D363" s="162"/>
      <c r="E363" s="162"/>
      <c r="F363" s="163"/>
      <c r="G363" s="164"/>
      <c r="H363" s="165"/>
    </row>
    <row r="364" spans="1:8" ht="17.25" customHeight="1" x14ac:dyDescent="0.25">
      <c r="A364" s="160"/>
      <c r="B364" s="161"/>
      <c r="C364" s="162"/>
      <c r="D364" s="162"/>
      <c r="E364" s="162"/>
      <c r="F364" s="163"/>
      <c r="G364" s="164"/>
      <c r="H364" s="165"/>
    </row>
    <row r="365" spans="1:8" ht="17.25" customHeight="1" x14ac:dyDescent="0.25">
      <c r="A365" s="160"/>
      <c r="B365" s="161"/>
      <c r="C365" s="162"/>
      <c r="D365" s="162"/>
      <c r="E365" s="162"/>
      <c r="F365" s="163"/>
      <c r="G365" s="164"/>
      <c r="H365" s="165"/>
    </row>
    <row r="366" spans="1:8" ht="17.25" customHeight="1" x14ac:dyDescent="0.25">
      <c r="A366" s="160"/>
      <c r="B366" s="161"/>
      <c r="C366" s="162"/>
      <c r="D366" s="162"/>
      <c r="E366" s="162"/>
      <c r="F366" s="163"/>
      <c r="G366" s="164"/>
      <c r="H366" s="165"/>
    </row>
    <row r="367" spans="1:8" ht="17.25" customHeight="1" x14ac:dyDescent="0.25">
      <c r="A367" s="160"/>
      <c r="B367" s="161"/>
      <c r="C367" s="162"/>
      <c r="D367" s="162"/>
      <c r="E367" s="162"/>
      <c r="F367" s="163"/>
      <c r="G367" s="164"/>
      <c r="H367" s="165"/>
    </row>
    <row r="368" spans="1:8" ht="17.25" customHeight="1" x14ac:dyDescent="0.25">
      <c r="A368" s="160"/>
      <c r="B368" s="161"/>
      <c r="C368" s="162"/>
      <c r="D368" s="162"/>
      <c r="E368" s="162"/>
      <c r="F368" s="163"/>
      <c r="G368" s="164"/>
      <c r="H368" s="165"/>
    </row>
    <row r="369" spans="1:8" ht="17.25" customHeight="1" x14ac:dyDescent="0.25">
      <c r="A369" s="160"/>
      <c r="B369" s="161"/>
      <c r="C369" s="162"/>
      <c r="D369" s="162"/>
      <c r="E369" s="162"/>
      <c r="F369" s="163"/>
      <c r="G369" s="164"/>
      <c r="H369" s="165"/>
    </row>
    <row r="370" spans="1:8" ht="17.25" customHeight="1" x14ac:dyDescent="0.25">
      <c r="A370" s="160"/>
      <c r="B370" s="161"/>
      <c r="C370" s="162"/>
      <c r="D370" s="162"/>
      <c r="E370" s="162"/>
      <c r="F370" s="163"/>
      <c r="G370" s="164"/>
      <c r="H370" s="165"/>
    </row>
    <row r="371" spans="1:8" ht="17.25" customHeight="1" x14ac:dyDescent="0.25">
      <c r="A371" s="160"/>
      <c r="B371" s="161"/>
      <c r="C371" s="162"/>
      <c r="D371" s="162"/>
      <c r="E371" s="162"/>
      <c r="F371" s="163"/>
      <c r="G371" s="164"/>
      <c r="H371" s="165"/>
    </row>
    <row r="372" spans="1:8" ht="17.25" customHeight="1" x14ac:dyDescent="0.25">
      <c r="A372" s="160"/>
      <c r="B372" s="161"/>
      <c r="C372" s="162"/>
      <c r="D372" s="162"/>
      <c r="E372" s="162"/>
      <c r="F372" s="163"/>
      <c r="G372" s="164"/>
      <c r="H372" s="165"/>
    </row>
    <row r="373" spans="1:8" ht="17.25" customHeight="1" x14ac:dyDescent="0.25">
      <c r="A373" s="160"/>
      <c r="B373" s="161"/>
      <c r="C373" s="162"/>
      <c r="D373" s="162"/>
      <c r="E373" s="162"/>
      <c r="F373" s="163"/>
      <c r="G373" s="164"/>
      <c r="H373" s="165"/>
    </row>
    <row r="374" spans="1:8" ht="17.25" customHeight="1" x14ac:dyDescent="0.25">
      <c r="A374" s="160"/>
      <c r="B374" s="161"/>
      <c r="C374" s="162"/>
      <c r="D374" s="162"/>
      <c r="E374" s="162"/>
      <c r="F374" s="163"/>
      <c r="G374" s="164"/>
      <c r="H374" s="165"/>
    </row>
    <row r="375" spans="1:8" ht="17.25" customHeight="1" x14ac:dyDescent="0.25">
      <c r="A375" s="160"/>
      <c r="B375" s="161"/>
      <c r="C375" s="162"/>
      <c r="D375" s="162"/>
      <c r="E375" s="162"/>
      <c r="F375" s="163"/>
      <c r="G375" s="164"/>
      <c r="H375" s="165"/>
    </row>
    <row r="376" spans="1:8" ht="17.25" customHeight="1" x14ac:dyDescent="0.25">
      <c r="A376" s="160"/>
      <c r="B376" s="161"/>
      <c r="C376" s="162"/>
      <c r="D376" s="162"/>
      <c r="E376" s="162"/>
      <c r="F376" s="163"/>
      <c r="G376" s="164"/>
      <c r="H376" s="165"/>
    </row>
    <row r="377" spans="1:8" ht="17.25" customHeight="1" x14ac:dyDescent="0.25">
      <c r="A377" s="160"/>
      <c r="B377" s="161"/>
      <c r="C377" s="162"/>
      <c r="D377" s="162"/>
      <c r="E377" s="162"/>
      <c r="F377" s="163"/>
      <c r="G377" s="164"/>
      <c r="H377" s="165"/>
    </row>
    <row r="378" spans="1:8" ht="17.25" customHeight="1" x14ac:dyDescent="0.25">
      <c r="A378" s="160"/>
      <c r="B378" s="161"/>
      <c r="C378" s="162"/>
      <c r="D378" s="162"/>
      <c r="E378" s="162"/>
      <c r="F378" s="163"/>
      <c r="G378" s="164"/>
      <c r="H378" s="165"/>
    </row>
    <row r="379" spans="1:8" ht="17.25" customHeight="1" x14ac:dyDescent="0.25">
      <c r="A379" s="160"/>
      <c r="B379" s="161"/>
      <c r="C379" s="162"/>
      <c r="D379" s="162"/>
      <c r="E379" s="162"/>
      <c r="F379" s="163"/>
      <c r="G379" s="164"/>
      <c r="H379" s="165"/>
    </row>
    <row r="380" spans="1:8" ht="17.25" customHeight="1" x14ac:dyDescent="0.25">
      <c r="A380" s="160"/>
      <c r="B380" s="161"/>
      <c r="C380" s="162"/>
      <c r="D380" s="162"/>
      <c r="E380" s="162"/>
      <c r="F380" s="163"/>
      <c r="G380" s="164"/>
      <c r="H380" s="165"/>
    </row>
    <row r="381" spans="1:8" ht="17.25" customHeight="1" x14ac:dyDescent="0.25">
      <c r="A381" s="160"/>
      <c r="B381" s="161"/>
      <c r="C381" s="162"/>
      <c r="D381" s="162"/>
      <c r="E381" s="162"/>
      <c r="F381" s="163"/>
      <c r="G381" s="164"/>
      <c r="H381" s="165"/>
    </row>
    <row r="382" spans="1:8" ht="17.25" customHeight="1" x14ac:dyDescent="0.25">
      <c r="A382" s="160"/>
      <c r="B382" s="161"/>
      <c r="C382" s="162"/>
      <c r="D382" s="162"/>
      <c r="E382" s="162"/>
      <c r="F382" s="163"/>
      <c r="G382" s="164"/>
      <c r="H382" s="165"/>
    </row>
    <row r="383" spans="1:8" ht="17.25" customHeight="1" x14ac:dyDescent="0.25">
      <c r="A383" s="160"/>
      <c r="B383" s="161"/>
      <c r="C383" s="162"/>
      <c r="D383" s="162"/>
      <c r="E383" s="162"/>
      <c r="F383" s="163"/>
      <c r="G383" s="164"/>
      <c r="H383" s="165"/>
    </row>
    <row r="384" spans="1:8" ht="17.25" customHeight="1" x14ac:dyDescent="0.25">
      <c r="A384" s="160"/>
      <c r="B384" s="161"/>
      <c r="C384" s="162"/>
      <c r="D384" s="162"/>
      <c r="E384" s="162"/>
      <c r="F384" s="163"/>
      <c r="G384" s="164"/>
      <c r="H384" s="165"/>
    </row>
    <row r="385" spans="1:8" ht="17.25" customHeight="1" x14ac:dyDescent="0.25">
      <c r="A385" s="160"/>
      <c r="B385" s="161"/>
      <c r="C385" s="162"/>
      <c r="D385" s="162"/>
      <c r="E385" s="162"/>
      <c r="F385" s="163"/>
      <c r="G385" s="164"/>
      <c r="H385" s="165"/>
    </row>
    <row r="386" spans="1:8" ht="17.25" customHeight="1" x14ac:dyDescent="0.25">
      <c r="A386" s="160"/>
      <c r="B386" s="161"/>
      <c r="C386" s="162"/>
      <c r="D386" s="162"/>
      <c r="E386" s="162"/>
      <c r="F386" s="163"/>
      <c r="G386" s="164"/>
      <c r="H386" s="165"/>
    </row>
    <row r="387" spans="1:8" ht="17.25" customHeight="1" x14ac:dyDescent="0.25">
      <c r="A387" s="160"/>
      <c r="B387" s="161"/>
      <c r="C387" s="162"/>
      <c r="D387" s="162"/>
      <c r="E387" s="162"/>
      <c r="F387" s="163"/>
      <c r="G387" s="164"/>
      <c r="H387" s="165"/>
    </row>
    <row r="388" spans="1:8" ht="17.25" customHeight="1" x14ac:dyDescent="0.25">
      <c r="A388" s="160"/>
      <c r="B388" s="161"/>
      <c r="C388" s="162"/>
      <c r="D388" s="162"/>
      <c r="E388" s="162"/>
      <c r="F388" s="163"/>
      <c r="G388" s="164"/>
      <c r="H388" s="165"/>
    </row>
    <row r="389" spans="1:8" ht="17.25" customHeight="1" x14ac:dyDescent="0.25">
      <c r="A389" s="160"/>
      <c r="B389" s="161"/>
      <c r="C389" s="162"/>
      <c r="D389" s="162"/>
      <c r="E389" s="162"/>
      <c r="F389" s="163"/>
      <c r="G389" s="164"/>
      <c r="H389" s="165"/>
    </row>
    <row r="390" spans="1:8" ht="17.25" customHeight="1" x14ac:dyDescent="0.25">
      <c r="A390" s="160"/>
      <c r="B390" s="161"/>
      <c r="C390" s="162"/>
      <c r="D390" s="162"/>
      <c r="E390" s="162"/>
      <c r="F390" s="163"/>
      <c r="G390" s="164"/>
      <c r="H390" s="165"/>
    </row>
    <row r="391" spans="1:8" ht="17.25" customHeight="1" x14ac:dyDescent="0.25">
      <c r="A391" s="160"/>
      <c r="B391" s="161"/>
      <c r="C391" s="162"/>
      <c r="D391" s="162"/>
      <c r="E391" s="162"/>
      <c r="F391" s="163"/>
      <c r="G391" s="164"/>
      <c r="H391" s="165"/>
    </row>
    <row r="392" spans="1:8" ht="17.25" customHeight="1" x14ac:dyDescent="0.25">
      <c r="A392" s="160"/>
      <c r="B392" s="161"/>
      <c r="C392" s="162"/>
      <c r="D392" s="162"/>
      <c r="E392" s="162"/>
      <c r="F392" s="163"/>
      <c r="G392" s="164"/>
      <c r="H392" s="165"/>
    </row>
    <row r="393" spans="1:8" ht="17.25" customHeight="1" x14ac:dyDescent="0.25">
      <c r="A393" s="160"/>
      <c r="B393" s="161"/>
      <c r="C393" s="162"/>
      <c r="D393" s="162"/>
      <c r="E393" s="162"/>
      <c r="F393" s="163"/>
      <c r="G393" s="164"/>
      <c r="H393" s="165"/>
    </row>
    <row r="394" spans="1:8" ht="17.25" customHeight="1" x14ac:dyDescent="0.25">
      <c r="A394" s="160"/>
      <c r="B394" s="161"/>
      <c r="C394" s="162"/>
      <c r="D394" s="162"/>
      <c r="E394" s="162"/>
      <c r="F394" s="163"/>
      <c r="G394" s="164"/>
      <c r="H394" s="165"/>
    </row>
    <row r="395" spans="1:8" ht="17.25" customHeight="1" x14ac:dyDescent="0.25">
      <c r="A395" s="160"/>
      <c r="B395" s="161"/>
      <c r="C395" s="162"/>
      <c r="D395" s="162"/>
      <c r="E395" s="162"/>
      <c r="F395" s="163"/>
      <c r="G395" s="164"/>
      <c r="H395" s="165"/>
    </row>
    <row r="396" spans="1:8" ht="17.25" customHeight="1" x14ac:dyDescent="0.25">
      <c r="A396" s="160"/>
      <c r="B396" s="161"/>
      <c r="C396" s="162"/>
      <c r="D396" s="162"/>
      <c r="E396" s="162"/>
      <c r="F396" s="163"/>
      <c r="G396" s="164"/>
      <c r="H396" s="165"/>
    </row>
    <row r="397" spans="1:8" ht="17.25" customHeight="1" x14ac:dyDescent="0.25">
      <c r="A397" s="160"/>
      <c r="B397" s="161"/>
      <c r="C397" s="162"/>
      <c r="D397" s="162"/>
      <c r="E397" s="162"/>
      <c r="F397" s="163"/>
      <c r="G397" s="164"/>
      <c r="H397" s="165"/>
    </row>
    <row r="398" spans="1:8" ht="17.25" customHeight="1" x14ac:dyDescent="0.25">
      <c r="A398" s="160"/>
      <c r="B398" s="161"/>
      <c r="C398" s="162"/>
      <c r="D398" s="162"/>
      <c r="E398" s="162"/>
      <c r="F398" s="163"/>
      <c r="G398" s="164"/>
      <c r="H398" s="165"/>
    </row>
    <row r="399" spans="1:8" ht="17.25" customHeight="1" x14ac:dyDescent="0.25">
      <c r="A399" s="160"/>
      <c r="B399" s="161"/>
      <c r="C399" s="162"/>
      <c r="D399" s="162"/>
      <c r="E399" s="162"/>
      <c r="F399" s="163"/>
      <c r="G399" s="164"/>
      <c r="H399" s="165"/>
    </row>
    <row r="400" spans="1:8" ht="17.25" customHeight="1" x14ac:dyDescent="0.25">
      <c r="A400" s="160"/>
      <c r="B400" s="161"/>
      <c r="C400" s="162"/>
      <c r="D400" s="162"/>
      <c r="E400" s="162"/>
      <c r="F400" s="163"/>
      <c r="G400" s="164"/>
      <c r="H400" s="165"/>
    </row>
    <row r="401" spans="1:8" ht="17.25" customHeight="1" x14ac:dyDescent="0.25">
      <c r="A401" s="160"/>
      <c r="B401" s="161"/>
      <c r="C401" s="162"/>
      <c r="D401" s="162"/>
      <c r="E401" s="162"/>
      <c r="F401" s="163"/>
      <c r="G401" s="164"/>
      <c r="H401" s="165"/>
    </row>
    <row r="402" spans="1:8" ht="17.25" customHeight="1" x14ac:dyDescent="0.25">
      <c r="A402" s="160"/>
      <c r="B402" s="161"/>
      <c r="C402" s="162"/>
      <c r="D402" s="162"/>
      <c r="E402" s="162"/>
      <c r="F402" s="163"/>
      <c r="G402" s="164"/>
      <c r="H402" s="165"/>
    </row>
    <row r="403" spans="1:8" ht="17.25" customHeight="1" x14ac:dyDescent="0.25">
      <c r="A403" s="160"/>
      <c r="B403" s="161"/>
      <c r="C403" s="162"/>
      <c r="D403" s="162"/>
      <c r="E403" s="162"/>
      <c r="F403" s="163"/>
      <c r="G403" s="164"/>
      <c r="H403" s="165"/>
    </row>
    <row r="404" spans="1:8" ht="17.25" customHeight="1" x14ac:dyDescent="0.25">
      <c r="A404" s="160"/>
      <c r="B404" s="161"/>
      <c r="C404" s="162"/>
      <c r="D404" s="162"/>
      <c r="E404" s="162"/>
      <c r="F404" s="163"/>
      <c r="G404" s="164"/>
      <c r="H404" s="165"/>
    </row>
    <row r="405" spans="1:8" ht="17.25" customHeight="1" x14ac:dyDescent="0.25">
      <c r="A405" s="160"/>
      <c r="B405" s="161"/>
      <c r="C405" s="162"/>
      <c r="D405" s="162"/>
      <c r="E405" s="162"/>
      <c r="F405" s="163"/>
      <c r="G405" s="164"/>
      <c r="H405" s="165"/>
    </row>
    <row r="406" spans="1:8" ht="17.25" customHeight="1" x14ac:dyDescent="0.25">
      <c r="A406" s="160"/>
      <c r="B406" s="161"/>
      <c r="C406" s="162"/>
      <c r="D406" s="162"/>
      <c r="E406" s="162"/>
      <c r="F406" s="163"/>
      <c r="G406" s="164"/>
      <c r="H406" s="165"/>
    </row>
    <row r="407" spans="1:8" ht="17.25" customHeight="1" x14ac:dyDescent="0.25">
      <c r="A407" s="160"/>
      <c r="B407" s="161"/>
      <c r="C407" s="162"/>
      <c r="D407" s="162"/>
      <c r="E407" s="162"/>
      <c r="F407" s="163"/>
      <c r="G407" s="164"/>
      <c r="H407" s="165"/>
    </row>
    <row r="408" spans="1:8" ht="17.25" customHeight="1" x14ac:dyDescent="0.25">
      <c r="A408" s="160"/>
      <c r="B408" s="161"/>
      <c r="C408" s="162"/>
      <c r="D408" s="162"/>
      <c r="E408" s="162"/>
      <c r="F408" s="163"/>
      <c r="G408" s="164"/>
      <c r="H408" s="165"/>
    </row>
    <row r="409" spans="1:8" ht="17.25" customHeight="1" x14ac:dyDescent="0.25">
      <c r="A409" s="160"/>
      <c r="B409" s="161"/>
      <c r="C409" s="162"/>
      <c r="D409" s="162"/>
      <c r="E409" s="162"/>
      <c r="F409" s="163"/>
      <c r="G409" s="164"/>
      <c r="H409" s="165"/>
    </row>
    <row r="410" spans="1:8" ht="17.25" customHeight="1" x14ac:dyDescent="0.25">
      <c r="A410" s="160"/>
      <c r="B410" s="161"/>
      <c r="C410" s="162"/>
      <c r="D410" s="162"/>
      <c r="E410" s="162"/>
      <c r="F410" s="163"/>
      <c r="G410" s="164"/>
      <c r="H410" s="165"/>
    </row>
    <row r="411" spans="1:8" ht="17.25" customHeight="1" x14ac:dyDescent="0.25">
      <c r="A411" s="160"/>
      <c r="B411" s="161"/>
      <c r="C411" s="162"/>
      <c r="D411" s="162"/>
      <c r="E411" s="162"/>
      <c r="F411" s="163"/>
      <c r="G411" s="164"/>
      <c r="H411" s="165"/>
    </row>
    <row r="412" spans="1:8" ht="17.25" customHeight="1" x14ac:dyDescent="0.25">
      <c r="A412" s="160"/>
      <c r="B412" s="161"/>
      <c r="C412" s="162"/>
      <c r="D412" s="162"/>
      <c r="E412" s="162"/>
      <c r="F412" s="163"/>
      <c r="G412" s="164"/>
      <c r="H412" s="165"/>
    </row>
    <row r="413" spans="1:8" ht="17.25" customHeight="1" x14ac:dyDescent="0.25">
      <c r="A413" s="160"/>
      <c r="B413" s="161"/>
      <c r="C413" s="162"/>
      <c r="D413" s="162"/>
      <c r="E413" s="162"/>
      <c r="F413" s="163"/>
      <c r="G413" s="164"/>
      <c r="H413" s="165"/>
    </row>
    <row r="414" spans="1:8" ht="17.25" customHeight="1" x14ac:dyDescent="0.25">
      <c r="A414" s="160"/>
      <c r="B414" s="161"/>
      <c r="C414" s="162"/>
      <c r="D414" s="162"/>
      <c r="E414" s="162"/>
      <c r="F414" s="163"/>
      <c r="G414" s="164"/>
      <c r="H414" s="165"/>
    </row>
    <row r="415" spans="1:8" ht="17.25" customHeight="1" x14ac:dyDescent="0.25">
      <c r="A415" s="160"/>
      <c r="B415" s="161"/>
      <c r="C415" s="162"/>
      <c r="D415" s="162"/>
      <c r="E415" s="162"/>
      <c r="F415" s="163"/>
      <c r="G415" s="164"/>
      <c r="H415" s="165"/>
    </row>
    <row r="416" spans="1:8" ht="17.25" customHeight="1" x14ac:dyDescent="0.25">
      <c r="A416" s="160"/>
      <c r="B416" s="161"/>
      <c r="C416" s="162"/>
      <c r="D416" s="162"/>
      <c r="E416" s="162"/>
      <c r="F416" s="163"/>
      <c r="G416" s="164"/>
      <c r="H416" s="165"/>
    </row>
    <row r="417" spans="1:8" ht="17.25" customHeight="1" x14ac:dyDescent="0.25">
      <c r="A417" s="160"/>
      <c r="B417" s="161"/>
      <c r="C417" s="162"/>
      <c r="D417" s="162"/>
      <c r="E417" s="162"/>
      <c r="F417" s="163"/>
      <c r="G417" s="164"/>
      <c r="H417" s="165"/>
    </row>
    <row r="418" spans="1:8" ht="17.25" customHeight="1" x14ac:dyDescent="0.25">
      <c r="A418" s="160"/>
      <c r="B418" s="161"/>
      <c r="C418" s="162"/>
      <c r="D418" s="162"/>
      <c r="E418" s="162"/>
      <c r="F418" s="163"/>
      <c r="G418" s="164"/>
      <c r="H418" s="165"/>
    </row>
    <row r="419" spans="1:8" ht="17.25" customHeight="1" x14ac:dyDescent="0.25">
      <c r="A419" s="160"/>
      <c r="B419" s="161"/>
      <c r="C419" s="162"/>
      <c r="D419" s="162"/>
      <c r="E419" s="162"/>
      <c r="F419" s="163"/>
      <c r="G419" s="164"/>
      <c r="H419" s="165"/>
    </row>
    <row r="420" spans="1:8" ht="17.25" customHeight="1" x14ac:dyDescent="0.25">
      <c r="A420" s="160"/>
      <c r="B420" s="161"/>
      <c r="C420" s="162"/>
      <c r="D420" s="162"/>
      <c r="E420" s="162"/>
      <c r="F420" s="163"/>
      <c r="G420" s="164"/>
      <c r="H420" s="165"/>
    </row>
    <row r="421" spans="1:8" ht="17.25" customHeight="1" x14ac:dyDescent="0.25">
      <c r="A421" s="160"/>
      <c r="B421" s="161"/>
      <c r="C421" s="162"/>
      <c r="D421" s="162"/>
      <c r="E421" s="162"/>
      <c r="F421" s="163"/>
      <c r="G421" s="164"/>
      <c r="H421" s="165"/>
    </row>
    <row r="422" spans="1:8" ht="17.25" customHeight="1" x14ac:dyDescent="0.25">
      <c r="A422" s="160"/>
      <c r="B422" s="161"/>
      <c r="C422" s="162"/>
      <c r="D422" s="162"/>
      <c r="E422" s="162"/>
      <c r="F422" s="163"/>
      <c r="G422" s="164"/>
      <c r="H422" s="165"/>
    </row>
    <row r="423" spans="1:8" ht="17.25" customHeight="1" x14ac:dyDescent="0.25">
      <c r="A423" s="160"/>
      <c r="B423" s="161"/>
      <c r="C423" s="162"/>
      <c r="D423" s="162"/>
      <c r="E423" s="162"/>
      <c r="F423" s="163"/>
      <c r="G423" s="164"/>
      <c r="H423" s="165"/>
    </row>
    <row r="424" spans="1:8" ht="17.25" customHeight="1" x14ac:dyDescent="0.25">
      <c r="A424" s="160"/>
      <c r="B424" s="161"/>
      <c r="C424" s="162"/>
      <c r="D424" s="162"/>
      <c r="E424" s="162"/>
      <c r="F424" s="163"/>
      <c r="G424" s="164"/>
      <c r="H424" s="165"/>
    </row>
    <row r="425" spans="1:8" ht="17.25" customHeight="1" x14ac:dyDescent="0.25">
      <c r="A425" s="160"/>
      <c r="B425" s="161"/>
      <c r="C425" s="162"/>
      <c r="D425" s="162"/>
      <c r="E425" s="162"/>
      <c r="F425" s="163"/>
      <c r="G425" s="164"/>
      <c r="H425" s="165"/>
    </row>
    <row r="426" spans="1:8" ht="17.25" customHeight="1" x14ac:dyDescent="0.25">
      <c r="A426" s="160"/>
      <c r="B426" s="161"/>
      <c r="C426" s="162"/>
      <c r="D426" s="162"/>
      <c r="E426" s="162"/>
      <c r="F426" s="163"/>
      <c r="G426" s="164"/>
      <c r="H426" s="165"/>
    </row>
    <row r="427" spans="1:8" ht="17.25" customHeight="1" x14ac:dyDescent="0.25">
      <c r="A427" s="160"/>
      <c r="B427" s="161"/>
      <c r="C427" s="162"/>
      <c r="D427" s="162"/>
      <c r="E427" s="162"/>
      <c r="F427" s="163"/>
      <c r="G427" s="164"/>
      <c r="H427" s="165"/>
    </row>
    <row r="428" spans="1:8" ht="17.25" customHeight="1" x14ac:dyDescent="0.25">
      <c r="A428" s="160"/>
      <c r="B428" s="161"/>
      <c r="C428" s="162"/>
      <c r="D428" s="162"/>
      <c r="E428" s="162"/>
      <c r="F428" s="163"/>
      <c r="G428" s="164"/>
      <c r="H428" s="165"/>
    </row>
    <row r="429" spans="1:8" ht="17.25" customHeight="1" x14ac:dyDescent="0.25">
      <c r="A429" s="160"/>
      <c r="B429" s="161"/>
      <c r="C429" s="162"/>
      <c r="D429" s="162"/>
      <c r="E429" s="162"/>
      <c r="F429" s="163"/>
      <c r="G429" s="164"/>
      <c r="H429" s="165"/>
    </row>
    <row r="430" spans="1:8" ht="17.25" customHeight="1" x14ac:dyDescent="0.25">
      <c r="A430" s="160"/>
      <c r="B430" s="161"/>
      <c r="C430" s="162"/>
      <c r="D430" s="162"/>
      <c r="E430" s="162"/>
      <c r="F430" s="163"/>
      <c r="G430" s="164"/>
      <c r="H430" s="165"/>
    </row>
    <row r="431" spans="1:8" ht="17.25" customHeight="1" x14ac:dyDescent="0.25">
      <c r="A431" s="160"/>
      <c r="B431" s="161"/>
      <c r="C431" s="162"/>
      <c r="D431" s="162"/>
      <c r="E431" s="162"/>
      <c r="F431" s="163"/>
      <c r="G431" s="164"/>
      <c r="H431" s="165"/>
    </row>
    <row r="432" spans="1:8" ht="17.25" customHeight="1" x14ac:dyDescent="0.25">
      <c r="A432" s="160"/>
      <c r="B432" s="161"/>
      <c r="C432" s="162"/>
      <c r="D432" s="162"/>
      <c r="E432" s="162"/>
      <c r="F432" s="163"/>
      <c r="G432" s="164"/>
      <c r="H432" s="165"/>
    </row>
    <row r="433" spans="1:8" ht="17.25" customHeight="1" x14ac:dyDescent="0.25">
      <c r="A433" s="160"/>
      <c r="B433" s="161"/>
      <c r="C433" s="162"/>
      <c r="D433" s="162"/>
      <c r="E433" s="162"/>
      <c r="F433" s="163"/>
      <c r="G433" s="164"/>
      <c r="H433" s="165"/>
    </row>
    <row r="434" spans="1:8" ht="17.25" customHeight="1" x14ac:dyDescent="0.25">
      <c r="A434" s="160"/>
      <c r="B434" s="161"/>
      <c r="C434" s="162"/>
      <c r="D434" s="162"/>
      <c r="E434" s="162"/>
      <c r="F434" s="163"/>
      <c r="G434" s="164"/>
      <c r="H434" s="165"/>
    </row>
    <row r="435" spans="1:8" ht="17.25" customHeight="1" x14ac:dyDescent="0.25">
      <c r="A435" s="160"/>
      <c r="B435" s="161"/>
      <c r="C435" s="162"/>
      <c r="D435" s="162"/>
      <c r="E435" s="162"/>
      <c r="F435" s="163"/>
      <c r="G435" s="164"/>
      <c r="H435" s="165"/>
    </row>
    <row r="436" spans="1:8" ht="17.25" customHeight="1" x14ac:dyDescent="0.25">
      <c r="A436" s="160"/>
      <c r="B436" s="161"/>
      <c r="C436" s="162"/>
      <c r="D436" s="162"/>
      <c r="E436" s="162"/>
      <c r="F436" s="163"/>
      <c r="G436" s="164"/>
      <c r="H436" s="165"/>
    </row>
    <row r="437" spans="1:8" ht="17.25" customHeight="1" x14ac:dyDescent="0.25">
      <c r="A437" s="160"/>
      <c r="B437" s="161"/>
      <c r="C437" s="162"/>
      <c r="D437" s="162"/>
      <c r="E437" s="162"/>
      <c r="F437" s="163"/>
      <c r="G437" s="164"/>
      <c r="H437" s="165"/>
    </row>
    <row r="438" spans="1:8" ht="17.25" customHeight="1" x14ac:dyDescent="0.25">
      <c r="A438" s="160"/>
      <c r="B438" s="161"/>
      <c r="C438" s="162"/>
      <c r="D438" s="162"/>
      <c r="E438" s="162"/>
      <c r="F438" s="163"/>
      <c r="G438" s="164"/>
      <c r="H438" s="165"/>
    </row>
    <row r="439" spans="1:8" ht="17.25" customHeight="1" x14ac:dyDescent="0.25">
      <c r="A439" s="160"/>
      <c r="B439" s="161"/>
      <c r="C439" s="162"/>
      <c r="D439" s="162"/>
      <c r="E439" s="162"/>
      <c r="F439" s="163"/>
      <c r="G439" s="164"/>
      <c r="H439" s="165"/>
    </row>
    <row r="440" spans="1:8" ht="17.25" customHeight="1" x14ac:dyDescent="0.25">
      <c r="A440" s="160"/>
      <c r="B440" s="161"/>
      <c r="C440" s="162"/>
      <c r="D440" s="162"/>
      <c r="E440" s="162"/>
      <c r="F440" s="163"/>
      <c r="G440" s="164"/>
      <c r="H440" s="165"/>
    </row>
    <row r="441" spans="1:8" ht="17.25" customHeight="1" x14ac:dyDescent="0.25">
      <c r="A441" s="160"/>
      <c r="B441" s="161"/>
      <c r="C441" s="162"/>
      <c r="D441" s="162"/>
      <c r="E441" s="162"/>
      <c r="F441" s="163"/>
      <c r="G441" s="164"/>
      <c r="H441" s="165"/>
    </row>
    <row r="442" spans="1:8" ht="17.25" customHeight="1" x14ac:dyDescent="0.25">
      <c r="A442" s="160"/>
      <c r="B442" s="161"/>
      <c r="C442" s="162"/>
      <c r="D442" s="162"/>
      <c r="E442" s="162"/>
      <c r="F442" s="163"/>
      <c r="G442" s="164"/>
      <c r="H442" s="165"/>
    </row>
    <row r="443" spans="1:8" ht="17.25" customHeight="1" x14ac:dyDescent="0.25">
      <c r="A443" s="160"/>
      <c r="B443" s="161"/>
      <c r="C443" s="162"/>
      <c r="D443" s="162"/>
      <c r="E443" s="162"/>
      <c r="F443" s="163"/>
      <c r="G443" s="164"/>
      <c r="H443" s="165"/>
    </row>
    <row r="444" spans="1:8" ht="17.25" customHeight="1" x14ac:dyDescent="0.25">
      <c r="A444" s="160"/>
      <c r="B444" s="161"/>
      <c r="C444" s="162"/>
      <c r="D444" s="162"/>
      <c r="E444" s="162"/>
      <c r="F444" s="163"/>
      <c r="G444" s="164"/>
      <c r="H444" s="165"/>
    </row>
    <row r="445" spans="1:8" ht="17.25" customHeight="1" x14ac:dyDescent="0.25">
      <c r="A445" s="160"/>
      <c r="B445" s="161"/>
      <c r="C445" s="162"/>
      <c r="D445" s="162"/>
      <c r="E445" s="162"/>
      <c r="F445" s="163"/>
      <c r="G445" s="164"/>
      <c r="H445" s="165"/>
    </row>
    <row r="446" spans="1:8" ht="17.25" customHeight="1" x14ac:dyDescent="0.25">
      <c r="A446" s="160"/>
      <c r="B446" s="161"/>
      <c r="C446" s="162"/>
      <c r="D446" s="162"/>
      <c r="E446" s="162"/>
      <c r="F446" s="163"/>
      <c r="G446" s="164"/>
      <c r="H446" s="165"/>
    </row>
    <row r="447" spans="1:8" ht="17.25" customHeight="1" x14ac:dyDescent="0.25">
      <c r="A447" s="160"/>
      <c r="B447" s="161"/>
      <c r="C447" s="162"/>
      <c r="D447" s="162"/>
      <c r="E447" s="162"/>
      <c r="F447" s="163"/>
      <c r="G447" s="164"/>
      <c r="H447" s="165"/>
    </row>
    <row r="448" spans="1:8" ht="17.25" customHeight="1" x14ac:dyDescent="0.25">
      <c r="A448" s="160"/>
      <c r="B448" s="161"/>
      <c r="C448" s="162"/>
      <c r="D448" s="162"/>
      <c r="E448" s="162"/>
      <c r="F448" s="163"/>
      <c r="G448" s="164"/>
      <c r="H448" s="165"/>
    </row>
    <row r="449" spans="1:8" ht="17.25" customHeight="1" x14ac:dyDescent="0.25">
      <c r="A449" s="160"/>
      <c r="B449" s="161"/>
      <c r="C449" s="162"/>
      <c r="D449" s="162"/>
      <c r="E449" s="162"/>
      <c r="F449" s="163"/>
      <c r="G449" s="164"/>
      <c r="H449" s="165"/>
    </row>
    <row r="450" spans="1:8" ht="17.25" customHeight="1" x14ac:dyDescent="0.25">
      <c r="A450" s="160"/>
      <c r="B450" s="161"/>
      <c r="C450" s="162"/>
      <c r="D450" s="162"/>
      <c r="E450" s="162"/>
      <c r="F450" s="163"/>
      <c r="G450" s="164"/>
      <c r="H450" s="165"/>
    </row>
    <row r="451" spans="1:8" ht="17.25" customHeight="1" x14ac:dyDescent="0.25">
      <c r="A451" s="160"/>
      <c r="B451" s="161"/>
      <c r="C451" s="162"/>
      <c r="D451" s="162"/>
      <c r="E451" s="162"/>
      <c r="F451" s="163"/>
      <c r="G451" s="164"/>
      <c r="H451" s="165"/>
    </row>
    <row r="452" spans="1:8" ht="17.25" customHeight="1" x14ac:dyDescent="0.25">
      <c r="A452" s="160"/>
      <c r="B452" s="161"/>
      <c r="C452" s="162"/>
      <c r="D452" s="162"/>
      <c r="E452" s="162"/>
      <c r="F452" s="163"/>
      <c r="G452" s="164"/>
      <c r="H452" s="165"/>
    </row>
    <row r="453" spans="1:8" ht="17.25" customHeight="1" x14ac:dyDescent="0.25">
      <c r="A453" s="160"/>
      <c r="B453" s="161"/>
      <c r="C453" s="162"/>
      <c r="D453" s="162"/>
      <c r="E453" s="162"/>
      <c r="F453" s="163"/>
      <c r="G453" s="164"/>
      <c r="H453" s="165"/>
    </row>
    <row r="454" spans="1:8" ht="17.25" customHeight="1" x14ac:dyDescent="0.25">
      <c r="A454" s="160"/>
      <c r="B454" s="161"/>
      <c r="C454" s="162"/>
      <c r="D454" s="162"/>
      <c r="E454" s="162"/>
      <c r="F454" s="163"/>
      <c r="G454" s="164"/>
      <c r="H454" s="165"/>
    </row>
    <row r="455" spans="1:8" ht="17.25" customHeight="1" x14ac:dyDescent="0.25">
      <c r="A455" s="160"/>
      <c r="B455" s="161"/>
      <c r="C455" s="162"/>
      <c r="D455" s="162"/>
      <c r="E455" s="162"/>
      <c r="F455" s="163"/>
      <c r="G455" s="164"/>
      <c r="H455" s="165"/>
    </row>
    <row r="456" spans="1:8" ht="17.25" customHeight="1" x14ac:dyDescent="0.25">
      <c r="A456" s="160"/>
      <c r="B456" s="161"/>
      <c r="C456" s="162"/>
      <c r="D456" s="162"/>
      <c r="E456" s="162"/>
      <c r="F456" s="163"/>
      <c r="G456" s="164"/>
      <c r="H456" s="165"/>
    </row>
    <row r="457" spans="1:8" ht="17.25" customHeight="1" x14ac:dyDescent="0.25">
      <c r="A457" s="160"/>
      <c r="B457" s="161"/>
      <c r="C457" s="162"/>
      <c r="D457" s="162"/>
      <c r="E457" s="162"/>
      <c r="F457" s="163"/>
      <c r="G457" s="164"/>
      <c r="H457" s="165"/>
    </row>
    <row r="458" spans="1:8" ht="17.25" customHeight="1" x14ac:dyDescent="0.25">
      <c r="A458" s="160"/>
      <c r="B458" s="161"/>
      <c r="C458" s="162"/>
      <c r="D458" s="162"/>
      <c r="E458" s="162"/>
      <c r="F458" s="163"/>
      <c r="G458" s="164"/>
      <c r="H458" s="165"/>
    </row>
    <row r="459" spans="1:8" ht="17.25" customHeight="1" x14ac:dyDescent="0.25">
      <c r="A459" s="160"/>
      <c r="B459" s="161"/>
      <c r="C459" s="162"/>
      <c r="D459" s="162"/>
      <c r="E459" s="162"/>
      <c r="F459" s="163"/>
      <c r="G459" s="164"/>
      <c r="H459" s="165"/>
    </row>
    <row r="460" spans="1:8" ht="17.25" customHeight="1" x14ac:dyDescent="0.25">
      <c r="A460" s="160"/>
      <c r="B460" s="161"/>
      <c r="C460" s="162"/>
      <c r="D460" s="162"/>
      <c r="E460" s="162"/>
      <c r="F460" s="163"/>
      <c r="G460" s="164"/>
      <c r="H460" s="165"/>
    </row>
    <row r="461" spans="1:8" ht="17.25" customHeight="1" x14ac:dyDescent="0.25">
      <c r="A461" s="160"/>
      <c r="B461" s="161"/>
      <c r="C461" s="162"/>
      <c r="D461" s="162"/>
      <c r="E461" s="162"/>
      <c r="F461" s="163"/>
      <c r="G461" s="164"/>
      <c r="H461" s="165"/>
    </row>
    <row r="462" spans="1:8" ht="17.25" customHeight="1" x14ac:dyDescent="0.25">
      <c r="A462" s="160"/>
      <c r="B462" s="161"/>
      <c r="C462" s="162"/>
      <c r="D462" s="162"/>
      <c r="E462" s="162"/>
      <c r="F462" s="163"/>
      <c r="G462" s="164"/>
      <c r="H462" s="165"/>
    </row>
    <row r="463" spans="1:8" ht="17.25" customHeight="1" x14ac:dyDescent="0.25">
      <c r="A463" s="160"/>
      <c r="B463" s="161"/>
      <c r="C463" s="162"/>
      <c r="D463" s="162"/>
      <c r="E463" s="162"/>
      <c r="F463" s="163"/>
      <c r="G463" s="164"/>
      <c r="H463" s="165"/>
    </row>
    <row r="464" spans="1:8" ht="17.25" customHeight="1" x14ac:dyDescent="0.25">
      <c r="A464" s="160"/>
      <c r="B464" s="161"/>
      <c r="C464" s="162"/>
      <c r="D464" s="162"/>
      <c r="E464" s="162"/>
      <c r="F464" s="163"/>
      <c r="G464" s="164"/>
      <c r="H464" s="165"/>
    </row>
    <row r="465" spans="1:8" ht="17.25" customHeight="1" x14ac:dyDescent="0.25">
      <c r="A465" s="160"/>
      <c r="B465" s="161"/>
      <c r="C465" s="162"/>
      <c r="D465" s="162"/>
      <c r="E465" s="162"/>
      <c r="F465" s="163"/>
      <c r="G465" s="164"/>
      <c r="H465" s="165"/>
    </row>
    <row r="466" spans="1:8" ht="17.25" customHeight="1" x14ac:dyDescent="0.25">
      <c r="A466" s="160"/>
      <c r="B466" s="161"/>
      <c r="C466" s="162"/>
      <c r="D466" s="162"/>
      <c r="E466" s="162"/>
      <c r="F466" s="163"/>
      <c r="G466" s="164"/>
      <c r="H466" s="165"/>
    </row>
    <row r="467" spans="1:8" ht="17.25" customHeight="1" x14ac:dyDescent="0.25">
      <c r="A467" s="160"/>
      <c r="B467" s="161"/>
      <c r="C467" s="162"/>
      <c r="D467" s="162"/>
      <c r="E467" s="162"/>
      <c r="F467" s="163"/>
      <c r="G467" s="164"/>
      <c r="H467" s="165"/>
    </row>
    <row r="468" spans="1:8" ht="17.25" customHeight="1" x14ac:dyDescent="0.25">
      <c r="A468" s="160"/>
      <c r="B468" s="161"/>
      <c r="C468" s="162"/>
      <c r="D468" s="162"/>
      <c r="E468" s="162"/>
      <c r="F468" s="163"/>
      <c r="G468" s="164"/>
      <c r="H468" s="165"/>
    </row>
    <row r="469" spans="1:8" ht="17.25" customHeight="1" x14ac:dyDescent="0.25">
      <c r="A469" s="160"/>
      <c r="B469" s="161"/>
      <c r="C469" s="162"/>
      <c r="D469" s="162"/>
      <c r="E469" s="162"/>
      <c r="F469" s="163"/>
      <c r="G469" s="164"/>
      <c r="H469" s="165"/>
    </row>
    <row r="470" spans="1:8" ht="17.25" customHeight="1" x14ac:dyDescent="0.25">
      <c r="A470" s="160"/>
      <c r="B470" s="161"/>
      <c r="C470" s="162"/>
      <c r="D470" s="162"/>
      <c r="E470" s="162"/>
      <c r="F470" s="163"/>
      <c r="G470" s="164"/>
      <c r="H470" s="165"/>
    </row>
    <row r="471" spans="1:8" ht="17.25" customHeight="1" x14ac:dyDescent="0.25">
      <c r="A471" s="160"/>
      <c r="B471" s="161"/>
      <c r="C471" s="162"/>
      <c r="D471" s="162"/>
      <c r="E471" s="162"/>
      <c r="F471" s="163"/>
      <c r="G471" s="164"/>
      <c r="H471" s="165"/>
    </row>
    <row r="472" spans="1:8" ht="17.25" customHeight="1" x14ac:dyDescent="0.25">
      <c r="A472" s="160"/>
      <c r="B472" s="161"/>
      <c r="C472" s="162"/>
      <c r="D472" s="162"/>
      <c r="E472" s="162"/>
      <c r="F472" s="163"/>
      <c r="G472" s="164"/>
      <c r="H472" s="165"/>
    </row>
    <row r="473" spans="1:8" ht="17.25" customHeight="1" x14ac:dyDescent="0.25">
      <c r="A473" s="160"/>
      <c r="B473" s="161"/>
      <c r="C473" s="162"/>
      <c r="D473" s="162"/>
      <c r="E473" s="162"/>
      <c r="F473" s="163"/>
      <c r="G473" s="164"/>
      <c r="H473" s="165"/>
    </row>
    <row r="474" spans="1:8" ht="17.25" customHeight="1" x14ac:dyDescent="0.25">
      <c r="A474" s="160"/>
      <c r="B474" s="161"/>
      <c r="C474" s="162"/>
      <c r="D474" s="162"/>
      <c r="E474" s="162"/>
      <c r="F474" s="163"/>
      <c r="G474" s="164"/>
      <c r="H474" s="165"/>
    </row>
    <row r="475" spans="1:8" ht="17.25" customHeight="1" x14ac:dyDescent="0.25">
      <c r="A475" s="160"/>
      <c r="B475" s="161"/>
      <c r="C475" s="162"/>
      <c r="D475" s="162"/>
      <c r="E475" s="162"/>
      <c r="F475" s="163"/>
      <c r="G475" s="164"/>
      <c r="H475" s="165"/>
    </row>
    <row r="476" spans="1:8" ht="17.25" customHeight="1" x14ac:dyDescent="0.25">
      <c r="A476" s="160"/>
      <c r="B476" s="161"/>
      <c r="C476" s="162"/>
      <c r="D476" s="162"/>
      <c r="E476" s="162"/>
      <c r="F476" s="163"/>
      <c r="G476" s="164"/>
      <c r="H476" s="165"/>
    </row>
    <row r="477" spans="1:8" ht="17.25" customHeight="1" x14ac:dyDescent="0.25">
      <c r="A477" s="160"/>
      <c r="B477" s="161"/>
      <c r="C477" s="162"/>
      <c r="D477" s="162"/>
      <c r="E477" s="162"/>
      <c r="F477" s="163"/>
      <c r="G477" s="164"/>
      <c r="H477" s="165"/>
    </row>
    <row r="478" spans="1:8" ht="17.25" customHeight="1" x14ac:dyDescent="0.25">
      <c r="A478" s="160"/>
      <c r="B478" s="161"/>
      <c r="C478" s="162"/>
      <c r="D478" s="162"/>
      <c r="E478" s="162"/>
      <c r="F478" s="163"/>
      <c r="G478" s="164"/>
      <c r="H478" s="165"/>
    </row>
    <row r="479" spans="1:8" ht="17.25" customHeight="1" x14ac:dyDescent="0.25">
      <c r="A479" s="160"/>
      <c r="B479" s="161"/>
      <c r="C479" s="162"/>
      <c r="D479" s="162"/>
      <c r="E479" s="162"/>
      <c r="F479" s="163"/>
      <c r="G479" s="164"/>
      <c r="H479" s="165"/>
    </row>
    <row r="480" spans="1:8" ht="17.25" customHeight="1" x14ac:dyDescent="0.25">
      <c r="A480" s="160"/>
      <c r="B480" s="161"/>
      <c r="C480" s="162"/>
      <c r="D480" s="162"/>
      <c r="E480" s="162"/>
      <c r="F480" s="163"/>
      <c r="G480" s="164"/>
      <c r="H480" s="165"/>
    </row>
    <row r="481" spans="1:8" ht="17.25" customHeight="1" x14ac:dyDescent="0.25">
      <c r="A481" s="160"/>
      <c r="B481" s="161"/>
      <c r="C481" s="162"/>
      <c r="D481" s="162"/>
      <c r="E481" s="162"/>
      <c r="F481" s="163"/>
      <c r="G481" s="164"/>
      <c r="H481" s="165"/>
    </row>
    <row r="482" spans="1:8" ht="17.25" customHeight="1" x14ac:dyDescent="0.25">
      <c r="A482" s="160"/>
      <c r="B482" s="161"/>
      <c r="C482" s="162"/>
      <c r="D482" s="162"/>
      <c r="E482" s="162"/>
      <c r="F482" s="163"/>
      <c r="G482" s="164"/>
      <c r="H482" s="165"/>
    </row>
    <row r="483" spans="1:8" ht="17.25" customHeight="1" x14ac:dyDescent="0.25">
      <c r="A483" s="160"/>
      <c r="B483" s="161"/>
      <c r="C483" s="162"/>
      <c r="D483" s="162"/>
      <c r="E483" s="162"/>
      <c r="F483" s="163"/>
      <c r="G483" s="164"/>
      <c r="H483" s="165"/>
    </row>
    <row r="484" spans="1:8" ht="17.25" customHeight="1" x14ac:dyDescent="0.25">
      <c r="A484" s="160"/>
      <c r="B484" s="161"/>
      <c r="C484" s="162"/>
      <c r="D484" s="162"/>
      <c r="E484" s="162"/>
      <c r="F484" s="163"/>
      <c r="G484" s="164"/>
      <c r="H484" s="165"/>
    </row>
    <row r="485" spans="1:8" ht="17.25" customHeight="1" x14ac:dyDescent="0.25">
      <c r="A485" s="160"/>
      <c r="B485" s="161"/>
      <c r="C485" s="162"/>
      <c r="D485" s="162"/>
      <c r="E485" s="162"/>
      <c r="F485" s="163"/>
      <c r="G485" s="164"/>
      <c r="H485" s="165"/>
    </row>
    <row r="486" spans="1:8" ht="17.25" customHeight="1" x14ac:dyDescent="0.25">
      <c r="A486" s="160"/>
      <c r="B486" s="161"/>
      <c r="C486" s="162"/>
      <c r="D486" s="162"/>
      <c r="E486" s="162"/>
      <c r="F486" s="163"/>
      <c r="G486" s="164"/>
      <c r="H486" s="165"/>
    </row>
    <row r="487" spans="1:8" ht="17.25" customHeight="1" x14ac:dyDescent="0.25">
      <c r="A487" s="160"/>
      <c r="B487" s="161"/>
      <c r="C487" s="162"/>
      <c r="D487" s="162"/>
      <c r="E487" s="162"/>
      <c r="F487" s="163"/>
      <c r="G487" s="164"/>
      <c r="H487" s="165"/>
    </row>
    <row r="488" spans="1:8" ht="17.25" customHeight="1" x14ac:dyDescent="0.25">
      <c r="A488" s="160"/>
      <c r="B488" s="161"/>
      <c r="C488" s="162"/>
      <c r="D488" s="162"/>
      <c r="E488" s="162"/>
      <c r="F488" s="163"/>
      <c r="G488" s="164"/>
      <c r="H488" s="165"/>
    </row>
    <row r="489" spans="1:8" ht="17.25" customHeight="1" x14ac:dyDescent="0.25">
      <c r="A489" s="160"/>
      <c r="B489" s="161"/>
      <c r="C489" s="162"/>
      <c r="D489" s="162"/>
      <c r="E489" s="162"/>
      <c r="F489" s="163"/>
      <c r="G489" s="164"/>
      <c r="H489" s="165"/>
    </row>
    <row r="490" spans="1:8" ht="17.25" customHeight="1" x14ac:dyDescent="0.25">
      <c r="A490" s="160"/>
      <c r="B490" s="161"/>
      <c r="C490" s="162"/>
      <c r="D490" s="162"/>
      <c r="E490" s="162"/>
      <c r="F490" s="163"/>
      <c r="G490" s="164"/>
      <c r="H490" s="165"/>
    </row>
    <row r="491" spans="1:8" ht="17.25" customHeight="1" x14ac:dyDescent="0.25">
      <c r="A491" s="160"/>
      <c r="B491" s="161"/>
      <c r="C491" s="162"/>
      <c r="D491" s="162"/>
      <c r="E491" s="162"/>
      <c r="F491" s="163"/>
      <c r="G491" s="164"/>
      <c r="H491" s="165"/>
    </row>
    <row r="492" spans="1:8" ht="17.25" customHeight="1" x14ac:dyDescent="0.25">
      <c r="A492" s="160"/>
      <c r="B492" s="161"/>
      <c r="C492" s="162"/>
      <c r="D492" s="162"/>
      <c r="E492" s="162"/>
      <c r="F492" s="163"/>
      <c r="G492" s="164"/>
      <c r="H492" s="165"/>
    </row>
    <row r="493" spans="1:8" ht="17.25" customHeight="1" x14ac:dyDescent="0.25">
      <c r="A493" s="160"/>
      <c r="B493" s="161"/>
      <c r="C493" s="162"/>
      <c r="D493" s="162"/>
      <c r="E493" s="162"/>
      <c r="F493" s="163"/>
      <c r="G493" s="164"/>
      <c r="H493" s="165"/>
    </row>
    <row r="494" spans="1:8" ht="17.25" customHeight="1" x14ac:dyDescent="0.25">
      <c r="A494" s="160"/>
      <c r="B494" s="161"/>
      <c r="C494" s="162"/>
      <c r="D494" s="162"/>
      <c r="E494" s="162"/>
      <c r="F494" s="163"/>
      <c r="G494" s="164"/>
      <c r="H494" s="165"/>
    </row>
    <row r="495" spans="1:8" ht="17.25" customHeight="1" x14ac:dyDescent="0.25">
      <c r="A495" s="160"/>
      <c r="B495" s="161"/>
      <c r="C495" s="162"/>
      <c r="D495" s="162"/>
      <c r="E495" s="162"/>
      <c r="F495" s="163"/>
      <c r="G495" s="164"/>
      <c r="H495" s="165"/>
    </row>
    <row r="496" spans="1:8" ht="17.25" customHeight="1" x14ac:dyDescent="0.25">
      <c r="A496" s="160"/>
      <c r="B496" s="161"/>
      <c r="C496" s="162"/>
      <c r="D496" s="162"/>
      <c r="E496" s="162"/>
      <c r="F496" s="163"/>
      <c r="G496" s="164"/>
      <c r="H496" s="165"/>
    </row>
    <row r="497" spans="1:8" ht="17.25" customHeight="1" x14ac:dyDescent="0.25">
      <c r="A497" s="160"/>
      <c r="B497" s="161"/>
      <c r="C497" s="162"/>
      <c r="D497" s="162"/>
      <c r="E497" s="162"/>
      <c r="F497" s="163"/>
      <c r="G497" s="164"/>
      <c r="H497" s="165"/>
    </row>
    <row r="498" spans="1:8" ht="17.25" customHeight="1" x14ac:dyDescent="0.25">
      <c r="A498" s="160"/>
      <c r="B498" s="161"/>
      <c r="C498" s="162"/>
      <c r="D498" s="162"/>
      <c r="E498" s="162"/>
      <c r="F498" s="163"/>
      <c r="G498" s="164"/>
      <c r="H498" s="165"/>
    </row>
    <row r="499" spans="1:8" ht="17.25" customHeight="1" x14ac:dyDescent="0.25">
      <c r="A499" s="160"/>
      <c r="B499" s="161"/>
      <c r="C499" s="162"/>
      <c r="D499" s="162"/>
      <c r="E499" s="162"/>
      <c r="F499" s="163"/>
      <c r="G499" s="164"/>
      <c r="H499" s="165"/>
    </row>
    <row r="500" spans="1:8" ht="17.25" customHeight="1" x14ac:dyDescent="0.25">
      <c r="A500" s="160"/>
      <c r="B500" s="161"/>
      <c r="C500" s="162"/>
      <c r="D500" s="162"/>
      <c r="E500" s="162"/>
      <c r="F500" s="163"/>
      <c r="G500" s="164"/>
      <c r="H500" s="165"/>
    </row>
    <row r="501" spans="1:8" ht="17.25" customHeight="1" x14ac:dyDescent="0.25">
      <c r="A501" s="160"/>
      <c r="B501" s="161"/>
      <c r="C501" s="162"/>
      <c r="D501" s="162"/>
      <c r="E501" s="162"/>
      <c r="F501" s="163"/>
      <c r="G501" s="164"/>
      <c r="H501" s="165"/>
    </row>
    <row r="502" spans="1:8" ht="17.25" customHeight="1" x14ac:dyDescent="0.25">
      <c r="A502" s="160"/>
      <c r="B502" s="161"/>
      <c r="C502" s="162"/>
      <c r="D502" s="162"/>
      <c r="E502" s="162"/>
      <c r="F502" s="163"/>
      <c r="G502" s="164"/>
      <c r="H502" s="165"/>
    </row>
    <row r="503" spans="1:8" ht="17.25" customHeight="1" x14ac:dyDescent="0.25">
      <c r="A503" s="160"/>
      <c r="B503" s="161"/>
      <c r="C503" s="162"/>
      <c r="D503" s="162"/>
      <c r="E503" s="162"/>
      <c r="F503" s="163"/>
      <c r="G503" s="164"/>
      <c r="H503" s="165"/>
    </row>
    <row r="504" spans="1:8" ht="17.25" customHeight="1" x14ac:dyDescent="0.25">
      <c r="A504" s="160"/>
      <c r="B504" s="161"/>
      <c r="C504" s="162"/>
      <c r="D504" s="162"/>
      <c r="E504" s="162"/>
      <c r="F504" s="163"/>
      <c r="G504" s="164"/>
      <c r="H504" s="165"/>
    </row>
    <row r="505" spans="1:8" ht="17.25" customHeight="1" x14ac:dyDescent="0.25">
      <c r="A505" s="160"/>
      <c r="B505" s="161"/>
      <c r="C505" s="162"/>
      <c r="D505" s="162"/>
      <c r="E505" s="162"/>
      <c r="F505" s="163"/>
      <c r="G505" s="164"/>
      <c r="H505" s="165"/>
    </row>
    <row r="506" spans="1:8" ht="17.25" customHeight="1" x14ac:dyDescent="0.25">
      <c r="A506" s="160"/>
      <c r="B506" s="161"/>
      <c r="C506" s="162"/>
      <c r="D506" s="162"/>
      <c r="E506" s="162"/>
      <c r="F506" s="163"/>
      <c r="G506" s="164"/>
      <c r="H506" s="165"/>
    </row>
    <row r="507" spans="1:8" ht="17.25" customHeight="1" x14ac:dyDescent="0.25">
      <c r="A507" s="160"/>
      <c r="B507" s="161"/>
      <c r="C507" s="162"/>
      <c r="D507" s="162"/>
      <c r="E507" s="162"/>
      <c r="F507" s="163"/>
      <c r="G507" s="164"/>
      <c r="H507" s="165"/>
    </row>
    <row r="508" spans="1:8" ht="17.25" customHeight="1" x14ac:dyDescent="0.25">
      <c r="A508" s="160"/>
      <c r="B508" s="161"/>
      <c r="C508" s="162"/>
      <c r="D508" s="162"/>
      <c r="E508" s="162"/>
      <c r="F508" s="163"/>
      <c r="G508" s="164"/>
      <c r="H508" s="165"/>
    </row>
    <row r="509" spans="1:8" ht="17.25" customHeight="1" x14ac:dyDescent="0.25">
      <c r="A509" s="160"/>
      <c r="B509" s="161"/>
      <c r="C509" s="162"/>
      <c r="D509" s="162"/>
      <c r="E509" s="162"/>
      <c r="F509" s="163"/>
      <c r="G509" s="164"/>
      <c r="H509" s="165"/>
    </row>
    <row r="510" spans="1:8" ht="17.25" customHeight="1" x14ac:dyDescent="0.25">
      <c r="A510" s="160"/>
      <c r="B510" s="161"/>
      <c r="C510" s="162"/>
      <c r="D510" s="162"/>
      <c r="E510" s="162"/>
      <c r="F510" s="163"/>
      <c r="G510" s="164"/>
      <c r="H510" s="165"/>
    </row>
    <row r="511" spans="1:8" ht="17.25" customHeight="1" x14ac:dyDescent="0.25">
      <c r="A511" s="160"/>
      <c r="B511" s="161"/>
      <c r="C511" s="162"/>
      <c r="D511" s="162"/>
      <c r="E511" s="162"/>
      <c r="F511" s="163"/>
      <c r="G511" s="164"/>
      <c r="H511" s="165"/>
    </row>
    <row r="512" spans="1:8" ht="17.25" customHeight="1" x14ac:dyDescent="0.25">
      <c r="A512" s="160"/>
      <c r="B512" s="161"/>
      <c r="C512" s="162"/>
      <c r="D512" s="162"/>
      <c r="E512" s="162"/>
      <c r="F512" s="163"/>
      <c r="G512" s="164"/>
      <c r="H512" s="165"/>
    </row>
    <row r="513" spans="1:8" ht="17.25" customHeight="1" x14ac:dyDescent="0.25">
      <c r="A513" s="160"/>
      <c r="B513" s="161"/>
      <c r="C513" s="162"/>
      <c r="D513" s="162"/>
      <c r="E513" s="162"/>
      <c r="F513" s="163"/>
      <c r="G513" s="164"/>
      <c r="H513" s="165"/>
    </row>
    <row r="514" spans="1:8" ht="17.25" customHeight="1" x14ac:dyDescent="0.25">
      <c r="A514" s="160"/>
      <c r="B514" s="161"/>
      <c r="C514" s="162"/>
      <c r="D514" s="162"/>
      <c r="E514" s="162"/>
      <c r="F514" s="163"/>
      <c r="G514" s="164"/>
      <c r="H514" s="165"/>
    </row>
    <row r="515" spans="1:8" ht="17.25" customHeight="1" x14ac:dyDescent="0.25">
      <c r="A515" s="160"/>
      <c r="B515" s="161"/>
      <c r="C515" s="162"/>
      <c r="D515" s="162"/>
      <c r="E515" s="162"/>
      <c r="F515" s="163"/>
      <c r="G515" s="164"/>
      <c r="H515" s="165"/>
    </row>
    <row r="516" spans="1:8" ht="17.25" customHeight="1" x14ac:dyDescent="0.25">
      <c r="A516" s="160"/>
      <c r="B516" s="161"/>
      <c r="C516" s="162"/>
      <c r="D516" s="162"/>
      <c r="E516" s="162"/>
      <c r="F516" s="163"/>
      <c r="G516" s="164"/>
      <c r="H516" s="165"/>
    </row>
    <row r="517" spans="1:8" ht="17.25" customHeight="1" x14ac:dyDescent="0.25">
      <c r="A517" s="160"/>
      <c r="B517" s="161"/>
      <c r="C517" s="162"/>
      <c r="D517" s="162"/>
      <c r="E517" s="162"/>
      <c r="F517" s="163"/>
      <c r="G517" s="164"/>
      <c r="H517" s="165"/>
    </row>
    <row r="518" spans="1:8" ht="17.25" customHeight="1" x14ac:dyDescent="0.25">
      <c r="A518" s="160"/>
      <c r="B518" s="161"/>
      <c r="C518" s="162"/>
      <c r="D518" s="162"/>
      <c r="E518" s="162"/>
      <c r="F518" s="163"/>
      <c r="G518" s="164"/>
      <c r="H518" s="165"/>
    </row>
    <row r="519" spans="1:8" ht="17.25" customHeight="1" x14ac:dyDescent="0.25">
      <c r="A519" s="160"/>
      <c r="B519" s="161"/>
      <c r="C519" s="162"/>
      <c r="D519" s="162"/>
      <c r="E519" s="162"/>
      <c r="F519" s="163"/>
      <c r="G519" s="164"/>
      <c r="H519" s="165"/>
    </row>
    <row r="520" spans="1:8" ht="17.25" customHeight="1" x14ac:dyDescent="0.25">
      <c r="A520" s="160"/>
      <c r="B520" s="161"/>
      <c r="C520" s="162"/>
      <c r="D520" s="162"/>
      <c r="E520" s="162"/>
      <c r="F520" s="163"/>
      <c r="G520" s="164"/>
      <c r="H520" s="165"/>
    </row>
    <row r="521" spans="1:8" ht="17.25" customHeight="1" x14ac:dyDescent="0.25">
      <c r="A521" s="160"/>
      <c r="B521" s="161"/>
      <c r="C521" s="162"/>
      <c r="D521" s="162"/>
      <c r="E521" s="162"/>
      <c r="F521" s="163"/>
      <c r="G521" s="164"/>
      <c r="H521" s="165"/>
    </row>
    <row r="522" spans="1:8" ht="17.25" customHeight="1" x14ac:dyDescent="0.25">
      <c r="A522" s="160"/>
      <c r="B522" s="161"/>
      <c r="C522" s="162"/>
      <c r="D522" s="162"/>
      <c r="E522" s="162"/>
      <c r="F522" s="163"/>
      <c r="G522" s="164"/>
      <c r="H522" s="165"/>
    </row>
    <row r="523" spans="1:8" ht="17.25" customHeight="1" x14ac:dyDescent="0.25">
      <c r="A523" s="160"/>
      <c r="B523" s="161"/>
      <c r="C523" s="162"/>
      <c r="D523" s="162"/>
      <c r="E523" s="162"/>
      <c r="F523" s="163"/>
      <c r="G523" s="164"/>
      <c r="H523" s="165"/>
    </row>
    <row r="524" spans="1:8" ht="17.25" customHeight="1" x14ac:dyDescent="0.25">
      <c r="A524" s="160"/>
      <c r="B524" s="161"/>
      <c r="C524" s="162"/>
      <c r="D524" s="162"/>
      <c r="E524" s="162"/>
      <c r="F524" s="163"/>
      <c r="G524" s="164"/>
      <c r="H524" s="165"/>
    </row>
    <row r="525" spans="1:8" ht="17.25" customHeight="1" x14ac:dyDescent="0.25">
      <c r="A525" s="160"/>
      <c r="B525" s="161"/>
      <c r="C525" s="162"/>
      <c r="D525" s="162"/>
      <c r="E525" s="162"/>
      <c r="F525" s="163"/>
      <c r="G525" s="164"/>
      <c r="H525" s="165"/>
    </row>
    <row r="526" spans="1:8" ht="17.25" customHeight="1" x14ac:dyDescent="0.25">
      <c r="A526" s="160"/>
      <c r="B526" s="161"/>
      <c r="C526" s="162"/>
      <c r="D526" s="162"/>
      <c r="E526" s="162"/>
      <c r="F526" s="163"/>
      <c r="G526" s="164"/>
      <c r="H526" s="165"/>
    </row>
    <row r="527" spans="1:8" ht="17.25" customHeight="1" x14ac:dyDescent="0.25">
      <c r="A527" s="160"/>
      <c r="B527" s="161"/>
      <c r="C527" s="162"/>
      <c r="D527" s="162"/>
      <c r="E527" s="162"/>
      <c r="F527" s="163"/>
      <c r="G527" s="164"/>
      <c r="H527" s="165"/>
    </row>
    <row r="528" spans="1:8" ht="17.25" customHeight="1" x14ac:dyDescent="0.25">
      <c r="A528" s="160"/>
      <c r="B528" s="161"/>
      <c r="C528" s="162"/>
      <c r="D528" s="162"/>
      <c r="E528" s="162"/>
      <c r="F528" s="163"/>
      <c r="G528" s="164"/>
      <c r="H528" s="165"/>
    </row>
    <row r="529" spans="1:8" ht="17.25" customHeight="1" x14ac:dyDescent="0.25">
      <c r="A529" s="160"/>
      <c r="B529" s="161"/>
      <c r="C529" s="162"/>
      <c r="D529" s="162"/>
      <c r="E529" s="162"/>
      <c r="F529" s="163"/>
      <c r="G529" s="164"/>
      <c r="H529" s="165"/>
    </row>
    <row r="530" spans="1:8" ht="17.25" customHeight="1" x14ac:dyDescent="0.25">
      <c r="A530" s="160"/>
      <c r="B530" s="161"/>
      <c r="C530" s="162"/>
      <c r="D530" s="162"/>
      <c r="E530" s="162"/>
      <c r="F530" s="163"/>
      <c r="G530" s="164"/>
      <c r="H530" s="165"/>
    </row>
    <row r="531" spans="1:8" ht="17.25" customHeight="1" x14ac:dyDescent="0.25">
      <c r="A531" s="160"/>
      <c r="B531" s="161"/>
      <c r="C531" s="162"/>
      <c r="D531" s="162"/>
      <c r="E531" s="162"/>
      <c r="F531" s="163"/>
      <c r="G531" s="164"/>
      <c r="H531" s="165"/>
    </row>
    <row r="532" spans="1:8" ht="17.25" customHeight="1" x14ac:dyDescent="0.25">
      <c r="A532" s="160"/>
      <c r="B532" s="161"/>
      <c r="C532" s="162"/>
      <c r="D532" s="162"/>
      <c r="E532" s="162"/>
      <c r="F532" s="163"/>
      <c r="G532" s="164"/>
      <c r="H532" s="165"/>
    </row>
    <row r="533" spans="1:8" ht="17.25" customHeight="1" x14ac:dyDescent="0.25">
      <c r="A533" s="160"/>
      <c r="B533" s="161"/>
      <c r="C533" s="162"/>
      <c r="D533" s="162"/>
      <c r="E533" s="162"/>
      <c r="F533" s="163"/>
      <c r="G533" s="164"/>
      <c r="H533" s="165"/>
    </row>
    <row r="534" spans="1:8" ht="17.25" customHeight="1" x14ac:dyDescent="0.25">
      <c r="A534" s="160"/>
      <c r="B534" s="161"/>
      <c r="C534" s="162"/>
      <c r="D534" s="162"/>
      <c r="E534" s="162"/>
      <c r="F534" s="163"/>
      <c r="G534" s="164"/>
      <c r="H534" s="165"/>
    </row>
    <row r="535" spans="1:8" ht="17.25" customHeight="1" x14ac:dyDescent="0.25">
      <c r="A535" s="160"/>
      <c r="B535" s="161"/>
      <c r="C535" s="162"/>
      <c r="D535" s="162"/>
      <c r="E535" s="162"/>
      <c r="F535" s="163"/>
      <c r="G535" s="164"/>
      <c r="H535" s="165"/>
    </row>
    <row r="536" spans="1:8" ht="17.25" customHeight="1" x14ac:dyDescent="0.25">
      <c r="A536" s="160"/>
      <c r="B536" s="161"/>
      <c r="C536" s="162"/>
      <c r="D536" s="162"/>
      <c r="E536" s="162"/>
      <c r="F536" s="163"/>
      <c r="G536" s="164"/>
      <c r="H536" s="165"/>
    </row>
    <row r="537" spans="1:8" ht="17.25" customHeight="1" x14ac:dyDescent="0.25">
      <c r="A537" s="160"/>
      <c r="B537" s="161"/>
      <c r="C537" s="162"/>
      <c r="D537" s="162"/>
      <c r="E537" s="162"/>
      <c r="F537" s="163"/>
      <c r="G537" s="164"/>
      <c r="H537" s="165"/>
    </row>
    <row r="538" spans="1:8" ht="17.25" customHeight="1" x14ac:dyDescent="0.25">
      <c r="A538" s="160"/>
      <c r="B538" s="161"/>
      <c r="C538" s="162"/>
      <c r="D538" s="162"/>
      <c r="E538" s="162"/>
      <c r="F538" s="163"/>
      <c r="G538" s="164"/>
      <c r="H538" s="165"/>
    </row>
    <row r="539" spans="1:8" ht="17.25" customHeight="1" x14ac:dyDescent="0.25">
      <c r="A539" s="160"/>
      <c r="B539" s="161"/>
      <c r="C539" s="162"/>
      <c r="D539" s="162"/>
      <c r="E539" s="162"/>
      <c r="F539" s="163"/>
      <c r="G539" s="164"/>
      <c r="H539" s="165"/>
    </row>
    <row r="540" spans="1:8" ht="17.25" customHeight="1" x14ac:dyDescent="0.25">
      <c r="A540" s="160"/>
      <c r="B540" s="161"/>
      <c r="C540" s="162"/>
      <c r="D540" s="162"/>
      <c r="E540" s="162"/>
      <c r="F540" s="163"/>
      <c r="G540" s="164"/>
      <c r="H540" s="165"/>
    </row>
    <row r="541" spans="1:8" ht="17.25" customHeight="1" x14ac:dyDescent="0.25">
      <c r="A541" s="160"/>
      <c r="B541" s="161"/>
      <c r="C541" s="162"/>
      <c r="D541" s="162"/>
      <c r="E541" s="162"/>
      <c r="F541" s="163"/>
      <c r="G541" s="164"/>
      <c r="H541" s="165"/>
    </row>
    <row r="542" spans="1:8" ht="17.25" customHeight="1" x14ac:dyDescent="0.25">
      <c r="A542" s="160"/>
      <c r="B542" s="161"/>
      <c r="C542" s="162"/>
      <c r="D542" s="162"/>
      <c r="E542" s="162"/>
      <c r="F542" s="163"/>
      <c r="G542" s="164"/>
      <c r="H542" s="165"/>
    </row>
    <row r="543" spans="1:8" ht="17.25" customHeight="1" x14ac:dyDescent="0.25">
      <c r="A543" s="160"/>
      <c r="B543" s="161"/>
      <c r="C543" s="162"/>
      <c r="D543" s="162"/>
      <c r="E543" s="162"/>
      <c r="F543" s="163"/>
      <c r="G543" s="164"/>
      <c r="H543" s="165"/>
    </row>
    <row r="544" spans="1:8" ht="17.25" customHeight="1" x14ac:dyDescent="0.25">
      <c r="A544" s="160"/>
      <c r="B544" s="161"/>
      <c r="C544" s="162"/>
      <c r="D544" s="162"/>
      <c r="E544" s="162"/>
      <c r="F544" s="163"/>
      <c r="G544" s="164"/>
      <c r="H544" s="165"/>
    </row>
    <row r="545" spans="1:8" ht="17.25" customHeight="1" x14ac:dyDescent="0.25">
      <c r="A545" s="160"/>
      <c r="B545" s="161"/>
      <c r="C545" s="162"/>
      <c r="D545" s="162"/>
      <c r="E545" s="162"/>
      <c r="F545" s="163"/>
      <c r="G545" s="164"/>
      <c r="H545" s="165"/>
    </row>
    <row r="546" spans="1:8" ht="17.25" customHeight="1" x14ac:dyDescent="0.25">
      <c r="A546" s="160"/>
      <c r="B546" s="161"/>
      <c r="C546" s="162"/>
      <c r="D546" s="162"/>
      <c r="E546" s="162"/>
      <c r="F546" s="163"/>
      <c r="G546" s="164"/>
      <c r="H546" s="165"/>
    </row>
    <row r="547" spans="1:8" ht="17.25" customHeight="1" x14ac:dyDescent="0.25">
      <c r="A547" s="160"/>
      <c r="B547" s="161"/>
      <c r="C547" s="162"/>
      <c r="D547" s="162"/>
      <c r="E547" s="162"/>
      <c r="F547" s="163"/>
      <c r="G547" s="164"/>
      <c r="H547" s="165"/>
    </row>
    <row r="548" spans="1:8" ht="17.25" customHeight="1" x14ac:dyDescent="0.25">
      <c r="A548" s="160"/>
      <c r="B548" s="161"/>
      <c r="C548" s="162"/>
      <c r="D548" s="162"/>
      <c r="E548" s="162"/>
      <c r="F548" s="163"/>
      <c r="G548" s="164"/>
      <c r="H548" s="165"/>
    </row>
    <row r="549" spans="1:8" ht="17.25" customHeight="1" x14ac:dyDescent="0.25">
      <c r="A549" s="160"/>
      <c r="B549" s="161"/>
      <c r="C549" s="162"/>
      <c r="D549" s="162"/>
      <c r="E549" s="162"/>
      <c r="F549" s="163"/>
      <c r="G549" s="164"/>
      <c r="H549" s="165"/>
    </row>
    <row r="550" spans="1:8" ht="17.25" customHeight="1" x14ac:dyDescent="0.25">
      <c r="A550" s="160"/>
      <c r="B550" s="161"/>
      <c r="C550" s="162"/>
      <c r="D550" s="162"/>
      <c r="E550" s="162"/>
      <c r="F550" s="163"/>
      <c r="G550" s="164"/>
      <c r="H550" s="165"/>
    </row>
    <row r="551" spans="1:8" ht="17.25" customHeight="1" x14ac:dyDescent="0.25">
      <c r="A551" s="160"/>
      <c r="B551" s="161"/>
      <c r="C551" s="162"/>
      <c r="D551" s="162"/>
      <c r="E551" s="162"/>
      <c r="F551" s="163"/>
      <c r="G551" s="164"/>
      <c r="H551" s="165"/>
    </row>
    <row r="552" spans="1:8" ht="17.25" customHeight="1" x14ac:dyDescent="0.25">
      <c r="A552" s="160"/>
      <c r="B552" s="161"/>
      <c r="C552" s="162"/>
      <c r="D552" s="162"/>
      <c r="E552" s="162"/>
      <c r="F552" s="163"/>
      <c r="G552" s="164"/>
      <c r="H552" s="165"/>
    </row>
    <row r="553" spans="1:8" ht="17.25" customHeight="1" x14ac:dyDescent="0.25">
      <c r="A553" s="160"/>
      <c r="B553" s="161"/>
      <c r="C553" s="162"/>
      <c r="D553" s="162"/>
      <c r="E553" s="162"/>
      <c r="F553" s="163"/>
      <c r="G553" s="164"/>
      <c r="H553" s="165"/>
    </row>
    <row r="554" spans="1:8" ht="17.25" customHeight="1" x14ac:dyDescent="0.25">
      <c r="A554" s="160"/>
      <c r="B554" s="161"/>
      <c r="C554" s="162"/>
      <c r="D554" s="162"/>
      <c r="E554" s="162"/>
      <c r="F554" s="163"/>
      <c r="G554" s="164"/>
      <c r="H554" s="165"/>
    </row>
    <row r="555" spans="1:8" ht="17.25" customHeight="1" x14ac:dyDescent="0.25">
      <c r="A555" s="160"/>
      <c r="B555" s="161"/>
      <c r="C555" s="162"/>
      <c r="D555" s="162"/>
      <c r="E555" s="162"/>
      <c r="F555" s="163"/>
      <c r="G555" s="164"/>
      <c r="H555" s="165"/>
    </row>
    <row r="556" spans="1:8" ht="17.25" customHeight="1" x14ac:dyDescent="0.25">
      <c r="A556" s="160"/>
      <c r="B556" s="161"/>
      <c r="C556" s="162"/>
      <c r="D556" s="162"/>
      <c r="E556" s="162"/>
      <c r="F556" s="163"/>
      <c r="G556" s="164"/>
      <c r="H556" s="165"/>
    </row>
    <row r="557" spans="1:8" ht="17.25" customHeight="1" x14ac:dyDescent="0.25">
      <c r="A557" s="160"/>
      <c r="B557" s="161"/>
      <c r="C557" s="162"/>
      <c r="D557" s="162"/>
      <c r="E557" s="162"/>
      <c r="F557" s="163"/>
      <c r="G557" s="164"/>
      <c r="H557" s="165"/>
    </row>
    <row r="558" spans="1:8" ht="17.25" customHeight="1" x14ac:dyDescent="0.25">
      <c r="A558" s="160"/>
      <c r="B558" s="161"/>
      <c r="C558" s="162"/>
      <c r="D558" s="162"/>
      <c r="E558" s="162"/>
      <c r="F558" s="163"/>
      <c r="G558" s="164"/>
      <c r="H558" s="165"/>
    </row>
    <row r="559" spans="1:8" ht="17.25" customHeight="1" x14ac:dyDescent="0.25">
      <c r="A559" s="160"/>
      <c r="B559" s="161"/>
      <c r="C559" s="162"/>
      <c r="D559" s="162"/>
      <c r="E559" s="162"/>
      <c r="F559" s="163"/>
      <c r="G559" s="164"/>
      <c r="H559" s="165"/>
    </row>
    <row r="560" spans="1:8" ht="17.25" customHeight="1" x14ac:dyDescent="0.25">
      <c r="A560" s="160"/>
      <c r="B560" s="161"/>
      <c r="C560" s="162"/>
      <c r="D560" s="162"/>
      <c r="E560" s="162"/>
      <c r="F560" s="163"/>
      <c r="G560" s="164"/>
      <c r="H560" s="165"/>
    </row>
    <row r="561" spans="1:8" ht="17.25" customHeight="1" x14ac:dyDescent="0.25">
      <c r="A561" s="160"/>
      <c r="B561" s="161"/>
      <c r="C561" s="162"/>
      <c r="D561" s="162"/>
      <c r="E561" s="162"/>
      <c r="F561" s="163"/>
      <c r="G561" s="164"/>
      <c r="H561" s="165"/>
    </row>
    <row r="562" spans="1:8" ht="17.25" customHeight="1" x14ac:dyDescent="0.25">
      <c r="A562" s="160"/>
      <c r="B562" s="161"/>
      <c r="C562" s="162"/>
      <c r="D562" s="162"/>
      <c r="E562" s="162"/>
      <c r="F562" s="163"/>
      <c r="G562" s="164"/>
      <c r="H562" s="165"/>
    </row>
    <row r="563" spans="1:8" ht="17.25" customHeight="1" x14ac:dyDescent="0.25">
      <c r="A563" s="160"/>
      <c r="B563" s="161"/>
      <c r="C563" s="162"/>
      <c r="D563" s="162"/>
      <c r="E563" s="162"/>
      <c r="F563" s="163"/>
      <c r="G563" s="164"/>
      <c r="H563" s="165"/>
    </row>
    <row r="564" spans="1:8" ht="17.25" customHeight="1" x14ac:dyDescent="0.25">
      <c r="A564" s="160"/>
      <c r="B564" s="161"/>
      <c r="C564" s="162"/>
      <c r="D564" s="162"/>
      <c r="E564" s="162"/>
      <c r="F564" s="163"/>
      <c r="G564" s="164"/>
      <c r="H564" s="165"/>
    </row>
    <row r="565" spans="1:8" ht="17.25" customHeight="1" x14ac:dyDescent="0.25">
      <c r="A565" s="160"/>
      <c r="B565" s="161"/>
      <c r="C565" s="162"/>
      <c r="D565" s="162"/>
      <c r="E565" s="162"/>
      <c r="F565" s="163"/>
      <c r="G565" s="164"/>
      <c r="H565" s="165"/>
    </row>
    <row r="566" spans="1:8" ht="17.25" customHeight="1" x14ac:dyDescent="0.25">
      <c r="A566" s="160"/>
      <c r="B566" s="161"/>
      <c r="C566" s="162"/>
      <c r="D566" s="162"/>
      <c r="E566" s="162"/>
      <c r="F566" s="163"/>
      <c r="G566" s="164"/>
      <c r="H566" s="165"/>
    </row>
    <row r="567" spans="1:8" ht="17.25" customHeight="1" x14ac:dyDescent="0.25">
      <c r="A567" s="160"/>
      <c r="B567" s="161"/>
      <c r="C567" s="162"/>
      <c r="D567" s="162"/>
      <c r="E567" s="162"/>
      <c r="F567" s="163"/>
      <c r="G567" s="164"/>
      <c r="H567" s="165"/>
    </row>
    <row r="568" spans="1:8" ht="17.25" customHeight="1" x14ac:dyDescent="0.25">
      <c r="A568" s="160"/>
      <c r="B568" s="161"/>
      <c r="C568" s="162"/>
      <c r="D568" s="162"/>
      <c r="E568" s="162"/>
      <c r="F568" s="163"/>
      <c r="G568" s="164"/>
      <c r="H568" s="165"/>
    </row>
    <row r="569" spans="1:8" ht="17.25" customHeight="1" x14ac:dyDescent="0.25">
      <c r="A569" s="160"/>
      <c r="B569" s="161"/>
      <c r="C569" s="162"/>
      <c r="D569" s="162"/>
      <c r="E569" s="162"/>
      <c r="F569" s="163"/>
      <c r="G569" s="164"/>
      <c r="H569" s="165"/>
    </row>
    <row r="570" spans="1:8" ht="17.25" customHeight="1" x14ac:dyDescent="0.25">
      <c r="A570" s="160"/>
      <c r="B570" s="161"/>
      <c r="C570" s="162"/>
      <c r="D570" s="162"/>
      <c r="E570" s="162"/>
      <c r="F570" s="163"/>
      <c r="G570" s="164"/>
      <c r="H570" s="165"/>
    </row>
    <row r="571" spans="1:8" ht="17.25" customHeight="1" x14ac:dyDescent="0.25">
      <c r="A571" s="160"/>
      <c r="B571" s="161"/>
      <c r="C571" s="162"/>
      <c r="D571" s="162"/>
      <c r="E571" s="162"/>
      <c r="F571" s="163"/>
      <c r="G571" s="164"/>
      <c r="H571" s="165"/>
    </row>
    <row r="572" spans="1:8" ht="17.25" customHeight="1" x14ac:dyDescent="0.25">
      <c r="A572" s="160"/>
      <c r="B572" s="161"/>
      <c r="C572" s="162"/>
      <c r="D572" s="162"/>
      <c r="E572" s="162"/>
      <c r="F572" s="163"/>
      <c r="G572" s="164"/>
      <c r="H572" s="165"/>
    </row>
    <row r="573" spans="1:8" ht="17.25" customHeight="1" x14ac:dyDescent="0.25">
      <c r="A573" s="160"/>
      <c r="B573" s="161"/>
      <c r="C573" s="162"/>
      <c r="D573" s="162"/>
      <c r="E573" s="162"/>
      <c r="F573" s="163"/>
      <c r="G573" s="164"/>
      <c r="H573" s="165"/>
    </row>
    <row r="574" spans="1:8" ht="17.25" customHeight="1" x14ac:dyDescent="0.25">
      <c r="A574" s="160"/>
      <c r="B574" s="161"/>
      <c r="C574" s="162"/>
      <c r="D574" s="162"/>
      <c r="E574" s="162"/>
      <c r="F574" s="163"/>
      <c r="G574" s="164"/>
      <c r="H574" s="165"/>
    </row>
    <row r="575" spans="1:8" ht="17.25" customHeight="1" x14ac:dyDescent="0.25">
      <c r="A575" s="160"/>
      <c r="B575" s="161"/>
      <c r="C575" s="162"/>
      <c r="D575" s="162"/>
      <c r="E575" s="162"/>
      <c r="F575" s="163"/>
      <c r="G575" s="164"/>
      <c r="H575" s="165"/>
    </row>
    <row r="576" spans="1:8" ht="17.25" customHeight="1" x14ac:dyDescent="0.25">
      <c r="A576" s="160"/>
      <c r="B576" s="161"/>
      <c r="C576" s="162"/>
      <c r="D576" s="162"/>
      <c r="E576" s="162"/>
      <c r="F576" s="163"/>
      <c r="G576" s="164"/>
      <c r="H576" s="165"/>
    </row>
    <row r="577" spans="1:8" ht="17.25" customHeight="1" x14ac:dyDescent="0.25">
      <c r="A577" s="160"/>
      <c r="B577" s="161"/>
      <c r="C577" s="162"/>
      <c r="D577" s="162"/>
      <c r="E577" s="162"/>
      <c r="F577" s="163"/>
      <c r="G577" s="164"/>
      <c r="H577" s="165"/>
    </row>
    <row r="578" spans="1:8" ht="17.25" customHeight="1" x14ac:dyDescent="0.25">
      <c r="A578" s="160"/>
      <c r="B578" s="161"/>
      <c r="C578" s="162"/>
      <c r="D578" s="162"/>
      <c r="E578" s="162"/>
      <c r="F578" s="163"/>
      <c r="G578" s="164"/>
      <c r="H578" s="165"/>
    </row>
    <row r="579" spans="1:8" ht="17.25" customHeight="1" x14ac:dyDescent="0.25">
      <c r="A579" s="160"/>
      <c r="B579" s="161"/>
      <c r="C579" s="162"/>
      <c r="D579" s="162"/>
      <c r="E579" s="162"/>
      <c r="F579" s="163"/>
      <c r="G579" s="164"/>
      <c r="H579" s="165"/>
    </row>
    <row r="580" spans="1:8" ht="17.25" customHeight="1" x14ac:dyDescent="0.25">
      <c r="A580" s="160"/>
      <c r="B580" s="161"/>
      <c r="C580" s="162"/>
      <c r="D580" s="162"/>
      <c r="E580" s="162"/>
      <c r="F580" s="163"/>
      <c r="G580" s="164"/>
      <c r="H580" s="165"/>
    </row>
    <row r="581" spans="1:8" ht="17.25" customHeight="1" x14ac:dyDescent="0.25">
      <c r="A581" s="160"/>
      <c r="B581" s="161"/>
      <c r="C581" s="162"/>
      <c r="D581" s="162"/>
      <c r="E581" s="162"/>
      <c r="F581" s="163"/>
      <c r="G581" s="164"/>
      <c r="H581" s="165"/>
    </row>
    <row r="582" spans="1:8" ht="17.25" customHeight="1" x14ac:dyDescent="0.25">
      <c r="A582" s="160"/>
      <c r="B582" s="161"/>
      <c r="C582" s="162"/>
      <c r="D582" s="162"/>
      <c r="E582" s="162"/>
      <c r="F582" s="163"/>
      <c r="G582" s="164"/>
      <c r="H582" s="165"/>
    </row>
    <row r="583" spans="1:8" ht="17.25" customHeight="1" x14ac:dyDescent="0.25">
      <c r="A583" s="160"/>
      <c r="B583" s="161"/>
      <c r="C583" s="162"/>
      <c r="D583" s="162"/>
      <c r="E583" s="162"/>
      <c r="F583" s="163"/>
      <c r="G583" s="164"/>
      <c r="H583" s="165"/>
    </row>
    <row r="584" spans="1:8" ht="17.25" customHeight="1" x14ac:dyDescent="0.25">
      <c r="A584" s="160"/>
      <c r="B584" s="161"/>
      <c r="C584" s="162"/>
      <c r="D584" s="162"/>
      <c r="E584" s="162"/>
      <c r="F584" s="163"/>
      <c r="G584" s="164"/>
      <c r="H584" s="165"/>
    </row>
    <row r="585" spans="1:8" ht="17.25" customHeight="1" x14ac:dyDescent="0.25">
      <c r="A585" s="160"/>
      <c r="B585" s="161"/>
      <c r="C585" s="162"/>
      <c r="D585" s="162"/>
      <c r="E585" s="162"/>
      <c r="F585" s="163"/>
      <c r="G585" s="164"/>
      <c r="H585" s="165"/>
    </row>
    <row r="586" spans="1:8" ht="17.25" customHeight="1" x14ac:dyDescent="0.25">
      <c r="A586" s="160"/>
      <c r="B586" s="161"/>
      <c r="C586" s="162"/>
      <c r="D586" s="162"/>
      <c r="E586" s="162"/>
      <c r="F586" s="163"/>
      <c r="G586" s="164"/>
      <c r="H586" s="165"/>
    </row>
    <row r="587" spans="1:8" ht="17.25" customHeight="1" x14ac:dyDescent="0.25">
      <c r="A587" s="160"/>
      <c r="B587" s="161"/>
      <c r="C587" s="162"/>
      <c r="D587" s="162"/>
      <c r="E587" s="162"/>
      <c r="F587" s="163"/>
      <c r="G587" s="164"/>
      <c r="H587" s="165"/>
    </row>
    <row r="588" spans="1:8" ht="17.25" customHeight="1" x14ac:dyDescent="0.25">
      <c r="A588" s="160"/>
      <c r="B588" s="161"/>
      <c r="C588" s="162"/>
      <c r="D588" s="162"/>
      <c r="E588" s="162"/>
      <c r="F588" s="163"/>
      <c r="G588" s="164"/>
      <c r="H588" s="165"/>
    </row>
    <row r="589" spans="1:8" ht="17.25" customHeight="1" x14ac:dyDescent="0.25">
      <c r="A589" s="160"/>
      <c r="B589" s="161"/>
      <c r="C589" s="162"/>
      <c r="D589" s="162"/>
      <c r="E589" s="162"/>
      <c r="F589" s="163"/>
      <c r="G589" s="164"/>
      <c r="H589" s="165"/>
    </row>
    <row r="590" spans="1:8" ht="17.25" customHeight="1" x14ac:dyDescent="0.25">
      <c r="A590" s="160"/>
      <c r="B590" s="161"/>
      <c r="C590" s="162"/>
      <c r="D590" s="162"/>
      <c r="E590" s="162"/>
      <c r="F590" s="163"/>
      <c r="G590" s="164"/>
      <c r="H590" s="165"/>
    </row>
    <row r="591" spans="1:8" ht="17.25" customHeight="1" x14ac:dyDescent="0.25">
      <c r="A591" s="160"/>
      <c r="B591" s="161"/>
      <c r="C591" s="162"/>
      <c r="D591" s="162"/>
      <c r="E591" s="162"/>
      <c r="F591" s="163"/>
      <c r="G591" s="164"/>
      <c r="H591" s="165"/>
    </row>
    <row r="592" spans="1:8" ht="17.25" customHeight="1" x14ac:dyDescent="0.25">
      <c r="A592" s="160"/>
      <c r="B592" s="161"/>
      <c r="C592" s="162"/>
      <c r="D592" s="162"/>
      <c r="E592" s="162"/>
      <c r="F592" s="163"/>
      <c r="G592" s="164"/>
      <c r="H592" s="165"/>
    </row>
    <row r="593" spans="1:8" ht="17.25" customHeight="1" x14ac:dyDescent="0.25">
      <c r="A593" s="160"/>
      <c r="B593" s="161"/>
      <c r="C593" s="162"/>
      <c r="D593" s="162"/>
      <c r="E593" s="162"/>
      <c r="F593" s="163"/>
      <c r="G593" s="164"/>
      <c r="H593" s="165"/>
    </row>
    <row r="594" spans="1:8" ht="17.25" customHeight="1" x14ac:dyDescent="0.25">
      <c r="A594" s="160"/>
      <c r="B594" s="161"/>
      <c r="C594" s="162"/>
      <c r="D594" s="162"/>
      <c r="E594" s="162"/>
      <c r="F594" s="163"/>
      <c r="G594" s="164"/>
      <c r="H594" s="165"/>
    </row>
    <row r="595" spans="1:8" ht="17.25" customHeight="1" x14ac:dyDescent="0.25">
      <c r="A595" s="160"/>
      <c r="B595" s="161"/>
      <c r="C595" s="162"/>
      <c r="D595" s="162"/>
      <c r="E595" s="162"/>
      <c r="F595" s="163"/>
      <c r="G595" s="164"/>
      <c r="H595" s="165"/>
    </row>
    <row r="596" spans="1:8" ht="17.25" customHeight="1" x14ac:dyDescent="0.25">
      <c r="A596" s="160"/>
      <c r="B596" s="161"/>
      <c r="C596" s="162"/>
      <c r="D596" s="162"/>
      <c r="E596" s="162"/>
      <c r="F596" s="163"/>
      <c r="G596" s="164"/>
      <c r="H596" s="165"/>
    </row>
    <row r="597" spans="1:8" ht="17.25" customHeight="1" x14ac:dyDescent="0.25">
      <c r="A597" s="160"/>
      <c r="B597" s="161"/>
      <c r="C597" s="162"/>
      <c r="D597" s="162"/>
      <c r="E597" s="162"/>
      <c r="F597" s="163"/>
      <c r="G597" s="164"/>
      <c r="H597" s="165"/>
    </row>
    <row r="598" spans="1:8" ht="17.25" customHeight="1" x14ac:dyDescent="0.25">
      <c r="A598" s="160"/>
      <c r="B598" s="161"/>
      <c r="C598" s="162"/>
      <c r="D598" s="162"/>
      <c r="E598" s="162"/>
      <c r="F598" s="163"/>
      <c r="G598" s="164"/>
      <c r="H598" s="165"/>
    </row>
    <row r="599" spans="1:8" ht="17.25" customHeight="1" x14ac:dyDescent="0.25">
      <c r="A599" s="160"/>
      <c r="B599" s="161"/>
      <c r="C599" s="162"/>
      <c r="D599" s="162"/>
      <c r="E599" s="162"/>
      <c r="F599" s="163"/>
      <c r="G599" s="164"/>
      <c r="H599" s="165"/>
    </row>
    <row r="600" spans="1:8" ht="17.25" customHeight="1" x14ac:dyDescent="0.25">
      <c r="A600" s="160"/>
      <c r="B600" s="161"/>
      <c r="C600" s="162"/>
      <c r="D600" s="162"/>
      <c r="E600" s="162"/>
      <c r="F600" s="163"/>
      <c r="G600" s="164"/>
      <c r="H600" s="165"/>
    </row>
    <row r="601" spans="1:8" ht="17.25" customHeight="1" x14ac:dyDescent="0.25">
      <c r="A601" s="160"/>
      <c r="B601" s="161"/>
      <c r="C601" s="162"/>
      <c r="D601" s="162"/>
      <c r="E601" s="162"/>
      <c r="F601" s="163"/>
      <c r="G601" s="164"/>
      <c r="H601" s="165"/>
    </row>
    <row r="602" spans="1:8" ht="17.25" customHeight="1" x14ac:dyDescent="0.25">
      <c r="A602" s="160"/>
      <c r="B602" s="161"/>
      <c r="C602" s="162"/>
      <c r="D602" s="162"/>
      <c r="E602" s="162"/>
      <c r="F602" s="163"/>
      <c r="G602" s="164"/>
      <c r="H602" s="165"/>
    </row>
    <row r="603" spans="1:8" ht="17.25" customHeight="1" x14ac:dyDescent="0.25">
      <c r="A603" s="160"/>
      <c r="B603" s="161"/>
      <c r="C603" s="162"/>
      <c r="D603" s="162"/>
      <c r="E603" s="162"/>
      <c r="F603" s="163"/>
      <c r="G603" s="164"/>
      <c r="H603" s="165"/>
    </row>
    <row r="604" spans="1:8" ht="17.25" customHeight="1" x14ac:dyDescent="0.25">
      <c r="A604" s="160"/>
      <c r="B604" s="161"/>
      <c r="C604" s="162"/>
      <c r="D604" s="162"/>
      <c r="E604" s="162"/>
      <c r="F604" s="163"/>
      <c r="G604" s="164"/>
      <c r="H604" s="165"/>
    </row>
    <row r="605" spans="1:8" ht="17.25" customHeight="1" x14ac:dyDescent="0.25">
      <c r="A605" s="160"/>
      <c r="B605" s="161"/>
      <c r="C605" s="162"/>
      <c r="D605" s="162"/>
      <c r="E605" s="162"/>
      <c r="F605" s="163"/>
      <c r="G605" s="164"/>
      <c r="H605" s="165"/>
    </row>
    <row r="606" spans="1:8" x14ac:dyDescent="0.25">
      <c r="A606" s="164"/>
      <c r="C606" s="164"/>
      <c r="D606" s="164"/>
      <c r="E606" s="164"/>
      <c r="F606" s="165"/>
      <c r="G606" s="164"/>
      <c r="H606" s="164"/>
    </row>
    <row r="607" spans="1:8" x14ac:dyDescent="0.25">
      <c r="A607" s="164"/>
      <c r="C607" s="164"/>
      <c r="D607" s="164"/>
      <c r="E607" s="164"/>
      <c r="F607" s="165"/>
      <c r="G607" s="164"/>
      <c r="H607" s="164"/>
    </row>
    <row r="608" spans="1:8" x14ac:dyDescent="0.25">
      <c r="A608" s="164"/>
      <c r="C608" s="164"/>
      <c r="D608" s="164"/>
      <c r="E608" s="164"/>
      <c r="F608" s="165"/>
      <c r="G608" s="164"/>
      <c r="H608" s="164"/>
    </row>
    <row r="609" spans="1:8" x14ac:dyDescent="0.25">
      <c r="A609" s="164"/>
      <c r="C609" s="164"/>
      <c r="D609" s="164"/>
      <c r="E609" s="164"/>
      <c r="F609" s="165"/>
      <c r="G609" s="164"/>
      <c r="H609" s="164"/>
    </row>
    <row r="610" spans="1:8" x14ac:dyDescent="0.25">
      <c r="A610" s="164"/>
      <c r="C610" s="164"/>
      <c r="D610" s="164"/>
      <c r="E610" s="164"/>
      <c r="F610" s="165"/>
      <c r="G610" s="164"/>
      <c r="H610" s="164"/>
    </row>
    <row r="611" spans="1:8" x14ac:dyDescent="0.25">
      <c r="A611" s="164"/>
      <c r="C611" s="164"/>
      <c r="D611" s="164"/>
      <c r="E611" s="164"/>
      <c r="F611" s="165"/>
      <c r="G611" s="164"/>
      <c r="H611" s="164"/>
    </row>
    <row r="612" spans="1:8" x14ac:dyDescent="0.25">
      <c r="A612" s="164"/>
      <c r="C612" s="164"/>
      <c r="D612" s="164"/>
      <c r="E612" s="164"/>
      <c r="F612" s="165"/>
      <c r="G612" s="164"/>
      <c r="H612" s="164"/>
    </row>
    <row r="613" spans="1:8" x14ac:dyDescent="0.25">
      <c r="A613" s="164"/>
      <c r="C613" s="164"/>
      <c r="D613" s="164"/>
      <c r="E613" s="164"/>
      <c r="F613" s="165"/>
      <c r="G613" s="164"/>
      <c r="H613" s="164"/>
    </row>
    <row r="614" spans="1:8" x14ac:dyDescent="0.25">
      <c r="A614" s="164"/>
      <c r="C614" s="164"/>
      <c r="D614" s="164"/>
      <c r="E614" s="164"/>
      <c r="F614" s="165"/>
      <c r="G614" s="164"/>
      <c r="H614" s="164"/>
    </row>
    <row r="615" spans="1:8" x14ac:dyDescent="0.25">
      <c r="A615" s="164"/>
      <c r="C615" s="164"/>
      <c r="D615" s="164"/>
      <c r="E615" s="164"/>
      <c r="F615" s="165"/>
      <c r="G615" s="164"/>
      <c r="H615" s="164"/>
    </row>
    <row r="616" spans="1:8" x14ac:dyDescent="0.25">
      <c r="A616" s="164"/>
      <c r="C616" s="164"/>
      <c r="D616" s="164"/>
      <c r="E616" s="164"/>
      <c r="F616" s="165"/>
      <c r="G616" s="164"/>
      <c r="H616" s="164"/>
    </row>
    <row r="617" spans="1:8" x14ac:dyDescent="0.25">
      <c r="A617" s="164"/>
      <c r="C617" s="164"/>
      <c r="D617" s="164"/>
      <c r="E617" s="164"/>
      <c r="F617" s="165"/>
      <c r="G617" s="164"/>
      <c r="H617" s="164"/>
    </row>
    <row r="618" spans="1:8" x14ac:dyDescent="0.25">
      <c r="A618" s="164"/>
      <c r="C618" s="164"/>
      <c r="D618" s="164"/>
      <c r="E618" s="164"/>
      <c r="F618" s="165"/>
      <c r="G618" s="164"/>
      <c r="H618" s="164"/>
    </row>
    <row r="619" spans="1:8" x14ac:dyDescent="0.25">
      <c r="A619" s="164"/>
      <c r="C619" s="164"/>
      <c r="D619" s="164"/>
      <c r="E619" s="164"/>
      <c r="F619" s="165"/>
      <c r="G619" s="164"/>
      <c r="H619" s="164"/>
    </row>
    <row r="620" spans="1:8" x14ac:dyDescent="0.25">
      <c r="A620" s="164"/>
      <c r="C620" s="164"/>
      <c r="D620" s="164"/>
      <c r="E620" s="164"/>
      <c r="F620" s="165"/>
      <c r="G620" s="164"/>
      <c r="H620" s="164"/>
    </row>
    <row r="621" spans="1:8" x14ac:dyDescent="0.25">
      <c r="A621" s="164"/>
      <c r="C621" s="164"/>
      <c r="D621" s="164"/>
      <c r="E621" s="164"/>
      <c r="F621" s="165"/>
      <c r="G621" s="164"/>
      <c r="H621" s="164"/>
    </row>
    <row r="622" spans="1:8" x14ac:dyDescent="0.25">
      <c r="A622" s="164"/>
      <c r="C622" s="164"/>
      <c r="D622" s="164"/>
      <c r="E622" s="164"/>
      <c r="F622" s="165"/>
      <c r="G622" s="164"/>
      <c r="H622" s="164"/>
    </row>
    <row r="623" spans="1:8" x14ac:dyDescent="0.25">
      <c r="A623" s="164"/>
      <c r="C623" s="164"/>
      <c r="D623" s="164"/>
      <c r="E623" s="164"/>
      <c r="F623" s="165"/>
      <c r="G623" s="164"/>
      <c r="H623" s="164"/>
    </row>
    <row r="624" spans="1:8" x14ac:dyDescent="0.25">
      <c r="A624" s="164"/>
      <c r="C624" s="164"/>
      <c r="D624" s="164"/>
      <c r="E624" s="164"/>
      <c r="F624" s="165"/>
      <c r="G624" s="164"/>
      <c r="H624" s="164"/>
    </row>
    <row r="625" spans="1:8" x14ac:dyDescent="0.25">
      <c r="A625" s="164"/>
      <c r="C625" s="164"/>
      <c r="D625" s="164"/>
      <c r="E625" s="164"/>
      <c r="F625" s="165"/>
      <c r="G625" s="164"/>
      <c r="H625" s="164"/>
    </row>
    <row r="626" spans="1:8" x14ac:dyDescent="0.25">
      <c r="A626" s="164"/>
      <c r="C626" s="164"/>
      <c r="D626" s="164"/>
      <c r="E626" s="164"/>
      <c r="F626" s="165"/>
      <c r="G626" s="164"/>
      <c r="H626" s="164"/>
    </row>
    <row r="627" spans="1:8" x14ac:dyDescent="0.25">
      <c r="A627" s="164"/>
      <c r="C627" s="164"/>
      <c r="D627" s="164"/>
      <c r="E627" s="164"/>
      <c r="F627" s="165"/>
      <c r="G627" s="164"/>
      <c r="H627" s="164"/>
    </row>
    <row r="628" spans="1:8" x14ac:dyDescent="0.25">
      <c r="A628" s="164"/>
      <c r="C628" s="164"/>
      <c r="D628" s="164"/>
      <c r="E628" s="164"/>
      <c r="F628" s="165"/>
      <c r="G628" s="164"/>
      <c r="H628" s="164"/>
    </row>
    <row r="629" spans="1:8" x14ac:dyDescent="0.25">
      <c r="A629" s="164"/>
      <c r="C629" s="164"/>
      <c r="D629" s="164"/>
      <c r="E629" s="164"/>
      <c r="F629" s="165"/>
      <c r="G629" s="164"/>
      <c r="H629" s="164"/>
    </row>
    <row r="630" spans="1:8" x14ac:dyDescent="0.25">
      <c r="A630" s="164"/>
      <c r="C630" s="164"/>
      <c r="D630" s="164"/>
      <c r="E630" s="164"/>
      <c r="F630" s="165"/>
      <c r="G630" s="164"/>
      <c r="H630" s="164"/>
    </row>
    <row r="631" spans="1:8" x14ac:dyDescent="0.25">
      <c r="A631" s="164"/>
      <c r="C631" s="164"/>
      <c r="D631" s="164"/>
      <c r="E631" s="164"/>
      <c r="F631" s="165"/>
      <c r="G631" s="164"/>
      <c r="H631" s="164"/>
    </row>
    <row r="632" spans="1:8" x14ac:dyDescent="0.25">
      <c r="A632" s="164"/>
      <c r="C632" s="164"/>
      <c r="D632" s="164"/>
      <c r="E632" s="164"/>
      <c r="F632" s="165"/>
      <c r="G632" s="164"/>
      <c r="H632" s="164"/>
    </row>
    <row r="633" spans="1:8" x14ac:dyDescent="0.25">
      <c r="A633" s="164"/>
      <c r="C633" s="164"/>
      <c r="D633" s="164"/>
      <c r="E633" s="164"/>
      <c r="F633" s="165"/>
      <c r="G633" s="164"/>
      <c r="H633" s="164"/>
    </row>
    <row r="634" spans="1:8" x14ac:dyDescent="0.25">
      <c r="A634" s="164"/>
      <c r="C634" s="164"/>
      <c r="D634" s="164"/>
      <c r="E634" s="164"/>
      <c r="F634" s="165"/>
      <c r="G634" s="164"/>
      <c r="H634" s="164"/>
    </row>
    <row r="635" spans="1:8" x14ac:dyDescent="0.25">
      <c r="A635" s="164"/>
      <c r="C635" s="164"/>
      <c r="D635" s="164"/>
      <c r="E635" s="164"/>
      <c r="F635" s="165"/>
      <c r="G635" s="164"/>
      <c r="H635" s="164"/>
    </row>
    <row r="636" spans="1:8" x14ac:dyDescent="0.25">
      <c r="A636" s="164"/>
      <c r="C636" s="164"/>
      <c r="D636" s="164"/>
      <c r="E636" s="164"/>
      <c r="F636" s="165"/>
      <c r="G636" s="164"/>
      <c r="H636" s="164"/>
    </row>
    <row r="637" spans="1:8" x14ac:dyDescent="0.25">
      <c r="A637" s="164"/>
      <c r="C637" s="164"/>
      <c r="D637" s="164"/>
      <c r="E637" s="164"/>
      <c r="F637" s="165"/>
      <c r="G637" s="164"/>
      <c r="H637" s="164"/>
    </row>
  </sheetData>
  <mergeCells count="3">
    <mergeCell ref="A1:F1"/>
    <mergeCell ref="A2:F2"/>
    <mergeCell ref="I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33D62-0104-4667-BB26-A7ACCE240AF3}">
  <dimension ref="A1:M87"/>
  <sheetViews>
    <sheetView zoomScaleNormal="100" workbookViewId="0">
      <selection activeCell="E8" sqref="E8"/>
    </sheetView>
  </sheetViews>
  <sheetFormatPr baseColWidth="10" defaultColWidth="10.7109375" defaultRowHeight="15" x14ac:dyDescent="0.25"/>
  <cols>
    <col min="1" max="1" width="1.7109375" style="114" customWidth="1"/>
    <col min="2" max="3" width="10.7109375" style="114"/>
    <col min="4" max="4" width="10.7109375" style="115"/>
    <col min="5" max="5" width="10.7109375" style="114"/>
    <col min="6" max="6" width="9.28515625" style="114" customWidth="1"/>
    <col min="7" max="7" width="10.7109375" style="114"/>
    <col min="8" max="8" width="10.28515625" style="114" customWidth="1"/>
    <col min="9" max="9" width="10.7109375" style="114"/>
    <col min="10" max="10" width="11.42578125" style="114" customWidth="1"/>
    <col min="11" max="11" width="1.7109375" customWidth="1"/>
    <col min="12" max="256" width="10.7109375" style="114"/>
    <col min="257" max="257" width="1.7109375" style="114" customWidth="1"/>
    <col min="258" max="263" width="10.7109375" style="114"/>
    <col min="264" max="264" width="11.7109375" style="114" customWidth="1"/>
    <col min="265" max="266" width="10.7109375" style="114"/>
    <col min="267" max="267" width="1.7109375" style="114" customWidth="1"/>
    <col min="268" max="512" width="10.7109375" style="114"/>
    <col min="513" max="513" width="1.7109375" style="114" customWidth="1"/>
    <col min="514" max="519" width="10.7109375" style="114"/>
    <col min="520" max="520" width="11.7109375" style="114" customWidth="1"/>
    <col min="521" max="522" width="10.7109375" style="114"/>
    <col min="523" max="523" width="1.7109375" style="114" customWidth="1"/>
    <col min="524" max="768" width="10.7109375" style="114"/>
    <col min="769" max="769" width="1.7109375" style="114" customWidth="1"/>
    <col min="770" max="775" width="10.7109375" style="114"/>
    <col min="776" max="776" width="11.7109375" style="114" customWidth="1"/>
    <col min="777" max="778" width="10.7109375" style="114"/>
    <col min="779" max="779" width="1.7109375" style="114" customWidth="1"/>
    <col min="780" max="1024" width="10.7109375" style="114"/>
    <col min="1025" max="1025" width="1.7109375" style="114" customWidth="1"/>
    <col min="1026" max="1031" width="10.7109375" style="114"/>
    <col min="1032" max="1032" width="11.7109375" style="114" customWidth="1"/>
    <col min="1033" max="1034" width="10.7109375" style="114"/>
    <col min="1035" max="1035" width="1.7109375" style="114" customWidth="1"/>
    <col min="1036" max="1280" width="10.7109375" style="114"/>
    <col min="1281" max="1281" width="1.7109375" style="114" customWidth="1"/>
    <col min="1282" max="1287" width="10.7109375" style="114"/>
    <col min="1288" max="1288" width="11.7109375" style="114" customWidth="1"/>
    <col min="1289" max="1290" width="10.7109375" style="114"/>
    <col min="1291" max="1291" width="1.7109375" style="114" customWidth="1"/>
    <col min="1292" max="1536" width="10.7109375" style="114"/>
    <col min="1537" max="1537" width="1.7109375" style="114" customWidth="1"/>
    <col min="1538" max="1543" width="10.7109375" style="114"/>
    <col min="1544" max="1544" width="11.7109375" style="114" customWidth="1"/>
    <col min="1545" max="1546" width="10.7109375" style="114"/>
    <col min="1547" max="1547" width="1.7109375" style="114" customWidth="1"/>
    <col min="1548" max="1792" width="10.7109375" style="114"/>
    <col min="1793" max="1793" width="1.7109375" style="114" customWidth="1"/>
    <col min="1794" max="1799" width="10.7109375" style="114"/>
    <col min="1800" max="1800" width="11.7109375" style="114" customWidth="1"/>
    <col min="1801" max="1802" width="10.7109375" style="114"/>
    <col min="1803" max="1803" width="1.7109375" style="114" customWidth="1"/>
    <col min="1804" max="2048" width="10.7109375" style="114"/>
    <col min="2049" max="2049" width="1.7109375" style="114" customWidth="1"/>
    <col min="2050" max="2055" width="10.7109375" style="114"/>
    <col min="2056" max="2056" width="11.7109375" style="114" customWidth="1"/>
    <col min="2057" max="2058" width="10.7109375" style="114"/>
    <col min="2059" max="2059" width="1.7109375" style="114" customWidth="1"/>
    <col min="2060" max="2304" width="10.7109375" style="114"/>
    <col min="2305" max="2305" width="1.7109375" style="114" customWidth="1"/>
    <col min="2306" max="2311" width="10.7109375" style="114"/>
    <col min="2312" max="2312" width="11.7109375" style="114" customWidth="1"/>
    <col min="2313" max="2314" width="10.7109375" style="114"/>
    <col min="2315" max="2315" width="1.7109375" style="114" customWidth="1"/>
    <col min="2316" max="2560" width="10.7109375" style="114"/>
    <col min="2561" max="2561" width="1.7109375" style="114" customWidth="1"/>
    <col min="2562" max="2567" width="10.7109375" style="114"/>
    <col min="2568" max="2568" width="11.7109375" style="114" customWidth="1"/>
    <col min="2569" max="2570" width="10.7109375" style="114"/>
    <col min="2571" max="2571" width="1.7109375" style="114" customWidth="1"/>
    <col min="2572" max="2816" width="10.7109375" style="114"/>
    <col min="2817" max="2817" width="1.7109375" style="114" customWidth="1"/>
    <col min="2818" max="2823" width="10.7109375" style="114"/>
    <col min="2824" max="2824" width="11.7109375" style="114" customWidth="1"/>
    <col min="2825" max="2826" width="10.7109375" style="114"/>
    <col min="2827" max="2827" width="1.7109375" style="114" customWidth="1"/>
    <col min="2828" max="3072" width="10.7109375" style="114"/>
    <col min="3073" max="3073" width="1.7109375" style="114" customWidth="1"/>
    <col min="3074" max="3079" width="10.7109375" style="114"/>
    <col min="3080" max="3080" width="11.7109375" style="114" customWidth="1"/>
    <col min="3081" max="3082" width="10.7109375" style="114"/>
    <col min="3083" max="3083" width="1.7109375" style="114" customWidth="1"/>
    <col min="3084" max="3328" width="10.7109375" style="114"/>
    <col min="3329" max="3329" width="1.7109375" style="114" customWidth="1"/>
    <col min="3330" max="3335" width="10.7109375" style="114"/>
    <col min="3336" max="3336" width="11.7109375" style="114" customWidth="1"/>
    <col min="3337" max="3338" width="10.7109375" style="114"/>
    <col min="3339" max="3339" width="1.7109375" style="114" customWidth="1"/>
    <col min="3340" max="3584" width="10.7109375" style="114"/>
    <col min="3585" max="3585" width="1.7109375" style="114" customWidth="1"/>
    <col min="3586" max="3591" width="10.7109375" style="114"/>
    <col min="3592" max="3592" width="11.7109375" style="114" customWidth="1"/>
    <col min="3593" max="3594" width="10.7109375" style="114"/>
    <col min="3595" max="3595" width="1.7109375" style="114" customWidth="1"/>
    <col min="3596" max="3840" width="10.7109375" style="114"/>
    <col min="3841" max="3841" width="1.7109375" style="114" customWidth="1"/>
    <col min="3842" max="3847" width="10.7109375" style="114"/>
    <col min="3848" max="3848" width="11.7109375" style="114" customWidth="1"/>
    <col min="3849" max="3850" width="10.7109375" style="114"/>
    <col min="3851" max="3851" width="1.7109375" style="114" customWidth="1"/>
    <col min="3852" max="4096" width="10.7109375" style="114"/>
    <col min="4097" max="4097" width="1.7109375" style="114" customWidth="1"/>
    <col min="4098" max="4103" width="10.7109375" style="114"/>
    <col min="4104" max="4104" width="11.7109375" style="114" customWidth="1"/>
    <col min="4105" max="4106" width="10.7109375" style="114"/>
    <col min="4107" max="4107" width="1.7109375" style="114" customWidth="1"/>
    <col min="4108" max="4352" width="10.7109375" style="114"/>
    <col min="4353" max="4353" width="1.7109375" style="114" customWidth="1"/>
    <col min="4354" max="4359" width="10.7109375" style="114"/>
    <col min="4360" max="4360" width="11.7109375" style="114" customWidth="1"/>
    <col min="4361" max="4362" width="10.7109375" style="114"/>
    <col min="4363" max="4363" width="1.7109375" style="114" customWidth="1"/>
    <col min="4364" max="4608" width="10.7109375" style="114"/>
    <col min="4609" max="4609" width="1.7109375" style="114" customWidth="1"/>
    <col min="4610" max="4615" width="10.7109375" style="114"/>
    <col min="4616" max="4616" width="11.7109375" style="114" customWidth="1"/>
    <col min="4617" max="4618" width="10.7109375" style="114"/>
    <col min="4619" max="4619" width="1.7109375" style="114" customWidth="1"/>
    <col min="4620" max="4864" width="10.7109375" style="114"/>
    <col min="4865" max="4865" width="1.7109375" style="114" customWidth="1"/>
    <col min="4866" max="4871" width="10.7109375" style="114"/>
    <col min="4872" max="4872" width="11.7109375" style="114" customWidth="1"/>
    <col min="4873" max="4874" width="10.7109375" style="114"/>
    <col min="4875" max="4875" width="1.7109375" style="114" customWidth="1"/>
    <col min="4876" max="5120" width="10.7109375" style="114"/>
    <col min="5121" max="5121" width="1.7109375" style="114" customWidth="1"/>
    <col min="5122" max="5127" width="10.7109375" style="114"/>
    <col min="5128" max="5128" width="11.7109375" style="114" customWidth="1"/>
    <col min="5129" max="5130" width="10.7109375" style="114"/>
    <col min="5131" max="5131" width="1.7109375" style="114" customWidth="1"/>
    <col min="5132" max="5376" width="10.7109375" style="114"/>
    <col min="5377" max="5377" width="1.7109375" style="114" customWidth="1"/>
    <col min="5378" max="5383" width="10.7109375" style="114"/>
    <col min="5384" max="5384" width="11.7109375" style="114" customWidth="1"/>
    <col min="5385" max="5386" width="10.7109375" style="114"/>
    <col min="5387" max="5387" width="1.7109375" style="114" customWidth="1"/>
    <col min="5388" max="5632" width="10.7109375" style="114"/>
    <col min="5633" max="5633" width="1.7109375" style="114" customWidth="1"/>
    <col min="5634" max="5639" width="10.7109375" style="114"/>
    <col min="5640" max="5640" width="11.7109375" style="114" customWidth="1"/>
    <col min="5641" max="5642" width="10.7109375" style="114"/>
    <col min="5643" max="5643" width="1.7109375" style="114" customWidth="1"/>
    <col min="5644" max="5888" width="10.7109375" style="114"/>
    <col min="5889" max="5889" width="1.7109375" style="114" customWidth="1"/>
    <col min="5890" max="5895" width="10.7109375" style="114"/>
    <col min="5896" max="5896" width="11.7109375" style="114" customWidth="1"/>
    <col min="5897" max="5898" width="10.7109375" style="114"/>
    <col min="5899" max="5899" width="1.7109375" style="114" customWidth="1"/>
    <col min="5900" max="6144" width="10.7109375" style="114"/>
    <col min="6145" max="6145" width="1.7109375" style="114" customWidth="1"/>
    <col min="6146" max="6151" width="10.7109375" style="114"/>
    <col min="6152" max="6152" width="11.7109375" style="114" customWidth="1"/>
    <col min="6153" max="6154" width="10.7109375" style="114"/>
    <col min="6155" max="6155" width="1.7109375" style="114" customWidth="1"/>
    <col min="6156" max="6400" width="10.7109375" style="114"/>
    <col min="6401" max="6401" width="1.7109375" style="114" customWidth="1"/>
    <col min="6402" max="6407" width="10.7109375" style="114"/>
    <col min="6408" max="6408" width="11.7109375" style="114" customWidth="1"/>
    <col min="6409" max="6410" width="10.7109375" style="114"/>
    <col min="6411" max="6411" width="1.7109375" style="114" customWidth="1"/>
    <col min="6412" max="6656" width="10.7109375" style="114"/>
    <col min="6657" max="6657" width="1.7109375" style="114" customWidth="1"/>
    <col min="6658" max="6663" width="10.7109375" style="114"/>
    <col min="6664" max="6664" width="11.7109375" style="114" customWidth="1"/>
    <col min="6665" max="6666" width="10.7109375" style="114"/>
    <col min="6667" max="6667" width="1.7109375" style="114" customWidth="1"/>
    <col min="6668" max="6912" width="10.7109375" style="114"/>
    <col min="6913" max="6913" width="1.7109375" style="114" customWidth="1"/>
    <col min="6914" max="6919" width="10.7109375" style="114"/>
    <col min="6920" max="6920" width="11.7109375" style="114" customWidth="1"/>
    <col min="6921" max="6922" width="10.7109375" style="114"/>
    <col min="6923" max="6923" width="1.7109375" style="114" customWidth="1"/>
    <col min="6924" max="7168" width="10.7109375" style="114"/>
    <col min="7169" max="7169" width="1.7109375" style="114" customWidth="1"/>
    <col min="7170" max="7175" width="10.7109375" style="114"/>
    <col min="7176" max="7176" width="11.7109375" style="114" customWidth="1"/>
    <col min="7177" max="7178" width="10.7109375" style="114"/>
    <col min="7179" max="7179" width="1.7109375" style="114" customWidth="1"/>
    <col min="7180" max="7424" width="10.7109375" style="114"/>
    <col min="7425" max="7425" width="1.7109375" style="114" customWidth="1"/>
    <col min="7426" max="7431" width="10.7109375" style="114"/>
    <col min="7432" max="7432" width="11.7109375" style="114" customWidth="1"/>
    <col min="7433" max="7434" width="10.7109375" style="114"/>
    <col min="7435" max="7435" width="1.7109375" style="114" customWidth="1"/>
    <col min="7436" max="7680" width="10.7109375" style="114"/>
    <col min="7681" max="7681" width="1.7109375" style="114" customWidth="1"/>
    <col min="7682" max="7687" width="10.7109375" style="114"/>
    <col min="7688" max="7688" width="11.7109375" style="114" customWidth="1"/>
    <col min="7689" max="7690" width="10.7109375" style="114"/>
    <col min="7691" max="7691" width="1.7109375" style="114" customWidth="1"/>
    <col min="7692" max="7936" width="10.7109375" style="114"/>
    <col min="7937" max="7937" width="1.7109375" style="114" customWidth="1"/>
    <col min="7938" max="7943" width="10.7109375" style="114"/>
    <col min="7944" max="7944" width="11.7109375" style="114" customWidth="1"/>
    <col min="7945" max="7946" width="10.7109375" style="114"/>
    <col min="7947" max="7947" width="1.7109375" style="114" customWidth="1"/>
    <col min="7948" max="8192" width="10.7109375" style="114"/>
    <col min="8193" max="8193" width="1.7109375" style="114" customWidth="1"/>
    <col min="8194" max="8199" width="10.7109375" style="114"/>
    <col min="8200" max="8200" width="11.7109375" style="114" customWidth="1"/>
    <col min="8201" max="8202" width="10.7109375" style="114"/>
    <col min="8203" max="8203" width="1.7109375" style="114" customWidth="1"/>
    <col min="8204" max="8448" width="10.7109375" style="114"/>
    <col min="8449" max="8449" width="1.7109375" style="114" customWidth="1"/>
    <col min="8450" max="8455" width="10.7109375" style="114"/>
    <col min="8456" max="8456" width="11.7109375" style="114" customWidth="1"/>
    <col min="8457" max="8458" width="10.7109375" style="114"/>
    <col min="8459" max="8459" width="1.7109375" style="114" customWidth="1"/>
    <col min="8460" max="8704" width="10.7109375" style="114"/>
    <col min="8705" max="8705" width="1.7109375" style="114" customWidth="1"/>
    <col min="8706" max="8711" width="10.7109375" style="114"/>
    <col min="8712" max="8712" width="11.7109375" style="114" customWidth="1"/>
    <col min="8713" max="8714" width="10.7109375" style="114"/>
    <col min="8715" max="8715" width="1.7109375" style="114" customWidth="1"/>
    <col min="8716" max="8960" width="10.7109375" style="114"/>
    <col min="8961" max="8961" width="1.7109375" style="114" customWidth="1"/>
    <col min="8962" max="8967" width="10.7109375" style="114"/>
    <col min="8968" max="8968" width="11.7109375" style="114" customWidth="1"/>
    <col min="8969" max="8970" width="10.7109375" style="114"/>
    <col min="8971" max="8971" width="1.7109375" style="114" customWidth="1"/>
    <col min="8972" max="9216" width="10.7109375" style="114"/>
    <col min="9217" max="9217" width="1.7109375" style="114" customWidth="1"/>
    <col min="9218" max="9223" width="10.7109375" style="114"/>
    <col min="9224" max="9224" width="11.7109375" style="114" customWidth="1"/>
    <col min="9225" max="9226" width="10.7109375" style="114"/>
    <col min="9227" max="9227" width="1.7109375" style="114" customWidth="1"/>
    <col min="9228" max="9472" width="10.7109375" style="114"/>
    <col min="9473" max="9473" width="1.7109375" style="114" customWidth="1"/>
    <col min="9474" max="9479" width="10.7109375" style="114"/>
    <col min="9480" max="9480" width="11.7109375" style="114" customWidth="1"/>
    <col min="9481" max="9482" width="10.7109375" style="114"/>
    <col min="9483" max="9483" width="1.7109375" style="114" customWidth="1"/>
    <col min="9484" max="9728" width="10.7109375" style="114"/>
    <col min="9729" max="9729" width="1.7109375" style="114" customWidth="1"/>
    <col min="9730" max="9735" width="10.7109375" style="114"/>
    <col min="9736" max="9736" width="11.7109375" style="114" customWidth="1"/>
    <col min="9737" max="9738" width="10.7109375" style="114"/>
    <col min="9739" max="9739" width="1.7109375" style="114" customWidth="1"/>
    <col min="9740" max="9984" width="10.7109375" style="114"/>
    <col min="9985" max="9985" width="1.7109375" style="114" customWidth="1"/>
    <col min="9986" max="9991" width="10.7109375" style="114"/>
    <col min="9992" max="9992" width="11.7109375" style="114" customWidth="1"/>
    <col min="9993" max="9994" width="10.7109375" style="114"/>
    <col min="9995" max="9995" width="1.7109375" style="114" customWidth="1"/>
    <col min="9996" max="10240" width="10.7109375" style="114"/>
    <col min="10241" max="10241" width="1.7109375" style="114" customWidth="1"/>
    <col min="10242" max="10247" width="10.7109375" style="114"/>
    <col min="10248" max="10248" width="11.7109375" style="114" customWidth="1"/>
    <col min="10249" max="10250" width="10.7109375" style="114"/>
    <col min="10251" max="10251" width="1.7109375" style="114" customWidth="1"/>
    <col min="10252" max="10496" width="10.7109375" style="114"/>
    <col min="10497" max="10497" width="1.7109375" style="114" customWidth="1"/>
    <col min="10498" max="10503" width="10.7109375" style="114"/>
    <col min="10504" max="10504" width="11.7109375" style="114" customWidth="1"/>
    <col min="10505" max="10506" width="10.7109375" style="114"/>
    <col min="10507" max="10507" width="1.7109375" style="114" customWidth="1"/>
    <col min="10508" max="10752" width="10.7109375" style="114"/>
    <col min="10753" max="10753" width="1.7109375" style="114" customWidth="1"/>
    <col min="10754" max="10759" width="10.7109375" style="114"/>
    <col min="10760" max="10760" width="11.7109375" style="114" customWidth="1"/>
    <col min="10761" max="10762" width="10.7109375" style="114"/>
    <col min="10763" max="10763" width="1.7109375" style="114" customWidth="1"/>
    <col min="10764" max="11008" width="10.7109375" style="114"/>
    <col min="11009" max="11009" width="1.7109375" style="114" customWidth="1"/>
    <col min="11010" max="11015" width="10.7109375" style="114"/>
    <col min="11016" max="11016" width="11.7109375" style="114" customWidth="1"/>
    <col min="11017" max="11018" width="10.7109375" style="114"/>
    <col min="11019" max="11019" width="1.7109375" style="114" customWidth="1"/>
    <col min="11020" max="11264" width="10.7109375" style="114"/>
    <col min="11265" max="11265" width="1.7109375" style="114" customWidth="1"/>
    <col min="11266" max="11271" width="10.7109375" style="114"/>
    <col min="11272" max="11272" width="11.7109375" style="114" customWidth="1"/>
    <col min="11273" max="11274" width="10.7109375" style="114"/>
    <col min="11275" max="11275" width="1.7109375" style="114" customWidth="1"/>
    <col min="11276" max="11520" width="10.7109375" style="114"/>
    <col min="11521" max="11521" width="1.7109375" style="114" customWidth="1"/>
    <col min="11522" max="11527" width="10.7109375" style="114"/>
    <col min="11528" max="11528" width="11.7109375" style="114" customWidth="1"/>
    <col min="11529" max="11530" width="10.7109375" style="114"/>
    <col min="11531" max="11531" width="1.7109375" style="114" customWidth="1"/>
    <col min="11532" max="11776" width="10.7109375" style="114"/>
    <col min="11777" max="11777" width="1.7109375" style="114" customWidth="1"/>
    <col min="11778" max="11783" width="10.7109375" style="114"/>
    <col min="11784" max="11784" width="11.7109375" style="114" customWidth="1"/>
    <col min="11785" max="11786" width="10.7109375" style="114"/>
    <col min="11787" max="11787" width="1.7109375" style="114" customWidth="1"/>
    <col min="11788" max="12032" width="10.7109375" style="114"/>
    <col min="12033" max="12033" width="1.7109375" style="114" customWidth="1"/>
    <col min="12034" max="12039" width="10.7109375" style="114"/>
    <col min="12040" max="12040" width="11.7109375" style="114" customWidth="1"/>
    <col min="12041" max="12042" width="10.7109375" style="114"/>
    <col min="12043" max="12043" width="1.7109375" style="114" customWidth="1"/>
    <col min="12044" max="12288" width="10.7109375" style="114"/>
    <col min="12289" max="12289" width="1.7109375" style="114" customWidth="1"/>
    <col min="12290" max="12295" width="10.7109375" style="114"/>
    <col min="12296" max="12296" width="11.7109375" style="114" customWidth="1"/>
    <col min="12297" max="12298" width="10.7109375" style="114"/>
    <col min="12299" max="12299" width="1.7109375" style="114" customWidth="1"/>
    <col min="12300" max="12544" width="10.7109375" style="114"/>
    <col min="12545" max="12545" width="1.7109375" style="114" customWidth="1"/>
    <col min="12546" max="12551" width="10.7109375" style="114"/>
    <col min="12552" max="12552" width="11.7109375" style="114" customWidth="1"/>
    <col min="12553" max="12554" width="10.7109375" style="114"/>
    <col min="12555" max="12555" width="1.7109375" style="114" customWidth="1"/>
    <col min="12556" max="12800" width="10.7109375" style="114"/>
    <col min="12801" max="12801" width="1.7109375" style="114" customWidth="1"/>
    <col min="12802" max="12807" width="10.7109375" style="114"/>
    <col min="12808" max="12808" width="11.7109375" style="114" customWidth="1"/>
    <col min="12809" max="12810" width="10.7109375" style="114"/>
    <col min="12811" max="12811" width="1.7109375" style="114" customWidth="1"/>
    <col min="12812" max="13056" width="10.7109375" style="114"/>
    <col min="13057" max="13057" width="1.7109375" style="114" customWidth="1"/>
    <col min="13058" max="13063" width="10.7109375" style="114"/>
    <col min="13064" max="13064" width="11.7109375" style="114" customWidth="1"/>
    <col min="13065" max="13066" width="10.7109375" style="114"/>
    <col min="13067" max="13067" width="1.7109375" style="114" customWidth="1"/>
    <col min="13068" max="13312" width="10.7109375" style="114"/>
    <col min="13313" max="13313" width="1.7109375" style="114" customWidth="1"/>
    <col min="13314" max="13319" width="10.7109375" style="114"/>
    <col min="13320" max="13320" width="11.7109375" style="114" customWidth="1"/>
    <col min="13321" max="13322" width="10.7109375" style="114"/>
    <col min="13323" max="13323" width="1.7109375" style="114" customWidth="1"/>
    <col min="13324" max="13568" width="10.7109375" style="114"/>
    <col min="13569" max="13569" width="1.7109375" style="114" customWidth="1"/>
    <col min="13570" max="13575" width="10.7109375" style="114"/>
    <col min="13576" max="13576" width="11.7109375" style="114" customWidth="1"/>
    <col min="13577" max="13578" width="10.7109375" style="114"/>
    <col min="13579" max="13579" width="1.7109375" style="114" customWidth="1"/>
    <col min="13580" max="13824" width="10.7109375" style="114"/>
    <col min="13825" max="13825" width="1.7109375" style="114" customWidth="1"/>
    <col min="13826" max="13831" width="10.7109375" style="114"/>
    <col min="13832" max="13832" width="11.7109375" style="114" customWidth="1"/>
    <col min="13833" max="13834" width="10.7109375" style="114"/>
    <col min="13835" max="13835" width="1.7109375" style="114" customWidth="1"/>
    <col min="13836" max="14080" width="10.7109375" style="114"/>
    <col min="14081" max="14081" width="1.7109375" style="114" customWidth="1"/>
    <col min="14082" max="14087" width="10.7109375" style="114"/>
    <col min="14088" max="14088" width="11.7109375" style="114" customWidth="1"/>
    <col min="14089" max="14090" width="10.7109375" style="114"/>
    <col min="14091" max="14091" width="1.7109375" style="114" customWidth="1"/>
    <col min="14092" max="14336" width="10.7109375" style="114"/>
    <col min="14337" max="14337" width="1.7109375" style="114" customWidth="1"/>
    <col min="14338" max="14343" width="10.7109375" style="114"/>
    <col min="14344" max="14344" width="11.7109375" style="114" customWidth="1"/>
    <col min="14345" max="14346" width="10.7109375" style="114"/>
    <col min="14347" max="14347" width="1.7109375" style="114" customWidth="1"/>
    <col min="14348" max="14592" width="10.7109375" style="114"/>
    <col min="14593" max="14593" width="1.7109375" style="114" customWidth="1"/>
    <col min="14594" max="14599" width="10.7109375" style="114"/>
    <col min="14600" max="14600" width="11.7109375" style="114" customWidth="1"/>
    <col min="14601" max="14602" width="10.7109375" style="114"/>
    <col min="14603" max="14603" width="1.7109375" style="114" customWidth="1"/>
    <col min="14604" max="14848" width="10.7109375" style="114"/>
    <col min="14849" max="14849" width="1.7109375" style="114" customWidth="1"/>
    <col min="14850" max="14855" width="10.7109375" style="114"/>
    <col min="14856" max="14856" width="11.7109375" style="114" customWidth="1"/>
    <col min="14857" max="14858" width="10.7109375" style="114"/>
    <col min="14859" max="14859" width="1.7109375" style="114" customWidth="1"/>
    <col min="14860" max="15104" width="10.7109375" style="114"/>
    <col min="15105" max="15105" width="1.7109375" style="114" customWidth="1"/>
    <col min="15106" max="15111" width="10.7109375" style="114"/>
    <col min="15112" max="15112" width="11.7109375" style="114" customWidth="1"/>
    <col min="15113" max="15114" width="10.7109375" style="114"/>
    <col min="15115" max="15115" width="1.7109375" style="114" customWidth="1"/>
    <col min="15116" max="15360" width="10.7109375" style="114"/>
    <col min="15361" max="15361" width="1.7109375" style="114" customWidth="1"/>
    <col min="15362" max="15367" width="10.7109375" style="114"/>
    <col min="15368" max="15368" width="11.7109375" style="114" customWidth="1"/>
    <col min="15369" max="15370" width="10.7109375" style="114"/>
    <col min="15371" max="15371" width="1.7109375" style="114" customWidth="1"/>
    <col min="15372" max="15616" width="10.7109375" style="114"/>
    <col min="15617" max="15617" width="1.7109375" style="114" customWidth="1"/>
    <col min="15618" max="15623" width="10.7109375" style="114"/>
    <col min="15624" max="15624" width="11.7109375" style="114" customWidth="1"/>
    <col min="15625" max="15626" width="10.7109375" style="114"/>
    <col min="15627" max="15627" width="1.7109375" style="114" customWidth="1"/>
    <col min="15628" max="15872" width="10.7109375" style="114"/>
    <col min="15873" max="15873" width="1.7109375" style="114" customWidth="1"/>
    <col min="15874" max="15879" width="10.7109375" style="114"/>
    <col min="15880" max="15880" width="11.7109375" style="114" customWidth="1"/>
    <col min="15881" max="15882" width="10.7109375" style="114"/>
    <col min="15883" max="15883" width="1.7109375" style="114" customWidth="1"/>
    <col min="15884" max="16128" width="10.7109375" style="114"/>
    <col min="16129" max="16129" width="1.7109375" style="114" customWidth="1"/>
    <col min="16130" max="16135" width="10.7109375" style="114"/>
    <col min="16136" max="16136" width="11.7109375" style="114" customWidth="1"/>
    <col min="16137" max="16138" width="10.7109375" style="114"/>
    <col min="16139" max="16139" width="1.7109375" style="114" customWidth="1"/>
    <col min="16140" max="16384" width="10.7109375" style="114"/>
  </cols>
  <sheetData>
    <row r="1" spans="2:13" ht="9" customHeight="1" x14ac:dyDescent="0.25"/>
    <row r="2" spans="2:13" ht="15.75" x14ac:dyDescent="0.25">
      <c r="C2" s="303" t="str">
        <f>+DATOS!A3</f>
        <v>LUIS REYES</v>
      </c>
      <c r="D2" s="303"/>
      <c r="E2" s="303"/>
      <c r="F2" s="303"/>
      <c r="G2" s="303"/>
      <c r="H2" s="303"/>
      <c r="I2" s="303"/>
    </row>
    <row r="3" spans="2:13" ht="9" customHeight="1" x14ac:dyDescent="0.25"/>
    <row r="4" spans="2:13" ht="16.5" customHeight="1" x14ac:dyDescent="0.25">
      <c r="B4"/>
      <c r="D4" s="304" t="s">
        <v>119</v>
      </c>
      <c r="E4" s="304"/>
      <c r="F4" s="116"/>
      <c r="G4" s="305">
        <f>VLOOKUP(J12,cheques!$A$5:$F$605,2,FALSE)</f>
        <v>0</v>
      </c>
      <c r="H4" s="305"/>
      <c r="I4" s="305"/>
      <c r="J4" s="116"/>
    </row>
    <row r="5" spans="2:13" ht="16.5" customHeight="1" x14ac:dyDescent="0.25">
      <c r="B5" s="116"/>
      <c r="C5" s="116"/>
      <c r="D5" s="117"/>
      <c r="E5" s="118"/>
      <c r="F5" s="118"/>
      <c r="G5" s="118"/>
      <c r="H5" s="116"/>
      <c r="I5" s="116"/>
      <c r="J5" s="116"/>
    </row>
    <row r="6" spans="2:13" ht="16.5" customHeight="1" x14ac:dyDescent="0.25">
      <c r="B6" s="116"/>
      <c r="C6" s="116"/>
      <c r="D6" s="119">
        <f>VLOOKUP(J12,cheques!$A$5:$F$605,3,FALSE)</f>
        <v>0</v>
      </c>
      <c r="E6" s="116"/>
      <c r="F6" s="118"/>
      <c r="G6" s="118"/>
      <c r="H6" s="306">
        <f>VLOOKUP(J12,cheques!$A$5:$F$605,6,FALSE)</f>
        <v>0</v>
      </c>
      <c r="I6" s="306"/>
      <c r="J6" s="116"/>
    </row>
    <row r="7" spans="2:13" ht="16.5" customHeight="1" x14ac:dyDescent="0.25">
      <c r="B7" s="116"/>
      <c r="C7" s="116"/>
      <c r="D7" s="117"/>
      <c r="E7" s="120"/>
      <c r="F7" s="116"/>
      <c r="G7" s="116"/>
      <c r="H7" s="116"/>
      <c r="I7" s="116"/>
      <c r="J7" s="116"/>
    </row>
    <row r="8" spans="2:13" ht="16.5" customHeight="1" x14ac:dyDescent="0.25">
      <c r="B8" s="116"/>
      <c r="C8" s="116"/>
      <c r="D8" s="119" t="str">
        <f>+Letras!E5</f>
        <v xml:space="preserve"> Cero  Pesos 00/100 M.N.</v>
      </c>
      <c r="E8" s="120"/>
      <c r="F8" s="116"/>
      <c r="G8" s="116"/>
      <c r="H8" s="116"/>
      <c r="I8" s="116"/>
      <c r="J8" s="116"/>
      <c r="M8"/>
    </row>
    <row r="9" spans="2:13" ht="16.5" customHeight="1" x14ac:dyDescent="0.25">
      <c r="B9" s="116"/>
      <c r="C9" s="116"/>
      <c r="D9" s="117"/>
      <c r="E9" s="116"/>
      <c r="F9" s="116"/>
      <c r="G9" s="116"/>
      <c r="H9" s="116"/>
      <c r="I9" s="116"/>
      <c r="J9" s="116"/>
    </row>
    <row r="10" spans="2:13" ht="12" customHeight="1" x14ac:dyDescent="0.25">
      <c r="B10" s="116"/>
      <c r="C10" s="116"/>
      <c r="D10" s="117"/>
      <c r="E10" s="120"/>
      <c r="F10" s="116"/>
      <c r="G10" s="116"/>
      <c r="H10" s="116"/>
      <c r="I10" s="116"/>
      <c r="J10" s="116"/>
    </row>
    <row r="11" spans="2:13" ht="12" customHeight="1" x14ac:dyDescent="0.25">
      <c r="B11" s="116"/>
      <c r="C11" s="116"/>
      <c r="D11" s="117"/>
      <c r="E11" s="116"/>
      <c r="F11" s="116"/>
      <c r="G11" s="116"/>
      <c r="H11" s="116"/>
      <c r="I11" s="116"/>
      <c r="J11" s="116"/>
    </row>
    <row r="12" spans="2:13" ht="12" customHeight="1" x14ac:dyDescent="0.25">
      <c r="B12" s="116"/>
      <c r="C12" s="121" t="str">
        <f>+DATOS!A9</f>
        <v>CITIBANAMEX</v>
      </c>
      <c r="D12" s="122"/>
      <c r="E12" s="121" t="str">
        <f>"CUENTA: "&amp;DATOS!A11&amp;"    R.F.C."&amp;DATOS!A5</f>
        <v>CUENTA: 5790438    R.F.C.XXXX</v>
      </c>
      <c r="G12" s="122"/>
      <c r="H12" s="123"/>
      <c r="I12" s="124" t="s">
        <v>120</v>
      </c>
      <c r="J12" s="120">
        <v>1</v>
      </c>
    </row>
    <row r="13" spans="2:13" ht="12" customHeight="1" x14ac:dyDescent="0.25">
      <c r="B13" s="116"/>
      <c r="C13" s="116"/>
      <c r="D13" s="116"/>
      <c r="E13" s="116"/>
      <c r="F13" s="116"/>
      <c r="G13" s="116"/>
      <c r="H13" s="116"/>
      <c r="I13" s="116"/>
      <c r="J13" s="116" t="s">
        <v>88</v>
      </c>
    </row>
    <row r="14" spans="2:13" ht="12" customHeight="1" x14ac:dyDescent="0.25">
      <c r="E14" s="125"/>
    </row>
    <row r="15" spans="2:13" ht="12" customHeight="1" x14ac:dyDescent="0.25">
      <c r="B15" s="307" t="s">
        <v>121</v>
      </c>
      <c r="C15" s="307"/>
      <c r="D15" s="307"/>
      <c r="E15" s="307"/>
      <c r="F15" s="307"/>
      <c r="G15" s="307"/>
      <c r="H15" s="126"/>
      <c r="I15" s="126" t="s">
        <v>122</v>
      </c>
    </row>
    <row r="16" spans="2:13" ht="12" customHeight="1" x14ac:dyDescent="0.25">
      <c r="B16" s="308">
        <f>VLOOKUP(J12,cheques!$A$5:$F$605,5,FALSE)</f>
        <v>0</v>
      </c>
      <c r="C16" s="308"/>
      <c r="D16" s="308"/>
      <c r="E16" s="308"/>
      <c r="F16" s="308"/>
      <c r="G16" s="308"/>
    </row>
    <row r="17" spans="2:10" ht="12" customHeight="1" x14ac:dyDescent="0.25">
      <c r="B17" s="308"/>
      <c r="C17" s="308"/>
      <c r="D17" s="308"/>
      <c r="E17" s="308"/>
      <c r="F17" s="308"/>
      <c r="G17" s="308"/>
    </row>
    <row r="18" spans="2:10" ht="12" customHeight="1" x14ac:dyDescent="0.25">
      <c r="B18" s="308"/>
      <c r="C18" s="308"/>
      <c r="D18" s="308"/>
      <c r="E18" s="308"/>
      <c r="F18" s="308"/>
      <c r="G18" s="308"/>
    </row>
    <row r="19" spans="2:10" ht="12" customHeight="1" x14ac:dyDescent="0.25">
      <c r="E19" s="125"/>
      <c r="F19" s="115"/>
    </row>
    <row r="20" spans="2:10" ht="12" customHeight="1" x14ac:dyDescent="0.25">
      <c r="B20" s="127" t="s">
        <v>123</v>
      </c>
      <c r="C20" s="128"/>
      <c r="D20" s="129"/>
      <c r="E20" s="130"/>
      <c r="F20" s="129"/>
      <c r="G20" s="128"/>
      <c r="H20" s="128"/>
      <c r="I20" s="128"/>
      <c r="J20" s="128"/>
    </row>
    <row r="21" spans="2:10" ht="12.95" customHeight="1" x14ac:dyDescent="0.25">
      <c r="B21" s="131" t="s">
        <v>124</v>
      </c>
      <c r="C21" s="132" t="s">
        <v>125</v>
      </c>
      <c r="D21" s="301" t="s">
        <v>126</v>
      </c>
      <c r="E21" s="301"/>
      <c r="F21" s="301"/>
      <c r="G21" s="301"/>
      <c r="H21" s="132" t="s">
        <v>127</v>
      </c>
      <c r="I21" s="132" t="s">
        <v>128</v>
      </c>
      <c r="J21" s="133" t="s">
        <v>129</v>
      </c>
    </row>
    <row r="22" spans="2:10" ht="18" customHeight="1" x14ac:dyDescent="0.25">
      <c r="B22" s="134"/>
      <c r="C22" s="135"/>
      <c r="D22" s="135"/>
      <c r="E22" s="135"/>
      <c r="F22" s="135"/>
      <c r="G22" s="135"/>
      <c r="H22" s="135"/>
      <c r="I22" s="136"/>
      <c r="J22" s="137"/>
    </row>
    <row r="23" spans="2:10" ht="18" customHeight="1" x14ac:dyDescent="0.25">
      <c r="B23" s="138"/>
      <c r="C23" s="139"/>
      <c r="D23" s="139"/>
      <c r="E23" s="139"/>
      <c r="F23" s="139"/>
      <c r="G23" s="139"/>
      <c r="H23" s="139"/>
      <c r="I23" s="140"/>
      <c r="J23" s="141"/>
    </row>
    <row r="24" spans="2:10" ht="18" customHeight="1" x14ac:dyDescent="0.25">
      <c r="B24" s="134"/>
      <c r="C24" s="135"/>
      <c r="D24" s="135"/>
      <c r="E24" s="135"/>
      <c r="F24" s="135"/>
      <c r="G24" s="135"/>
      <c r="H24" s="135"/>
      <c r="I24" s="136"/>
      <c r="J24" s="137"/>
    </row>
    <row r="25" spans="2:10" ht="18" customHeight="1" x14ac:dyDescent="0.25">
      <c r="B25" s="138"/>
      <c r="C25" s="139"/>
      <c r="D25" s="139"/>
      <c r="E25" s="139"/>
      <c r="F25" s="139"/>
      <c r="G25" s="139"/>
      <c r="H25" s="139"/>
      <c r="I25" s="140"/>
      <c r="J25" s="141"/>
    </row>
    <row r="26" spans="2:10" ht="18" customHeight="1" x14ac:dyDescent="0.25">
      <c r="B26" s="134"/>
      <c r="C26" s="135"/>
      <c r="D26" s="135"/>
      <c r="E26" s="135"/>
      <c r="F26" s="135"/>
      <c r="G26" s="135"/>
      <c r="H26" s="135"/>
      <c r="I26" s="136"/>
      <c r="J26" s="137"/>
    </row>
    <row r="27" spans="2:10" ht="18" customHeight="1" x14ac:dyDescent="0.25">
      <c r="B27" s="138"/>
      <c r="C27" s="139"/>
      <c r="D27" s="139"/>
      <c r="E27" s="139"/>
      <c r="F27" s="139"/>
      <c r="G27" s="139"/>
      <c r="H27" s="139"/>
      <c r="I27" s="140"/>
      <c r="J27" s="141"/>
    </row>
    <row r="28" spans="2:10" ht="18" customHeight="1" x14ac:dyDescent="0.25">
      <c r="B28" s="134"/>
      <c r="C28" s="135"/>
      <c r="D28" s="135"/>
      <c r="E28" s="135"/>
      <c r="F28" s="135"/>
      <c r="G28" s="135"/>
      <c r="H28" s="135"/>
      <c r="I28" s="136"/>
      <c r="J28" s="137"/>
    </row>
    <row r="29" spans="2:10" ht="18" customHeight="1" x14ac:dyDescent="0.25">
      <c r="B29" s="138"/>
      <c r="C29" s="139"/>
      <c r="D29" s="139"/>
      <c r="E29" s="139"/>
      <c r="F29" s="139"/>
      <c r="G29" s="139"/>
      <c r="H29" s="139"/>
      <c r="I29" s="140"/>
      <c r="J29" s="141"/>
    </row>
    <row r="30" spans="2:10" ht="18" customHeight="1" x14ac:dyDescent="0.25">
      <c r="B30" s="134"/>
      <c r="C30" s="135"/>
      <c r="D30" s="135"/>
      <c r="E30" s="135"/>
      <c r="F30" s="135"/>
      <c r="G30" s="135"/>
      <c r="H30" s="135"/>
      <c r="I30" s="136"/>
      <c r="J30" s="137"/>
    </row>
    <row r="31" spans="2:10" ht="18" customHeight="1" x14ac:dyDescent="0.25">
      <c r="B31" s="138"/>
      <c r="C31" s="139"/>
      <c r="D31" s="139"/>
      <c r="E31" s="139"/>
      <c r="F31" s="139"/>
      <c r="G31" s="139"/>
      <c r="H31" s="139"/>
      <c r="I31" s="140"/>
      <c r="J31" s="141"/>
    </row>
    <row r="32" spans="2:10" ht="18" customHeight="1" x14ac:dyDescent="0.25">
      <c r="B32" s="134"/>
      <c r="C32" s="135"/>
      <c r="D32" s="135"/>
      <c r="E32" s="135"/>
      <c r="F32" s="135"/>
      <c r="G32" s="135"/>
      <c r="H32" s="135"/>
      <c r="I32" s="136"/>
      <c r="J32" s="137"/>
    </row>
    <row r="33" spans="2:12" ht="18" customHeight="1" x14ac:dyDescent="0.25">
      <c r="B33" s="138"/>
      <c r="C33" s="139"/>
      <c r="D33" s="139"/>
      <c r="E33" s="139"/>
      <c r="F33" s="139"/>
      <c r="G33" s="139"/>
      <c r="H33" s="139"/>
      <c r="I33" s="140"/>
      <c r="J33" s="141"/>
    </row>
    <row r="34" spans="2:12" ht="18" customHeight="1" x14ac:dyDescent="0.25">
      <c r="B34" s="134"/>
      <c r="C34" s="135"/>
      <c r="D34" s="135"/>
      <c r="E34" s="135"/>
      <c r="F34" s="135"/>
      <c r="G34" s="135"/>
      <c r="H34" s="135"/>
      <c r="I34" s="136"/>
      <c r="J34" s="137"/>
    </row>
    <row r="35" spans="2:12" ht="18" customHeight="1" x14ac:dyDescent="0.25">
      <c r="B35" s="138"/>
      <c r="C35" s="139"/>
      <c r="D35" s="139"/>
      <c r="E35" s="139"/>
      <c r="F35" s="139"/>
      <c r="G35" s="139"/>
      <c r="H35" s="139"/>
      <c r="I35" s="140"/>
      <c r="J35" s="141"/>
    </row>
    <row r="36" spans="2:12" ht="18" customHeight="1" x14ac:dyDescent="0.25">
      <c r="B36" s="134"/>
      <c r="C36" s="135"/>
      <c r="D36" s="135"/>
      <c r="E36" s="135"/>
      <c r="F36" s="135"/>
      <c r="G36" s="135"/>
      <c r="H36" s="135"/>
      <c r="I36" s="136"/>
      <c r="J36" s="137"/>
    </row>
    <row r="37" spans="2:12" ht="18" customHeight="1" x14ac:dyDescent="0.25">
      <c r="B37" s="138"/>
      <c r="C37" s="139"/>
      <c r="D37" s="139"/>
      <c r="E37" s="139"/>
      <c r="F37" s="139"/>
      <c r="G37" s="139"/>
      <c r="H37" s="139"/>
      <c r="I37" s="140"/>
      <c r="J37" s="141"/>
    </row>
    <row r="38" spans="2:12" ht="18" customHeight="1" x14ac:dyDescent="0.25">
      <c r="B38" s="134"/>
      <c r="C38" s="135"/>
      <c r="D38" s="135"/>
      <c r="E38" s="135"/>
      <c r="F38" s="135"/>
      <c r="G38" s="135"/>
      <c r="H38" s="135"/>
      <c r="I38" s="136"/>
      <c r="J38" s="137"/>
    </row>
    <row r="39" spans="2:12" ht="18" customHeight="1" x14ac:dyDescent="0.25">
      <c r="B39" s="138"/>
      <c r="C39" s="139"/>
      <c r="D39" s="139"/>
      <c r="E39" s="139"/>
      <c r="F39" s="139"/>
      <c r="G39" s="139"/>
      <c r="H39" s="139"/>
      <c r="I39" s="140"/>
      <c r="J39" s="141"/>
    </row>
    <row r="40" spans="2:12" ht="18" customHeight="1" x14ac:dyDescent="0.25">
      <c r="B40" s="134"/>
      <c r="C40" s="135"/>
      <c r="D40" s="135"/>
      <c r="E40" s="135"/>
      <c r="F40" s="135"/>
      <c r="G40" s="135"/>
      <c r="H40" s="135"/>
      <c r="I40" s="136"/>
      <c r="J40" s="137"/>
    </row>
    <row r="41" spans="2:12" ht="18" customHeight="1" x14ac:dyDescent="0.25">
      <c r="B41" s="138"/>
      <c r="C41" s="139"/>
      <c r="D41" s="139"/>
      <c r="E41" s="139"/>
      <c r="F41" s="139"/>
      <c r="G41" s="139"/>
      <c r="H41" s="139"/>
      <c r="I41" s="140"/>
      <c r="J41" s="141"/>
    </row>
    <row r="42" spans="2:12" ht="18" customHeight="1" x14ac:dyDescent="0.25">
      <c r="B42" s="134"/>
      <c r="C42" s="135"/>
      <c r="D42" s="135"/>
      <c r="E42" s="135"/>
      <c r="F42" s="135"/>
      <c r="G42" s="135"/>
      <c r="H42" s="135"/>
      <c r="I42" s="136"/>
      <c r="J42" s="137"/>
    </row>
    <row r="43" spans="2:12" ht="16.5" customHeight="1" x14ac:dyDescent="0.25">
      <c r="B43" s="138"/>
      <c r="C43" s="139"/>
      <c r="D43" s="139"/>
      <c r="E43" s="139"/>
      <c r="F43" s="139"/>
      <c r="G43" s="139"/>
      <c r="H43" s="139"/>
      <c r="I43" s="140"/>
      <c r="J43" s="141"/>
    </row>
    <row r="44" spans="2:12" ht="16.5" customHeight="1" x14ac:dyDescent="0.25">
      <c r="B44" s="134"/>
      <c r="C44" s="135"/>
      <c r="D44" s="135"/>
      <c r="E44" s="135"/>
      <c r="F44" s="135"/>
      <c r="G44" s="135"/>
      <c r="H44" s="135"/>
      <c r="I44" s="142"/>
      <c r="J44" s="143"/>
    </row>
    <row r="45" spans="2:12" ht="16.5" customHeight="1" x14ac:dyDescent="0.25">
      <c r="B45" s="138"/>
      <c r="C45" s="139"/>
      <c r="D45" s="139"/>
      <c r="E45" s="139"/>
      <c r="F45" s="139"/>
      <c r="G45" s="139"/>
      <c r="H45" s="139"/>
      <c r="I45" s="140"/>
      <c r="J45" s="141"/>
    </row>
    <row r="46" spans="2:12" ht="13.5" customHeight="1" x14ac:dyDescent="0.25">
      <c r="B46" s="144"/>
      <c r="C46" s="145"/>
      <c r="D46" s="145"/>
      <c r="E46" s="145"/>
      <c r="F46" s="145"/>
      <c r="G46" s="145"/>
      <c r="H46" s="145"/>
      <c r="I46" s="146"/>
      <c r="J46" s="147"/>
    </row>
    <row r="47" spans="2:12" ht="21" customHeight="1" x14ac:dyDescent="0.3">
      <c r="B47" s="135"/>
      <c r="C47" s="135"/>
      <c r="D47" s="135"/>
      <c r="E47" s="135"/>
      <c r="F47" s="135"/>
      <c r="G47" s="302" t="s">
        <v>130</v>
      </c>
      <c r="H47" s="302"/>
      <c r="I47" s="148">
        <f>SUM(I22:I46)</f>
        <v>0</v>
      </c>
      <c r="J47" s="149">
        <f>SUM(J22:J46)</f>
        <v>0</v>
      </c>
      <c r="L47" s="150">
        <f>+I47-J47</f>
        <v>0</v>
      </c>
    </row>
    <row r="48" spans="2:12" ht="2.25" customHeight="1" x14ac:dyDescent="0.25">
      <c r="B48" s="151"/>
      <c r="C48" s="151"/>
      <c r="D48" s="151"/>
      <c r="E48" s="151"/>
      <c r="F48" s="151"/>
      <c r="G48" s="151"/>
      <c r="H48" s="151"/>
      <c r="I48" s="151"/>
      <c r="J48" s="151"/>
    </row>
    <row r="49" spans="1:10" x14ac:dyDescent="0.25">
      <c r="A49"/>
      <c r="B49" s="152" t="s">
        <v>131</v>
      </c>
      <c r="C49" s="126"/>
      <c r="D49" s="126" t="s">
        <v>132</v>
      </c>
      <c r="E49" s="153" t="s">
        <v>133</v>
      </c>
      <c r="F49" s="126"/>
      <c r="G49" s="126" t="s">
        <v>134</v>
      </c>
      <c r="H49" s="154" t="s">
        <v>135</v>
      </c>
      <c r="I49" s="126"/>
      <c r="J49" s="126" t="s">
        <v>136</v>
      </c>
    </row>
    <row r="50" spans="1:10" ht="18.75" customHeight="1" x14ac:dyDescent="0.25">
      <c r="B50" s="155"/>
      <c r="C50" s="127"/>
      <c r="D50" s="156"/>
      <c r="E50" s="155"/>
      <c r="F50" s="127"/>
      <c r="G50" s="127"/>
      <c r="H50" s="127"/>
      <c r="I50" s="127"/>
      <c r="J50" s="155"/>
    </row>
    <row r="52" spans="1:10" x14ac:dyDescent="0.25">
      <c r="B52"/>
      <c r="C52"/>
      <c r="D52"/>
      <c r="E52"/>
      <c r="F52"/>
      <c r="G52"/>
      <c r="H52"/>
      <c r="I52"/>
      <c r="J52"/>
    </row>
    <row r="53" spans="1:10" x14ac:dyDescent="0.25">
      <c r="B53"/>
      <c r="C53"/>
      <c r="D53"/>
      <c r="E53"/>
      <c r="F53"/>
      <c r="G53"/>
      <c r="H53"/>
      <c r="I53"/>
      <c r="J53"/>
    </row>
    <row r="54" spans="1:10" x14ac:dyDescent="0.25">
      <c r="B54"/>
      <c r="C54"/>
      <c r="D54"/>
      <c r="E54"/>
      <c r="F54"/>
      <c r="G54"/>
      <c r="H54"/>
      <c r="I54"/>
      <c r="J54"/>
    </row>
    <row r="55" spans="1:10" x14ac:dyDescent="0.25">
      <c r="B55"/>
      <c r="C55"/>
      <c r="D55"/>
      <c r="E55"/>
      <c r="F55"/>
      <c r="G55"/>
      <c r="H55"/>
      <c r="I55"/>
      <c r="J55"/>
    </row>
    <row r="56" spans="1:10" x14ac:dyDescent="0.25">
      <c r="B56"/>
      <c r="C56"/>
      <c r="D56"/>
      <c r="E56"/>
      <c r="F56"/>
      <c r="G56"/>
      <c r="H56"/>
      <c r="I56"/>
      <c r="J56"/>
    </row>
    <row r="57" spans="1:10" x14ac:dyDescent="0.25">
      <c r="B57"/>
      <c r="C57"/>
      <c r="D57"/>
      <c r="E57"/>
      <c r="F57"/>
      <c r="G57"/>
      <c r="H57"/>
      <c r="I57"/>
      <c r="J57"/>
    </row>
    <row r="58" spans="1:10" x14ac:dyDescent="0.25">
      <c r="B58"/>
      <c r="C58"/>
      <c r="D58"/>
      <c r="E58"/>
      <c r="F58"/>
      <c r="G58"/>
      <c r="H58"/>
      <c r="I58"/>
      <c r="J58"/>
    </row>
    <row r="59" spans="1:10" x14ac:dyDescent="0.25">
      <c r="B59"/>
      <c r="C59"/>
      <c r="D59"/>
      <c r="E59"/>
      <c r="F59"/>
      <c r="G59"/>
      <c r="H59"/>
      <c r="I59"/>
      <c r="J59"/>
    </row>
    <row r="60" spans="1:10" x14ac:dyDescent="0.25">
      <c r="B60"/>
      <c r="C60"/>
      <c r="D60"/>
      <c r="E60"/>
      <c r="F60"/>
      <c r="G60"/>
      <c r="H60"/>
      <c r="I60"/>
      <c r="J60"/>
    </row>
    <row r="61" spans="1:10" x14ac:dyDescent="0.25">
      <c r="B61"/>
      <c r="C61"/>
      <c r="D61"/>
      <c r="E61"/>
      <c r="F61"/>
      <c r="G61"/>
      <c r="H61"/>
      <c r="I61"/>
      <c r="J61"/>
    </row>
    <row r="62" spans="1:10" x14ac:dyDescent="0.25">
      <c r="B62"/>
      <c r="C62"/>
      <c r="D62"/>
      <c r="E62"/>
      <c r="F62"/>
      <c r="G62"/>
      <c r="H62"/>
      <c r="I62"/>
      <c r="J62"/>
    </row>
    <row r="63" spans="1:10" x14ac:dyDescent="0.25">
      <c r="B63"/>
      <c r="C63"/>
      <c r="D63"/>
      <c r="E63"/>
      <c r="F63"/>
      <c r="G63"/>
      <c r="H63"/>
      <c r="I63"/>
      <c r="J63"/>
    </row>
    <row r="64" spans="1:10" x14ac:dyDescent="0.25">
      <c r="B64"/>
      <c r="C64"/>
      <c r="D64"/>
      <c r="E64"/>
      <c r="F64"/>
      <c r="G64"/>
      <c r="H64"/>
      <c r="I64"/>
      <c r="J64"/>
    </row>
    <row r="65" spans="2:10" x14ac:dyDescent="0.25">
      <c r="B65"/>
      <c r="C65"/>
      <c r="D65"/>
      <c r="E65"/>
      <c r="F65"/>
      <c r="G65"/>
      <c r="H65"/>
      <c r="I65"/>
      <c r="J65"/>
    </row>
    <row r="66" spans="2:10" x14ac:dyDescent="0.25">
      <c r="B66"/>
      <c r="C66"/>
      <c r="D66"/>
      <c r="E66"/>
      <c r="F66"/>
      <c r="G66"/>
      <c r="H66"/>
      <c r="I66"/>
      <c r="J66"/>
    </row>
    <row r="67" spans="2:10" x14ac:dyDescent="0.25">
      <c r="B67"/>
      <c r="C67"/>
      <c r="D67"/>
      <c r="E67"/>
      <c r="F67"/>
      <c r="G67"/>
      <c r="H67"/>
      <c r="I67"/>
      <c r="J67"/>
    </row>
    <row r="68" spans="2:10" x14ac:dyDescent="0.25">
      <c r="B68"/>
      <c r="C68"/>
      <c r="D68"/>
      <c r="E68"/>
      <c r="F68"/>
      <c r="G68"/>
      <c r="H68"/>
      <c r="I68"/>
      <c r="J68"/>
    </row>
    <row r="69" spans="2:10" x14ac:dyDescent="0.25">
      <c r="B69"/>
      <c r="C69"/>
      <c r="D69"/>
      <c r="E69"/>
      <c r="F69"/>
      <c r="G69"/>
      <c r="H69"/>
      <c r="I69"/>
      <c r="J69"/>
    </row>
    <row r="70" spans="2:10" x14ac:dyDescent="0.25">
      <c r="B70"/>
      <c r="C70"/>
      <c r="D70"/>
      <c r="E70"/>
      <c r="F70"/>
      <c r="G70"/>
      <c r="H70"/>
      <c r="I70"/>
      <c r="J70"/>
    </row>
    <row r="71" spans="2:10" x14ac:dyDescent="0.25">
      <c r="B71"/>
      <c r="C71"/>
      <c r="D71"/>
      <c r="E71"/>
      <c r="F71"/>
      <c r="G71"/>
      <c r="H71"/>
      <c r="I71"/>
      <c r="J71"/>
    </row>
    <row r="72" spans="2:10" x14ac:dyDescent="0.25">
      <c r="B72"/>
      <c r="C72"/>
      <c r="D72"/>
      <c r="E72"/>
      <c r="F72"/>
      <c r="G72"/>
      <c r="H72"/>
      <c r="I72"/>
      <c r="J72"/>
    </row>
    <row r="73" spans="2:10" x14ac:dyDescent="0.25">
      <c r="B73"/>
      <c r="C73"/>
      <c r="D73"/>
      <c r="E73"/>
      <c r="F73"/>
      <c r="G73"/>
      <c r="H73"/>
      <c r="I73"/>
      <c r="J73"/>
    </row>
    <row r="74" spans="2:10" x14ac:dyDescent="0.25">
      <c r="B74"/>
      <c r="C74"/>
      <c r="D74"/>
      <c r="E74"/>
      <c r="F74"/>
      <c r="G74"/>
      <c r="H74"/>
      <c r="I74"/>
      <c r="J74"/>
    </row>
    <row r="75" spans="2:10" x14ac:dyDescent="0.25">
      <c r="B75"/>
      <c r="C75"/>
      <c r="D75"/>
      <c r="E75"/>
      <c r="F75"/>
      <c r="G75"/>
      <c r="H75"/>
      <c r="I75"/>
      <c r="J75"/>
    </row>
    <row r="76" spans="2:10" x14ac:dyDescent="0.25">
      <c r="B76"/>
      <c r="C76"/>
      <c r="D76"/>
      <c r="E76"/>
      <c r="F76"/>
      <c r="G76"/>
      <c r="H76"/>
      <c r="I76"/>
      <c r="J76"/>
    </row>
    <row r="77" spans="2:10" x14ac:dyDescent="0.25">
      <c r="B77"/>
      <c r="C77"/>
      <c r="D77"/>
      <c r="E77"/>
      <c r="F77"/>
      <c r="G77"/>
      <c r="H77"/>
      <c r="I77"/>
      <c r="J77"/>
    </row>
    <row r="78" spans="2:10" x14ac:dyDescent="0.25">
      <c r="B78"/>
      <c r="C78"/>
      <c r="D78"/>
      <c r="E78"/>
      <c r="F78"/>
      <c r="G78"/>
      <c r="H78"/>
      <c r="I78"/>
      <c r="J78"/>
    </row>
    <row r="79" spans="2:10" x14ac:dyDescent="0.25">
      <c r="B79"/>
      <c r="C79"/>
      <c r="D79"/>
      <c r="E79"/>
      <c r="F79"/>
      <c r="G79"/>
      <c r="H79"/>
      <c r="I79"/>
      <c r="J79"/>
    </row>
    <row r="80" spans="2:10" x14ac:dyDescent="0.25">
      <c r="B80"/>
      <c r="C80"/>
      <c r="D80"/>
      <c r="E80"/>
      <c r="F80"/>
      <c r="G80"/>
      <c r="H80"/>
      <c r="I80"/>
      <c r="J80"/>
    </row>
    <row r="81" spans="2:10" x14ac:dyDescent="0.25">
      <c r="B81"/>
      <c r="C81"/>
      <c r="D81"/>
      <c r="E81"/>
      <c r="F81"/>
      <c r="G81"/>
      <c r="H81"/>
      <c r="I81"/>
      <c r="J81"/>
    </row>
    <row r="82" spans="2:10" x14ac:dyDescent="0.25">
      <c r="B82"/>
      <c r="C82"/>
      <c r="D82"/>
      <c r="E82"/>
      <c r="F82"/>
      <c r="G82"/>
      <c r="H82"/>
      <c r="I82"/>
      <c r="J82"/>
    </row>
    <row r="83" spans="2:10" x14ac:dyDescent="0.25">
      <c r="B83"/>
      <c r="C83"/>
      <c r="D83"/>
      <c r="E83"/>
      <c r="F83"/>
      <c r="G83"/>
      <c r="H83"/>
      <c r="I83"/>
      <c r="J83"/>
    </row>
    <row r="84" spans="2:10" x14ac:dyDescent="0.25">
      <c r="B84"/>
      <c r="C84"/>
      <c r="D84"/>
      <c r="E84"/>
      <c r="F84"/>
      <c r="G84"/>
      <c r="H84"/>
      <c r="I84"/>
      <c r="J84"/>
    </row>
    <row r="85" spans="2:10" x14ac:dyDescent="0.25">
      <c r="B85"/>
      <c r="C85"/>
      <c r="D85"/>
      <c r="E85"/>
      <c r="F85"/>
      <c r="G85"/>
      <c r="H85"/>
      <c r="I85"/>
      <c r="J85"/>
    </row>
    <row r="86" spans="2:10" x14ac:dyDescent="0.25">
      <c r="B86"/>
      <c r="C86"/>
      <c r="D86"/>
      <c r="E86"/>
      <c r="F86"/>
      <c r="G86"/>
      <c r="H86"/>
      <c r="I86"/>
      <c r="J86"/>
    </row>
    <row r="87" spans="2:10" x14ac:dyDescent="0.25">
      <c r="B87"/>
      <c r="C87"/>
      <c r="D87"/>
      <c r="E87"/>
      <c r="F87"/>
      <c r="G87"/>
      <c r="H87"/>
      <c r="I87"/>
      <c r="J87"/>
    </row>
  </sheetData>
  <mergeCells count="8">
    <mergeCell ref="D21:G21"/>
    <mergeCell ref="G47:H47"/>
    <mergeCell ref="C2:I2"/>
    <mergeCell ref="D4:E4"/>
    <mergeCell ref="G4:I4"/>
    <mergeCell ref="H6:I6"/>
    <mergeCell ref="B15:G15"/>
    <mergeCell ref="B16:G18"/>
  </mergeCells>
  <conditionalFormatting sqref="L47">
    <cfRule type="expression" dxfId="1" priority="1">
      <formula>$L$47&lt;0</formula>
    </cfRule>
    <cfRule type="expression" dxfId="0" priority="2">
      <formula>$L$47&gt;0</formula>
    </cfRule>
  </conditionalFormatting>
  <printOptions horizontalCentered="1"/>
  <pageMargins left="0.31496062992125984" right="0.11811023622047245" top="0" bottom="0.15748031496062992" header="0.31496062992125984" footer="0.31496062992125984"/>
  <pageSetup scale="9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2F05B-55C4-4EC0-9539-2A9F7048C480}">
  <dimension ref="C3:M43"/>
  <sheetViews>
    <sheetView topLeftCell="A23" workbookViewId="0">
      <selection activeCell="C31" sqref="C31:F44"/>
    </sheetView>
  </sheetViews>
  <sheetFormatPr baseColWidth="10" defaultColWidth="9.140625" defaultRowHeight="15" x14ac:dyDescent="0.25"/>
  <cols>
    <col min="3" max="3" width="12.5703125" bestFit="1" customWidth="1"/>
    <col min="4" max="4" width="15.140625" customWidth="1"/>
    <col min="5" max="5" width="14" customWidth="1"/>
    <col min="6" max="6" width="22" customWidth="1"/>
    <col min="11" max="14" width="9.140625" customWidth="1"/>
  </cols>
  <sheetData>
    <row r="3" spans="3:13" ht="15.75" thickBot="1" x14ac:dyDescent="0.3"/>
    <row r="4" spans="3:13" ht="74.25" customHeight="1" thickBot="1" x14ac:dyDescent="0.3">
      <c r="C4" s="170" t="s">
        <v>142</v>
      </c>
      <c r="D4" s="170" t="s">
        <v>143</v>
      </c>
      <c r="E4" s="170" t="s">
        <v>144</v>
      </c>
      <c r="F4" s="171" t="s">
        <v>145</v>
      </c>
    </row>
    <row r="5" spans="3:13" ht="15.75" thickBot="1" x14ac:dyDescent="0.3">
      <c r="C5" s="172" t="s">
        <v>146</v>
      </c>
      <c r="D5" s="172" t="s">
        <v>146</v>
      </c>
      <c r="E5" s="172" t="s">
        <v>146</v>
      </c>
      <c r="F5" s="173" t="s">
        <v>147</v>
      </c>
      <c r="K5" t="s">
        <v>224</v>
      </c>
      <c r="M5" t="s">
        <v>246</v>
      </c>
    </row>
    <row r="6" spans="3:13" ht="15.75" thickBot="1" x14ac:dyDescent="0.3">
      <c r="C6" s="174">
        <v>0.01</v>
      </c>
      <c r="D6" s="174">
        <v>746.04</v>
      </c>
      <c r="E6" s="174">
        <v>0</v>
      </c>
      <c r="F6" s="175">
        <v>1.9199999999999998E-2</v>
      </c>
      <c r="K6" t="s">
        <v>225</v>
      </c>
      <c r="M6" t="s">
        <v>247</v>
      </c>
    </row>
    <row r="7" spans="3:13" ht="15.75" thickBot="1" x14ac:dyDescent="0.3">
      <c r="C7" s="174">
        <v>746.05</v>
      </c>
      <c r="D7" s="176">
        <v>6332.05</v>
      </c>
      <c r="E7" s="174">
        <v>14.32</v>
      </c>
      <c r="F7" s="175">
        <v>6.4000000000000001E-2</v>
      </c>
      <c r="K7" t="s">
        <v>226</v>
      </c>
    </row>
    <row r="8" spans="3:13" ht="15.75" thickBot="1" x14ac:dyDescent="0.3">
      <c r="C8" s="176">
        <v>6332.06</v>
      </c>
      <c r="D8" s="176">
        <v>11128.01</v>
      </c>
      <c r="E8" s="174">
        <v>371.83</v>
      </c>
      <c r="F8" s="175">
        <v>0.10879999999999999</v>
      </c>
      <c r="K8" t="s">
        <v>227</v>
      </c>
    </row>
    <row r="9" spans="3:13" ht="15.75" thickBot="1" x14ac:dyDescent="0.3">
      <c r="C9" s="176">
        <v>11128.02</v>
      </c>
      <c r="D9" s="176">
        <v>12935.82</v>
      </c>
      <c r="E9" s="174">
        <v>893.63</v>
      </c>
      <c r="F9" s="177">
        <v>0.16</v>
      </c>
      <c r="K9" t="s">
        <v>228</v>
      </c>
    </row>
    <row r="10" spans="3:13" ht="15.75" thickBot="1" x14ac:dyDescent="0.3">
      <c r="C10" s="176">
        <v>12935.83</v>
      </c>
      <c r="D10" s="176">
        <v>15487.71</v>
      </c>
      <c r="E10" s="174">
        <v>1182.8800000000001</v>
      </c>
      <c r="F10" s="175">
        <v>0.1792</v>
      </c>
      <c r="K10" t="s">
        <v>229</v>
      </c>
    </row>
    <row r="11" spans="3:13" ht="15.75" thickBot="1" x14ac:dyDescent="0.3">
      <c r="C11" s="176">
        <v>15487.72</v>
      </c>
      <c r="D11" s="176">
        <v>31236.49</v>
      </c>
      <c r="E11" s="176">
        <v>1640.18</v>
      </c>
      <c r="F11" s="175">
        <v>0.21360000000000001</v>
      </c>
      <c r="K11" t="s">
        <v>230</v>
      </c>
    </row>
    <row r="12" spans="3:13" ht="15.75" thickBot="1" x14ac:dyDescent="0.3">
      <c r="C12" s="176">
        <v>31236.5</v>
      </c>
      <c r="D12" s="176">
        <v>49233</v>
      </c>
      <c r="E12" s="176">
        <v>5004.12</v>
      </c>
      <c r="F12" s="175">
        <v>0.23519999999999999</v>
      </c>
      <c r="K12" t="s">
        <v>231</v>
      </c>
    </row>
    <row r="13" spans="3:13" ht="15.75" thickBot="1" x14ac:dyDescent="0.3">
      <c r="C13" s="176">
        <v>49233.01</v>
      </c>
      <c r="D13" s="176">
        <v>93993.9</v>
      </c>
      <c r="E13" s="176">
        <v>9236.89</v>
      </c>
      <c r="F13" s="177">
        <v>0.3</v>
      </c>
      <c r="K13" t="s">
        <v>232</v>
      </c>
    </row>
    <row r="14" spans="3:13" ht="15.75" thickBot="1" x14ac:dyDescent="0.3">
      <c r="C14" s="176">
        <v>93993.91</v>
      </c>
      <c r="D14" s="176">
        <v>125325.2</v>
      </c>
      <c r="E14" s="176">
        <v>22665.17</v>
      </c>
      <c r="F14" s="177">
        <v>0.32</v>
      </c>
      <c r="K14" t="s">
        <v>233</v>
      </c>
    </row>
    <row r="15" spans="3:13" ht="15.75" thickBot="1" x14ac:dyDescent="0.3">
      <c r="C15" s="176">
        <v>125325.21</v>
      </c>
      <c r="D15" s="176">
        <v>375975.61</v>
      </c>
      <c r="E15" s="176">
        <v>32691.18</v>
      </c>
      <c r="F15" s="177">
        <v>0.34</v>
      </c>
      <c r="K15" t="s">
        <v>234</v>
      </c>
    </row>
    <row r="16" spans="3:13" ht="15.75" thickBot="1" x14ac:dyDescent="0.3">
      <c r="C16" s="176">
        <v>375975.62</v>
      </c>
      <c r="D16" s="178" t="s">
        <v>248</v>
      </c>
      <c r="E16" s="176">
        <v>117912.32000000001</v>
      </c>
      <c r="F16" s="177">
        <v>0.35</v>
      </c>
      <c r="K16" t="s">
        <v>235</v>
      </c>
    </row>
    <row r="17" spans="11:11" x14ac:dyDescent="0.25">
      <c r="K17" t="s">
        <v>236</v>
      </c>
    </row>
    <row r="18" spans="11:11" x14ac:dyDescent="0.25">
      <c r="K18" t="s">
        <v>237</v>
      </c>
    </row>
    <row r="19" spans="11:11" x14ac:dyDescent="0.25">
      <c r="K19" t="s">
        <v>238</v>
      </c>
    </row>
    <row r="20" spans="11:11" x14ac:dyDescent="0.25">
      <c r="K20" t="s">
        <v>239</v>
      </c>
    </row>
    <row r="21" spans="11:11" x14ac:dyDescent="0.25">
      <c r="K21" t="s">
        <v>240</v>
      </c>
    </row>
    <row r="22" spans="11:11" x14ac:dyDescent="0.25">
      <c r="K22" t="s">
        <v>241</v>
      </c>
    </row>
    <row r="23" spans="11:11" x14ac:dyDescent="0.25">
      <c r="K23" t="s">
        <v>242</v>
      </c>
    </row>
    <row r="24" spans="11:11" x14ac:dyDescent="0.25">
      <c r="K24" t="s">
        <v>243</v>
      </c>
    </row>
    <row r="25" spans="11:11" x14ac:dyDescent="0.25">
      <c r="K25" t="s">
        <v>244</v>
      </c>
    </row>
    <row r="26" spans="11:11" x14ac:dyDescent="0.25">
      <c r="K26" t="s">
        <v>245</v>
      </c>
    </row>
    <row r="34" spans="3:5" x14ac:dyDescent="0.25">
      <c r="D34" s="66"/>
    </row>
    <row r="35" spans="3:5" x14ac:dyDescent="0.25">
      <c r="C35" s="66"/>
      <c r="D35" s="66"/>
    </row>
    <row r="36" spans="3:5" x14ac:dyDescent="0.25">
      <c r="C36" s="66"/>
      <c r="D36" s="66"/>
    </row>
    <row r="37" spans="3:5" x14ac:dyDescent="0.25">
      <c r="C37" s="66"/>
      <c r="D37" s="66"/>
      <c r="E37" s="66"/>
    </row>
    <row r="38" spans="3:5" x14ac:dyDescent="0.25">
      <c r="C38" s="66"/>
      <c r="D38" s="66"/>
      <c r="E38" s="66"/>
    </row>
    <row r="39" spans="3:5" x14ac:dyDescent="0.25">
      <c r="C39" s="66"/>
      <c r="D39" s="66"/>
      <c r="E39" s="66"/>
    </row>
    <row r="40" spans="3:5" x14ac:dyDescent="0.25">
      <c r="C40" s="66"/>
      <c r="D40" s="66"/>
      <c r="E40" s="66"/>
    </row>
    <row r="41" spans="3:5" x14ac:dyDescent="0.25">
      <c r="C41" s="66"/>
      <c r="D41" s="66"/>
      <c r="E41" s="66"/>
    </row>
    <row r="42" spans="3:5" x14ac:dyDescent="0.25">
      <c r="C42" s="66"/>
      <c r="D42" s="66"/>
      <c r="E42" s="66"/>
    </row>
    <row r="43" spans="3:5" x14ac:dyDescent="0.25">
      <c r="C43" s="66"/>
      <c r="E43" s="6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8115A-8E9D-4BC5-842D-9B6B183A003A}">
  <sheetPr>
    <tabColor rgb="FF92D050"/>
  </sheetPr>
  <dimension ref="B1:AC66"/>
  <sheetViews>
    <sheetView workbookViewId="0">
      <selection activeCell="C19" sqref="C19"/>
    </sheetView>
  </sheetViews>
  <sheetFormatPr baseColWidth="10" defaultColWidth="10.7109375" defaultRowHeight="15" x14ac:dyDescent="0.25"/>
  <cols>
    <col min="1" max="1" width="11.42578125" style="101" customWidth="1"/>
    <col min="2" max="2" width="2" style="101" customWidth="1"/>
    <col min="3" max="3" width="5" style="101" customWidth="1"/>
    <col min="4" max="4" width="13" style="101" customWidth="1"/>
    <col min="5" max="5" width="25.85546875" style="101" customWidth="1"/>
    <col min="6" max="23" width="2" style="101" customWidth="1"/>
    <col min="24" max="25" width="4.7109375" style="101" customWidth="1"/>
    <col min="26" max="26" width="3" style="179" customWidth="1"/>
    <col min="27" max="27" width="2" style="179" customWidth="1"/>
    <col min="28" max="28" width="3" style="179" customWidth="1"/>
    <col min="29" max="29" width="11.42578125" style="179" customWidth="1"/>
    <col min="30" max="256" width="10.7109375" style="101"/>
    <col min="257" max="257" width="11.42578125" style="101" customWidth="1"/>
    <col min="258" max="258" width="4" style="101" customWidth="1"/>
    <col min="259" max="284" width="0" style="101" hidden="1" customWidth="1"/>
    <col min="285" max="512" width="10.7109375" style="101"/>
    <col min="513" max="513" width="11.42578125" style="101" customWidth="1"/>
    <col min="514" max="514" width="4" style="101" customWidth="1"/>
    <col min="515" max="540" width="0" style="101" hidden="1" customWidth="1"/>
    <col min="541" max="768" width="10.7109375" style="101"/>
    <col min="769" max="769" width="11.42578125" style="101" customWidth="1"/>
    <col min="770" max="770" width="4" style="101" customWidth="1"/>
    <col min="771" max="796" width="0" style="101" hidden="1" customWidth="1"/>
    <col min="797" max="1024" width="10.7109375" style="101"/>
    <col min="1025" max="1025" width="11.42578125" style="101" customWidth="1"/>
    <col min="1026" max="1026" width="4" style="101" customWidth="1"/>
    <col min="1027" max="1052" width="0" style="101" hidden="1" customWidth="1"/>
    <col min="1053" max="1280" width="10.7109375" style="101"/>
    <col min="1281" max="1281" width="11.42578125" style="101" customWidth="1"/>
    <col min="1282" max="1282" width="4" style="101" customWidth="1"/>
    <col min="1283" max="1308" width="0" style="101" hidden="1" customWidth="1"/>
    <col min="1309" max="1536" width="10.7109375" style="101"/>
    <col min="1537" max="1537" width="11.42578125" style="101" customWidth="1"/>
    <col min="1538" max="1538" width="4" style="101" customWidth="1"/>
    <col min="1539" max="1564" width="0" style="101" hidden="1" customWidth="1"/>
    <col min="1565" max="1792" width="10.7109375" style="101"/>
    <col min="1793" max="1793" width="11.42578125" style="101" customWidth="1"/>
    <col min="1794" max="1794" width="4" style="101" customWidth="1"/>
    <col min="1795" max="1820" width="0" style="101" hidden="1" customWidth="1"/>
    <col min="1821" max="2048" width="10.7109375" style="101"/>
    <col min="2049" max="2049" width="11.42578125" style="101" customWidth="1"/>
    <col min="2050" max="2050" width="4" style="101" customWidth="1"/>
    <col min="2051" max="2076" width="0" style="101" hidden="1" customWidth="1"/>
    <col min="2077" max="2304" width="10.7109375" style="101"/>
    <col min="2305" max="2305" width="11.42578125" style="101" customWidth="1"/>
    <col min="2306" max="2306" width="4" style="101" customWidth="1"/>
    <col min="2307" max="2332" width="0" style="101" hidden="1" customWidth="1"/>
    <col min="2333" max="2560" width="10.7109375" style="101"/>
    <col min="2561" max="2561" width="11.42578125" style="101" customWidth="1"/>
    <col min="2562" max="2562" width="4" style="101" customWidth="1"/>
    <col min="2563" max="2588" width="0" style="101" hidden="1" customWidth="1"/>
    <col min="2589" max="2816" width="10.7109375" style="101"/>
    <col min="2817" max="2817" width="11.42578125" style="101" customWidth="1"/>
    <col min="2818" max="2818" width="4" style="101" customWidth="1"/>
    <col min="2819" max="2844" width="0" style="101" hidden="1" customWidth="1"/>
    <col min="2845" max="3072" width="10.7109375" style="101"/>
    <col min="3073" max="3073" width="11.42578125" style="101" customWidth="1"/>
    <col min="3074" max="3074" width="4" style="101" customWidth="1"/>
    <col min="3075" max="3100" width="0" style="101" hidden="1" customWidth="1"/>
    <col min="3101" max="3328" width="10.7109375" style="101"/>
    <col min="3329" max="3329" width="11.42578125" style="101" customWidth="1"/>
    <col min="3330" max="3330" width="4" style="101" customWidth="1"/>
    <col min="3331" max="3356" width="0" style="101" hidden="1" customWidth="1"/>
    <col min="3357" max="3584" width="10.7109375" style="101"/>
    <col min="3585" max="3585" width="11.42578125" style="101" customWidth="1"/>
    <col min="3586" max="3586" width="4" style="101" customWidth="1"/>
    <col min="3587" max="3612" width="0" style="101" hidden="1" customWidth="1"/>
    <col min="3613" max="3840" width="10.7109375" style="101"/>
    <col min="3841" max="3841" width="11.42578125" style="101" customWidth="1"/>
    <col min="3842" max="3842" width="4" style="101" customWidth="1"/>
    <col min="3843" max="3868" width="0" style="101" hidden="1" customWidth="1"/>
    <col min="3869" max="4096" width="10.7109375" style="101"/>
    <col min="4097" max="4097" width="11.42578125" style="101" customWidth="1"/>
    <col min="4098" max="4098" width="4" style="101" customWidth="1"/>
    <col min="4099" max="4124" width="0" style="101" hidden="1" customWidth="1"/>
    <col min="4125" max="4352" width="10.7109375" style="101"/>
    <col min="4353" max="4353" width="11.42578125" style="101" customWidth="1"/>
    <col min="4354" max="4354" width="4" style="101" customWidth="1"/>
    <col min="4355" max="4380" width="0" style="101" hidden="1" customWidth="1"/>
    <col min="4381" max="4608" width="10.7109375" style="101"/>
    <col min="4609" max="4609" width="11.42578125" style="101" customWidth="1"/>
    <col min="4610" max="4610" width="4" style="101" customWidth="1"/>
    <col min="4611" max="4636" width="0" style="101" hidden="1" customWidth="1"/>
    <col min="4637" max="4864" width="10.7109375" style="101"/>
    <col min="4865" max="4865" width="11.42578125" style="101" customWidth="1"/>
    <col min="4866" max="4866" width="4" style="101" customWidth="1"/>
    <col min="4867" max="4892" width="0" style="101" hidden="1" customWidth="1"/>
    <col min="4893" max="5120" width="10.7109375" style="101"/>
    <col min="5121" max="5121" width="11.42578125" style="101" customWidth="1"/>
    <col min="5122" max="5122" width="4" style="101" customWidth="1"/>
    <col min="5123" max="5148" width="0" style="101" hidden="1" customWidth="1"/>
    <col min="5149" max="5376" width="10.7109375" style="101"/>
    <col min="5377" max="5377" width="11.42578125" style="101" customWidth="1"/>
    <col min="5378" max="5378" width="4" style="101" customWidth="1"/>
    <col min="5379" max="5404" width="0" style="101" hidden="1" customWidth="1"/>
    <col min="5405" max="5632" width="10.7109375" style="101"/>
    <col min="5633" max="5633" width="11.42578125" style="101" customWidth="1"/>
    <col min="5634" max="5634" width="4" style="101" customWidth="1"/>
    <col min="5635" max="5660" width="0" style="101" hidden="1" customWidth="1"/>
    <col min="5661" max="5888" width="10.7109375" style="101"/>
    <col min="5889" max="5889" width="11.42578125" style="101" customWidth="1"/>
    <col min="5890" max="5890" width="4" style="101" customWidth="1"/>
    <col min="5891" max="5916" width="0" style="101" hidden="1" customWidth="1"/>
    <col min="5917" max="6144" width="10.7109375" style="101"/>
    <col min="6145" max="6145" width="11.42578125" style="101" customWidth="1"/>
    <col min="6146" max="6146" width="4" style="101" customWidth="1"/>
    <col min="6147" max="6172" width="0" style="101" hidden="1" customWidth="1"/>
    <col min="6173" max="6400" width="10.7109375" style="101"/>
    <col min="6401" max="6401" width="11.42578125" style="101" customWidth="1"/>
    <col min="6402" max="6402" width="4" style="101" customWidth="1"/>
    <col min="6403" max="6428" width="0" style="101" hidden="1" customWidth="1"/>
    <col min="6429" max="6656" width="10.7109375" style="101"/>
    <col min="6657" max="6657" width="11.42578125" style="101" customWidth="1"/>
    <col min="6658" max="6658" width="4" style="101" customWidth="1"/>
    <col min="6659" max="6684" width="0" style="101" hidden="1" customWidth="1"/>
    <col min="6685" max="6912" width="10.7109375" style="101"/>
    <col min="6913" max="6913" width="11.42578125" style="101" customWidth="1"/>
    <col min="6914" max="6914" width="4" style="101" customWidth="1"/>
    <col min="6915" max="6940" width="0" style="101" hidden="1" customWidth="1"/>
    <col min="6941" max="7168" width="10.7109375" style="101"/>
    <col min="7169" max="7169" width="11.42578125" style="101" customWidth="1"/>
    <col min="7170" max="7170" width="4" style="101" customWidth="1"/>
    <col min="7171" max="7196" width="0" style="101" hidden="1" customWidth="1"/>
    <col min="7197" max="7424" width="10.7109375" style="101"/>
    <col min="7425" max="7425" width="11.42578125" style="101" customWidth="1"/>
    <col min="7426" max="7426" width="4" style="101" customWidth="1"/>
    <col min="7427" max="7452" width="0" style="101" hidden="1" customWidth="1"/>
    <col min="7453" max="7680" width="10.7109375" style="101"/>
    <col min="7681" max="7681" width="11.42578125" style="101" customWidth="1"/>
    <col min="7682" max="7682" width="4" style="101" customWidth="1"/>
    <col min="7683" max="7708" width="0" style="101" hidden="1" customWidth="1"/>
    <col min="7709" max="7936" width="10.7109375" style="101"/>
    <col min="7937" max="7937" width="11.42578125" style="101" customWidth="1"/>
    <col min="7938" max="7938" width="4" style="101" customWidth="1"/>
    <col min="7939" max="7964" width="0" style="101" hidden="1" customWidth="1"/>
    <col min="7965" max="8192" width="10.7109375" style="101"/>
    <col min="8193" max="8193" width="11.42578125" style="101" customWidth="1"/>
    <col min="8194" max="8194" width="4" style="101" customWidth="1"/>
    <col min="8195" max="8220" width="0" style="101" hidden="1" customWidth="1"/>
    <col min="8221" max="8448" width="10.7109375" style="101"/>
    <col min="8449" max="8449" width="11.42578125" style="101" customWidth="1"/>
    <col min="8450" max="8450" width="4" style="101" customWidth="1"/>
    <col min="8451" max="8476" width="0" style="101" hidden="1" customWidth="1"/>
    <col min="8477" max="8704" width="10.7109375" style="101"/>
    <col min="8705" max="8705" width="11.42578125" style="101" customWidth="1"/>
    <col min="8706" max="8706" width="4" style="101" customWidth="1"/>
    <col min="8707" max="8732" width="0" style="101" hidden="1" customWidth="1"/>
    <col min="8733" max="8960" width="10.7109375" style="101"/>
    <col min="8961" max="8961" width="11.42578125" style="101" customWidth="1"/>
    <col min="8962" max="8962" width="4" style="101" customWidth="1"/>
    <col min="8963" max="8988" width="0" style="101" hidden="1" customWidth="1"/>
    <col min="8989" max="9216" width="10.7109375" style="101"/>
    <col min="9217" max="9217" width="11.42578125" style="101" customWidth="1"/>
    <col min="9218" max="9218" width="4" style="101" customWidth="1"/>
    <col min="9219" max="9244" width="0" style="101" hidden="1" customWidth="1"/>
    <col min="9245" max="9472" width="10.7109375" style="101"/>
    <col min="9473" max="9473" width="11.42578125" style="101" customWidth="1"/>
    <col min="9474" max="9474" width="4" style="101" customWidth="1"/>
    <col min="9475" max="9500" width="0" style="101" hidden="1" customWidth="1"/>
    <col min="9501" max="9728" width="10.7109375" style="101"/>
    <col min="9729" max="9729" width="11.42578125" style="101" customWidth="1"/>
    <col min="9730" max="9730" width="4" style="101" customWidth="1"/>
    <col min="9731" max="9756" width="0" style="101" hidden="1" customWidth="1"/>
    <col min="9757" max="9984" width="10.7109375" style="101"/>
    <col min="9985" max="9985" width="11.42578125" style="101" customWidth="1"/>
    <col min="9986" max="9986" width="4" style="101" customWidth="1"/>
    <col min="9987" max="10012" width="0" style="101" hidden="1" customWidth="1"/>
    <col min="10013" max="10240" width="10.7109375" style="101"/>
    <col min="10241" max="10241" width="11.42578125" style="101" customWidth="1"/>
    <col min="10242" max="10242" width="4" style="101" customWidth="1"/>
    <col min="10243" max="10268" width="0" style="101" hidden="1" customWidth="1"/>
    <col min="10269" max="10496" width="10.7109375" style="101"/>
    <col min="10497" max="10497" width="11.42578125" style="101" customWidth="1"/>
    <col min="10498" max="10498" width="4" style="101" customWidth="1"/>
    <col min="10499" max="10524" width="0" style="101" hidden="1" customWidth="1"/>
    <col min="10525" max="10752" width="10.7109375" style="101"/>
    <col min="10753" max="10753" width="11.42578125" style="101" customWidth="1"/>
    <col min="10754" max="10754" width="4" style="101" customWidth="1"/>
    <col min="10755" max="10780" width="0" style="101" hidden="1" customWidth="1"/>
    <col min="10781" max="11008" width="10.7109375" style="101"/>
    <col min="11009" max="11009" width="11.42578125" style="101" customWidth="1"/>
    <col min="11010" max="11010" width="4" style="101" customWidth="1"/>
    <col min="11011" max="11036" width="0" style="101" hidden="1" customWidth="1"/>
    <col min="11037" max="11264" width="10.7109375" style="101"/>
    <col min="11265" max="11265" width="11.42578125" style="101" customWidth="1"/>
    <col min="11266" max="11266" width="4" style="101" customWidth="1"/>
    <col min="11267" max="11292" width="0" style="101" hidden="1" customWidth="1"/>
    <col min="11293" max="11520" width="10.7109375" style="101"/>
    <col min="11521" max="11521" width="11.42578125" style="101" customWidth="1"/>
    <col min="11522" max="11522" width="4" style="101" customWidth="1"/>
    <col min="11523" max="11548" width="0" style="101" hidden="1" customWidth="1"/>
    <col min="11549" max="11776" width="10.7109375" style="101"/>
    <col min="11777" max="11777" width="11.42578125" style="101" customWidth="1"/>
    <col min="11778" max="11778" width="4" style="101" customWidth="1"/>
    <col min="11779" max="11804" width="0" style="101" hidden="1" customWidth="1"/>
    <col min="11805" max="12032" width="10.7109375" style="101"/>
    <col min="12033" max="12033" width="11.42578125" style="101" customWidth="1"/>
    <col min="12034" max="12034" width="4" style="101" customWidth="1"/>
    <col min="12035" max="12060" width="0" style="101" hidden="1" customWidth="1"/>
    <col min="12061" max="12288" width="10.7109375" style="101"/>
    <col min="12289" max="12289" width="11.42578125" style="101" customWidth="1"/>
    <col min="12290" max="12290" width="4" style="101" customWidth="1"/>
    <col min="12291" max="12316" width="0" style="101" hidden="1" customWidth="1"/>
    <col min="12317" max="12544" width="10.7109375" style="101"/>
    <col min="12545" max="12545" width="11.42578125" style="101" customWidth="1"/>
    <col min="12546" max="12546" width="4" style="101" customWidth="1"/>
    <col min="12547" max="12572" width="0" style="101" hidden="1" customWidth="1"/>
    <col min="12573" max="12800" width="10.7109375" style="101"/>
    <col min="12801" max="12801" width="11.42578125" style="101" customWidth="1"/>
    <col min="12802" max="12802" width="4" style="101" customWidth="1"/>
    <col min="12803" max="12828" width="0" style="101" hidden="1" customWidth="1"/>
    <col min="12829" max="13056" width="10.7109375" style="101"/>
    <col min="13057" max="13057" width="11.42578125" style="101" customWidth="1"/>
    <col min="13058" max="13058" width="4" style="101" customWidth="1"/>
    <col min="13059" max="13084" width="0" style="101" hidden="1" customWidth="1"/>
    <col min="13085" max="13312" width="10.7109375" style="101"/>
    <col min="13313" max="13313" width="11.42578125" style="101" customWidth="1"/>
    <col min="13314" max="13314" width="4" style="101" customWidth="1"/>
    <col min="13315" max="13340" width="0" style="101" hidden="1" customWidth="1"/>
    <col min="13341" max="13568" width="10.7109375" style="101"/>
    <col min="13569" max="13569" width="11.42578125" style="101" customWidth="1"/>
    <col min="13570" max="13570" width="4" style="101" customWidth="1"/>
    <col min="13571" max="13596" width="0" style="101" hidden="1" customWidth="1"/>
    <col min="13597" max="13824" width="10.7109375" style="101"/>
    <col min="13825" max="13825" width="11.42578125" style="101" customWidth="1"/>
    <col min="13826" max="13826" width="4" style="101" customWidth="1"/>
    <col min="13827" max="13852" width="0" style="101" hidden="1" customWidth="1"/>
    <col min="13853" max="14080" width="10.7109375" style="101"/>
    <col min="14081" max="14081" width="11.42578125" style="101" customWidth="1"/>
    <col min="14082" max="14082" width="4" style="101" customWidth="1"/>
    <col min="14083" max="14108" width="0" style="101" hidden="1" customWidth="1"/>
    <col min="14109" max="14336" width="10.7109375" style="101"/>
    <col min="14337" max="14337" width="11.42578125" style="101" customWidth="1"/>
    <col min="14338" max="14338" width="4" style="101" customWidth="1"/>
    <col min="14339" max="14364" width="0" style="101" hidden="1" customWidth="1"/>
    <col min="14365" max="14592" width="10.7109375" style="101"/>
    <col min="14593" max="14593" width="11.42578125" style="101" customWidth="1"/>
    <col min="14594" max="14594" width="4" style="101" customWidth="1"/>
    <col min="14595" max="14620" width="0" style="101" hidden="1" customWidth="1"/>
    <col min="14621" max="14848" width="10.7109375" style="101"/>
    <col min="14849" max="14849" width="11.42578125" style="101" customWidth="1"/>
    <col min="14850" max="14850" width="4" style="101" customWidth="1"/>
    <col min="14851" max="14876" width="0" style="101" hidden="1" customWidth="1"/>
    <col min="14877" max="15104" width="10.7109375" style="101"/>
    <col min="15105" max="15105" width="11.42578125" style="101" customWidth="1"/>
    <col min="15106" max="15106" width="4" style="101" customWidth="1"/>
    <col min="15107" max="15132" width="0" style="101" hidden="1" customWidth="1"/>
    <col min="15133" max="15360" width="10.7109375" style="101"/>
    <col min="15361" max="15361" width="11.42578125" style="101" customWidth="1"/>
    <col min="15362" max="15362" width="4" style="101" customWidth="1"/>
    <col min="15363" max="15388" width="0" style="101" hidden="1" customWidth="1"/>
    <col min="15389" max="15616" width="10.7109375" style="101"/>
    <col min="15617" max="15617" width="11.42578125" style="101" customWidth="1"/>
    <col min="15618" max="15618" width="4" style="101" customWidth="1"/>
    <col min="15619" max="15644" width="0" style="101" hidden="1" customWidth="1"/>
    <col min="15645" max="15872" width="10.7109375" style="101"/>
    <col min="15873" max="15873" width="11.42578125" style="101" customWidth="1"/>
    <col min="15874" max="15874" width="4" style="101" customWidth="1"/>
    <col min="15875" max="15900" width="0" style="101" hidden="1" customWidth="1"/>
    <col min="15901" max="16128" width="10.7109375" style="101"/>
    <col min="16129" max="16129" width="11.42578125" style="101" customWidth="1"/>
    <col min="16130" max="16130" width="4" style="101" customWidth="1"/>
    <col min="16131" max="16156" width="0" style="101" hidden="1" customWidth="1"/>
    <col min="16157" max="16384" width="10.7109375" style="101"/>
  </cols>
  <sheetData>
    <row r="1" spans="4:29" x14ac:dyDescent="0.25">
      <c r="D1" s="101" t="s">
        <v>148</v>
      </c>
      <c r="E1" s="61" t="s">
        <v>149</v>
      </c>
      <c r="AC1" s="101"/>
    </row>
    <row r="2" spans="4:29" x14ac:dyDescent="0.25">
      <c r="D2" s="101" t="s">
        <v>150</v>
      </c>
      <c r="E2" s="180" t="s">
        <v>151</v>
      </c>
      <c r="AC2" s="101"/>
    </row>
    <row r="3" spans="4:29" ht="15.75" thickBot="1" x14ac:dyDescent="0.3">
      <c r="AC3" s="101"/>
    </row>
    <row r="4" spans="4:29" ht="15.75" thickBot="1" x14ac:dyDescent="0.3">
      <c r="D4" s="181">
        <f>+POLIZAS!H6</f>
        <v>0</v>
      </c>
      <c r="E4" s="309" t="str">
        <f>X7&amp;Y7&amp;X8&amp;Y8&amp;X9&amp;Y9&amp;X10&amp;Y10&amp;X11&amp;Y11&amp;X12&amp;Y12&amp;X13&amp;Y13&amp;X14&amp;Y14&amp;X15&amp;Y15&amp;" "&amp;IF(X16="UN","Peso",E1)&amp;" "&amp;D7&amp;E2</f>
        <v xml:space="preserve"> CERO  pesos 00/100 M.N.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AC4" s="101"/>
    </row>
    <row r="5" spans="4:29" x14ac:dyDescent="0.25">
      <c r="D5" s="182">
        <f>ROUNDDOWN(D4,0)</f>
        <v>0</v>
      </c>
      <c r="E5" s="101" t="str">
        <f>PROPER(TEXT(E4,""))</f>
        <v xml:space="preserve"> Cero  Pesos 00/100 M.N.</v>
      </c>
      <c r="AC5" s="101"/>
    </row>
    <row r="6" spans="4:29" x14ac:dyDescent="0.25">
      <c r="D6" s="183">
        <f>ROUND(+D4-D5,2)</f>
        <v>0</v>
      </c>
      <c r="W6" s="184">
        <f>IF(W7&lt;&gt;0,1,7)</f>
        <v>7</v>
      </c>
      <c r="AC6" s="101"/>
    </row>
    <row r="7" spans="4:29" x14ac:dyDescent="0.25">
      <c r="D7" s="184" t="str">
        <f>IF(D6=0,"00",TEXT(D6*100,"00"))</f>
        <v>00</v>
      </c>
      <c r="E7" s="101" t="s">
        <v>152</v>
      </c>
      <c r="F7" s="185">
        <f>IF(D4&gt;99999999.99,ROUNDDOWN(D4/100000000,0),0)</f>
        <v>0</v>
      </c>
      <c r="G7" s="186" t="str">
        <f>TEXT(F7,"0")</f>
        <v>0</v>
      </c>
      <c r="W7" s="185">
        <f>SUM(F7:V7)</f>
        <v>0</v>
      </c>
      <c r="X7" s="101" t="str">
        <f>IF(W7=0,"",IF(AB9=100,"cien",IF(W7=1,"ciento",VLOOKUP(W7,$B$57:$D$65,3,FALSE))))</f>
        <v/>
      </c>
      <c r="Y7" s="101" t="str">
        <f>IF(X7&lt;&gt;""," ","")</f>
        <v/>
      </c>
      <c r="AC7" s="101"/>
    </row>
    <row r="8" spans="4:29" x14ac:dyDescent="0.25">
      <c r="D8" s="185"/>
      <c r="E8" s="101" t="s">
        <v>153</v>
      </c>
      <c r="F8" s="101">
        <f>IF(F7=0,0,IF(F7&lt;&gt;0,MID(D4,2,1),D4/10000000))</f>
        <v>0</v>
      </c>
      <c r="G8" s="187">
        <f>VALUE(F8)</f>
        <v>0</v>
      </c>
      <c r="H8" s="188">
        <f>IF(D4&lt;=99999999.99,ROUNDDOWN(D4/10000000,0),0)</f>
        <v>0</v>
      </c>
      <c r="I8" s="186" t="str">
        <f>TEXT(H8,"0")</f>
        <v>0</v>
      </c>
      <c r="W8" s="185">
        <f t="shared" ref="W8:W15" si="0">SUM(F8:V8)</f>
        <v>0</v>
      </c>
      <c r="X8" s="101" t="str">
        <f>IF(W8=0,"",IF(W8&gt;=3,VLOOKUP(W8,$B$49:$D$55,3,FALSE),IF(W8&lt;=2,VLOOKUP($Z$9,$C$19:$D$47,2,FALSE))))</f>
        <v/>
      </c>
      <c r="Y8" s="101" t="str">
        <f>IF(AB9=0,"",IF(AA9=0," millones ",IF(W9=0," millones ",IF(Z9&gt;=30," y ",IF(W8=0,"",IF($Z$9&lt;30," millones ",""))))))</f>
        <v/>
      </c>
      <c r="AC8" s="101"/>
    </row>
    <row r="9" spans="4:29" x14ac:dyDescent="0.25">
      <c r="E9" s="101" t="s">
        <v>154</v>
      </c>
      <c r="F9" s="101">
        <f>IF(F7=0,0,IF(F8&gt;=1,MID(D4,3,1),D4/1000000))</f>
        <v>0</v>
      </c>
      <c r="G9" s="187">
        <f t="shared" ref="G9:I15" si="1">VALUE(F9)</f>
        <v>0</v>
      </c>
      <c r="H9" s="101">
        <f>IF(H8=0,0,IF(H8&lt;&gt;0,MID(D4,2,1),D4/1000000))</f>
        <v>0</v>
      </c>
      <c r="I9" s="187">
        <f t="shared" si="1"/>
        <v>0</v>
      </c>
      <c r="J9" s="188">
        <f>IF(D4&lt;=9999999.99,ROUNDDOWN(D4/1000000,0),0)</f>
        <v>0</v>
      </c>
      <c r="K9" s="186" t="str">
        <f>TEXT(J9,"0")</f>
        <v>0</v>
      </c>
      <c r="W9" s="185">
        <f t="shared" si="0"/>
        <v>0</v>
      </c>
      <c r="X9" s="101" t="str">
        <f>IF(W9=0,"",IF(Z9&lt;10,VLOOKUP(W9,$C$19:$D$27,2,FALSE),IF(Z9&lt;=30,"",IF(Z9=11,"",IF(W9=1,"un ",VLOOKUP(W9,$C$19:$D$27,2,FALSE))))))</f>
        <v/>
      </c>
      <c r="Y9" s="101" t="str">
        <f>IF(AB9=1," millon ",IF(X9&lt;&gt;""," millones ",""))</f>
        <v/>
      </c>
      <c r="Z9" s="179">
        <f>+W8*10+W9</f>
        <v>0</v>
      </c>
      <c r="AA9" s="189">
        <f>+W8+W9</f>
        <v>0</v>
      </c>
      <c r="AB9" s="179">
        <f>+W7*100+W8*10+W9*1</f>
        <v>0</v>
      </c>
      <c r="AC9" s="101"/>
    </row>
    <row r="10" spans="4:29" x14ac:dyDescent="0.25">
      <c r="E10" s="101" t="s">
        <v>155</v>
      </c>
      <c r="F10" s="101">
        <f>IF(F7=0,0,IF(F9&gt;=1,MID(D4,4,1),D4/100000))</f>
        <v>0</v>
      </c>
      <c r="G10" s="187">
        <f t="shared" si="1"/>
        <v>0</v>
      </c>
      <c r="H10" s="101">
        <f>IF(H8=0,0,IF(H9&gt;=1,MID(D4,3,1),D4/100000))</f>
        <v>0</v>
      </c>
      <c r="I10" s="187">
        <f t="shared" si="1"/>
        <v>0</v>
      </c>
      <c r="J10" s="101">
        <f>IF(J9=0,0,IF(J9&gt;=1,MID(D4,2,1),D4/100000))</f>
        <v>0</v>
      </c>
      <c r="K10" s="187">
        <f t="shared" ref="K10:K15" si="2">VALUE(J10)</f>
        <v>0</v>
      </c>
      <c r="L10" s="101">
        <f>IF(D4&lt;=999999.99,ROUNDDOWN(D4/100000,0),0)</f>
        <v>0</v>
      </c>
      <c r="M10" s="186" t="str">
        <f>TEXT(L10,"0")</f>
        <v>0</v>
      </c>
      <c r="W10" s="185">
        <f t="shared" si="0"/>
        <v>0</v>
      </c>
      <c r="X10" s="101" t="str">
        <f>IF(W10=0,"",IF(AB12=100," cien",IF(W10=1," ciento",VLOOKUP(W10,$B$57:$D$65,3,FALSE))))</f>
        <v/>
      </c>
      <c r="Y10" s="101" t="s">
        <v>88</v>
      </c>
      <c r="AC10" s="101"/>
    </row>
    <row r="11" spans="4:29" x14ac:dyDescent="0.25">
      <c r="E11" s="101" t="s">
        <v>156</v>
      </c>
      <c r="F11" s="101">
        <f>IF(F7=0,0,IF(F10&gt;=1,MID(D4,5,1),D4/10000))</f>
        <v>0</v>
      </c>
      <c r="G11" s="187">
        <f t="shared" si="1"/>
        <v>0</v>
      </c>
      <c r="H11" s="101">
        <f>IF(H8=0,0,IF(H10&gt;=1,MID(D4,4,1),D4/10000))</f>
        <v>0</v>
      </c>
      <c r="I11" s="187">
        <f t="shared" si="1"/>
        <v>0</v>
      </c>
      <c r="J11" s="101">
        <f>IF(J9=0,0,IF(J10&gt;=1,MID(D4,3,1),D4/10000))</f>
        <v>0</v>
      </c>
      <c r="K11" s="187">
        <f t="shared" si="2"/>
        <v>0</v>
      </c>
      <c r="L11" s="101">
        <f>IF(L10=0,0,IF(L10&lt;&gt;0,MID(D4,2,1),D4/10000))</f>
        <v>0</v>
      </c>
      <c r="M11" s="187">
        <f>VALUE(L11)</f>
        <v>0</v>
      </c>
      <c r="N11" s="188">
        <f>IF(D4&lt;=99999.99,ROUNDDOWN(D4/10000,0),0)</f>
        <v>0</v>
      </c>
      <c r="O11" s="186" t="str">
        <f>TEXT(N11,"0")</f>
        <v>0</v>
      </c>
      <c r="W11" s="185">
        <f t="shared" si="0"/>
        <v>0</v>
      </c>
      <c r="X11" s="101" t="str">
        <f>IF(W11=0,"",IF(W11&gt;=3,VLOOKUP(W11,$B$49:$D$55,3,FALSE),IF(W11&lt;=2,VLOOKUP($Z$12,$C$19:$D$47,2,FALSE))))</f>
        <v/>
      </c>
      <c r="Y11" s="101" t="str">
        <f>IF(AB12=0,"",IF(AA12=W11," mil ",IF(Z12&gt;=30," y ","")))</f>
        <v/>
      </c>
      <c r="AC11" s="101"/>
    </row>
    <row r="12" spans="4:29" x14ac:dyDescent="0.25">
      <c r="E12" s="101" t="s">
        <v>157</v>
      </c>
      <c r="F12" s="101">
        <f>IF(F7=0,0,IF(F11&gt;=1,MID(D4,6,1),D4/1000))</f>
        <v>0</v>
      </c>
      <c r="G12" s="187">
        <f t="shared" si="1"/>
        <v>0</v>
      </c>
      <c r="H12" s="101">
        <f>IF(H8=0,0,IF(H11&gt;=1,MID(D4,5,1),D4/1000))</f>
        <v>0</v>
      </c>
      <c r="I12" s="187">
        <f t="shared" si="1"/>
        <v>0</v>
      </c>
      <c r="J12" s="101">
        <f>IF(J9=0,0,IF(J11&gt;=1,MID(D4,4,1),D4/1000))</f>
        <v>0</v>
      </c>
      <c r="K12" s="187">
        <f t="shared" si="2"/>
        <v>0</v>
      </c>
      <c r="L12" s="101">
        <f>IF(L10=0,0,IF(L11&gt;=1,MID(D4,3,1),D4/1000))</f>
        <v>0</v>
      </c>
      <c r="M12" s="187">
        <f>VALUE(L12)</f>
        <v>0</v>
      </c>
      <c r="N12" s="101">
        <f>IF(N11=0,0,IF(N11&gt;=1,MID(D4,2,1),D4/1000))</f>
        <v>0</v>
      </c>
      <c r="O12" s="187">
        <f>VALUE(N12)</f>
        <v>0</v>
      </c>
      <c r="P12" s="188">
        <f>IF(D4&lt;=9999.99,ROUNDDOWN(D4/1000,0),0)</f>
        <v>0</v>
      </c>
      <c r="Q12" s="186" t="str">
        <f>TEXT(P12,"0")</f>
        <v>0</v>
      </c>
      <c r="W12" s="185">
        <f t="shared" si="0"/>
        <v>0</v>
      </c>
      <c r="X12" s="101" t="str">
        <f>IF(W12=0,"",IF(Z12&lt;10,VLOOKUP(W12,$C$19:$D$27,2,FALSE),IF(Z12=21,"",IF(Z12=11,"",IF(W12=1,"un",IF(Z12&lt;=30,"",VLOOKUP(W12,$C$19:$D$27,2,FALSE)))))))</f>
        <v/>
      </c>
      <c r="Y12" s="101" t="str">
        <f>IF(AB12=0,"",IF(Y11=" mil ","",IF(AA12=0," mil ",IF(W12&lt;&gt;0," mil ",IF($Z$12&lt;30," mil ","")))))</f>
        <v/>
      </c>
      <c r="Z12" s="179">
        <f>+W11*10+W12</f>
        <v>0</v>
      </c>
      <c r="AA12" s="189">
        <f>+W11+W12</f>
        <v>0</v>
      </c>
      <c r="AB12" s="179">
        <f>+W10*100+W11*10+W12*1</f>
        <v>0</v>
      </c>
      <c r="AC12" s="101"/>
    </row>
    <row r="13" spans="4:29" x14ac:dyDescent="0.25">
      <c r="E13" s="101" t="s">
        <v>158</v>
      </c>
      <c r="F13" s="101">
        <f>IF(F7=0,0,IF(F12&gt;=1,MID(D4,7,1),D4/100))</f>
        <v>0</v>
      </c>
      <c r="G13" s="187">
        <f t="shared" si="1"/>
        <v>0</v>
      </c>
      <c r="H13" s="101">
        <f>IF(H8=0,0,IF(H12&gt;=1,MID(D4,6,1),D4/100))</f>
        <v>0</v>
      </c>
      <c r="I13" s="187">
        <f t="shared" si="1"/>
        <v>0</v>
      </c>
      <c r="J13" s="101">
        <f>IF(J9=0,0,IF(J12&gt;=1,MID(D4,5,1),D4/100))</f>
        <v>0</v>
      </c>
      <c r="K13" s="187">
        <f t="shared" si="2"/>
        <v>0</v>
      </c>
      <c r="L13" s="101">
        <f>IF(L10=0,0,IF(L12&gt;=1,MID(D4,4,1),D4/100))</f>
        <v>0</v>
      </c>
      <c r="M13" s="187">
        <f>VALUE(L13)</f>
        <v>0</v>
      </c>
      <c r="N13" s="101">
        <f>IF(N11=0,0,IF(N12&gt;=1,MID(D4,3,1),D4/100))</f>
        <v>0</v>
      </c>
      <c r="O13" s="187">
        <f>VALUE(N13)</f>
        <v>0</v>
      </c>
      <c r="P13" s="101">
        <f>IF(P12=0,0,IF(P12&gt;=1,MID(D4,2,1),D4/100))</f>
        <v>0</v>
      </c>
      <c r="Q13" s="187">
        <f>VALUE(P13)</f>
        <v>0</v>
      </c>
      <c r="R13" s="188">
        <f>IF(D4&lt;=999.99,ROUNDDOWN(D4/100,0),0)</f>
        <v>0</v>
      </c>
      <c r="S13" s="186" t="str">
        <f>TEXT(R13,"0")</f>
        <v>0</v>
      </c>
      <c r="W13" s="185">
        <f t="shared" si="0"/>
        <v>0</v>
      </c>
      <c r="X13" s="101" t="str">
        <f>IF(W13=0,"",IF(AA15=100,"cien",IF(W13=1,"ciento",VLOOKUP(W13,$B$57:$D$65,3,FALSE))))</f>
        <v/>
      </c>
      <c r="Y13" s="101" t="str">
        <f>IF(X13&lt;&gt;""," ","")</f>
        <v/>
      </c>
      <c r="AC13" s="101"/>
    </row>
    <row r="14" spans="4:29" x14ac:dyDescent="0.25">
      <c r="E14" s="101" t="s">
        <v>159</v>
      </c>
      <c r="F14" s="101">
        <f>IF(F7=0,0,IF(F13&gt;=1,MID(D4,8,1),D4/10))</f>
        <v>0</v>
      </c>
      <c r="G14" s="187">
        <f t="shared" si="1"/>
        <v>0</v>
      </c>
      <c r="H14" s="101">
        <f>IF(H8=0,0,IF(H13&gt;=1,MID(D4,7,1),D4/10))</f>
        <v>0</v>
      </c>
      <c r="I14" s="187">
        <f t="shared" si="1"/>
        <v>0</v>
      </c>
      <c r="J14" s="101">
        <f>IF(J9=0,0,IF(J13&gt;=1,MID(D4,6,1),D4/10))</f>
        <v>0</v>
      </c>
      <c r="K14" s="187">
        <f t="shared" si="2"/>
        <v>0</v>
      </c>
      <c r="L14" s="101">
        <f>IF(L10=0,0,IF(L13&gt;=1,MID(D4,5,1),D4/10))</f>
        <v>0</v>
      </c>
      <c r="M14" s="187">
        <f>VALUE(L14)</f>
        <v>0</v>
      </c>
      <c r="N14" s="101">
        <f>IF(N11=0,0,IF(N13&gt;=1,MID(D4,4,1),D4/10))</f>
        <v>0</v>
      </c>
      <c r="O14" s="187">
        <f>VALUE(N14)</f>
        <v>0</v>
      </c>
      <c r="P14" s="101">
        <f>IF(P12=0,0,IF(P13&gt;=1,MID(D4,3,1),D4/10))</f>
        <v>0</v>
      </c>
      <c r="Q14" s="187">
        <f>VALUE(P14)</f>
        <v>0</v>
      </c>
      <c r="R14" s="101">
        <f>IF(R13=0,0,IF(R13&lt;&gt;0,MID(D4,2,1),D4/10))</f>
        <v>0</v>
      </c>
      <c r="S14" s="187">
        <f>VALUE(R14)</f>
        <v>0</v>
      </c>
      <c r="T14" s="188">
        <f>IF(D4&lt;=99.99,ROUNDDOWN(D4/10,0),0)</f>
        <v>0</v>
      </c>
      <c r="U14" s="186" t="str">
        <f>TEXT(T14,"0")</f>
        <v>0</v>
      </c>
      <c r="W14" s="185">
        <f t="shared" si="0"/>
        <v>0</v>
      </c>
      <c r="X14" s="101" t="str">
        <f>IF(W14=0,"",IF(W14&gt;=3,VLOOKUP(W14,$B$49:$D$55,3,FALSE),IF(W14&lt;=2,VLOOKUP($Z$15,$C$19:$D$47,2,FALSE))))</f>
        <v/>
      </c>
      <c r="Y14" s="101" t="str">
        <f>IF(W14=0,"",IF(W15=0,"",IF(Z15&gt;=30," y ","")))</f>
        <v/>
      </c>
      <c r="AC14" s="101"/>
    </row>
    <row r="15" spans="4:29" x14ac:dyDescent="0.25">
      <c r="E15" s="101" t="s">
        <v>160</v>
      </c>
      <c r="F15" s="101">
        <f>IF(F7=0,0,IF(F14&gt;=1,MID(D4,9,1),D4/10))</f>
        <v>0</v>
      </c>
      <c r="G15" s="187">
        <f t="shared" si="1"/>
        <v>0</v>
      </c>
      <c r="H15" s="101">
        <f>IF(H8=0,0,IF(H14&gt;=1,MID(D4,8,1),D4/10))</f>
        <v>0</v>
      </c>
      <c r="I15" s="187">
        <f t="shared" si="1"/>
        <v>0</v>
      </c>
      <c r="J15" s="101">
        <f>IF(J9=0,0,IF(J14&gt;=1,MID(D4,7,1),D4/10))</f>
        <v>0</v>
      </c>
      <c r="K15" s="187">
        <f t="shared" si="2"/>
        <v>0</v>
      </c>
      <c r="L15" s="101">
        <f>IF(L10=0,0,IF(L14&gt;=1,MID(D4,6,1),D4/10))</f>
        <v>0</v>
      </c>
      <c r="M15" s="187">
        <f>VALUE(L15)</f>
        <v>0</v>
      </c>
      <c r="N15" s="101">
        <f>IF(N11=0,0,IF(N14&gt;=1,MID(D4,5,1),D4/10))</f>
        <v>0</v>
      </c>
      <c r="O15" s="187">
        <f>VALUE(N15)</f>
        <v>0</v>
      </c>
      <c r="P15" s="101">
        <f>IF(P12=0,0,IF(P14&gt;=1,MID(D4,4,1),D4/10))</f>
        <v>0</v>
      </c>
      <c r="Q15" s="187">
        <f>VALUE(P15)</f>
        <v>0</v>
      </c>
      <c r="R15" s="101">
        <f>IF(R13=0,0,IF(R14&gt;=1,MID(D4,3,1),D4/10))</f>
        <v>0</v>
      </c>
      <c r="S15" s="187">
        <f>VALUE(R15)</f>
        <v>0</v>
      </c>
      <c r="T15" s="101">
        <f>IF(T14=0,0,IF(T14&gt;=1,MID(D4,2,1),D4/1))</f>
        <v>0</v>
      </c>
      <c r="U15" s="187">
        <f>VALUE(T15)</f>
        <v>0</v>
      </c>
      <c r="V15" s="188">
        <f>IF(D4&lt;=9.99,ROUNDDOWN(D4/1,0),0)</f>
        <v>0</v>
      </c>
      <c r="W15" s="185">
        <f t="shared" si="0"/>
        <v>0</v>
      </c>
      <c r="X15" s="101" t="str">
        <f>IF(D4&lt;1,"CERO ",IF(W15=0,"",IF(Z15&lt;10,VLOOKUP(W15,$C$19:$D$27,2,FALSE),IF(Z15&lt;=30,"",VLOOKUP(W15,$C$19:$D$27,2,FALSE)))))</f>
        <v xml:space="preserve">CERO </v>
      </c>
      <c r="Z15" s="179">
        <f>+W14*10+W15</f>
        <v>0</v>
      </c>
      <c r="AA15" s="189">
        <f>+W13*100+W14*10+W15*1</f>
        <v>0</v>
      </c>
      <c r="AC15" s="101"/>
    </row>
    <row r="16" spans="4:29" x14ac:dyDescent="0.25">
      <c r="X16" s="101" t="str">
        <f>TEXT(X15,"")</f>
        <v xml:space="preserve">CERO </v>
      </c>
      <c r="AC16" s="101"/>
    </row>
    <row r="19" spans="3:29" x14ac:dyDescent="0.25">
      <c r="C19" s="101">
        <v>1</v>
      </c>
      <c r="D19" s="101" t="s">
        <v>161</v>
      </c>
      <c r="Z19" s="101"/>
      <c r="AA19" s="101"/>
      <c r="AB19" s="101"/>
      <c r="AC19" s="101"/>
    </row>
    <row r="20" spans="3:29" x14ac:dyDescent="0.25">
      <c r="C20" s="101">
        <f>+C19+1</f>
        <v>2</v>
      </c>
      <c r="D20" s="101" t="s">
        <v>162</v>
      </c>
      <c r="Z20" s="101"/>
      <c r="AA20" s="101"/>
      <c r="AB20" s="101"/>
      <c r="AC20" s="101"/>
    </row>
    <row r="21" spans="3:29" x14ac:dyDescent="0.25">
      <c r="C21" s="101">
        <f t="shared" ref="C21:C47" si="3">+C20+1</f>
        <v>3</v>
      </c>
      <c r="D21" s="101" t="s">
        <v>163</v>
      </c>
      <c r="Z21" s="101"/>
      <c r="AA21" s="101"/>
      <c r="AB21" s="101"/>
      <c r="AC21" s="101"/>
    </row>
    <row r="22" spans="3:29" x14ac:dyDescent="0.25">
      <c r="C22" s="101">
        <f t="shared" si="3"/>
        <v>4</v>
      </c>
      <c r="D22" s="101" t="s">
        <v>164</v>
      </c>
      <c r="Z22" s="101"/>
      <c r="AA22" s="101"/>
      <c r="AB22" s="101"/>
      <c r="AC22" s="101"/>
    </row>
    <row r="23" spans="3:29" x14ac:dyDescent="0.25">
      <c r="C23" s="101">
        <f t="shared" si="3"/>
        <v>5</v>
      </c>
      <c r="D23" s="101" t="s">
        <v>165</v>
      </c>
      <c r="Z23" s="101"/>
      <c r="AA23" s="101"/>
      <c r="AB23" s="101"/>
      <c r="AC23" s="101"/>
    </row>
    <row r="24" spans="3:29" x14ac:dyDescent="0.25">
      <c r="C24" s="101">
        <f t="shared" si="3"/>
        <v>6</v>
      </c>
      <c r="D24" s="101" t="s">
        <v>166</v>
      </c>
      <c r="Z24" s="101"/>
      <c r="AA24" s="101"/>
      <c r="AB24" s="101"/>
      <c r="AC24" s="101"/>
    </row>
    <row r="25" spans="3:29" x14ac:dyDescent="0.25">
      <c r="C25" s="101">
        <f t="shared" si="3"/>
        <v>7</v>
      </c>
      <c r="D25" s="101" t="s">
        <v>167</v>
      </c>
      <c r="Z25" s="101"/>
      <c r="AA25" s="101"/>
      <c r="AB25" s="101"/>
      <c r="AC25" s="101"/>
    </row>
    <row r="26" spans="3:29" x14ac:dyDescent="0.25">
      <c r="C26" s="101">
        <f t="shared" si="3"/>
        <v>8</v>
      </c>
      <c r="D26" s="101" t="s">
        <v>168</v>
      </c>
      <c r="Z26" s="101"/>
      <c r="AA26" s="101"/>
      <c r="AB26" s="101"/>
      <c r="AC26" s="101"/>
    </row>
    <row r="27" spans="3:29" x14ac:dyDescent="0.25">
      <c r="C27" s="101">
        <f t="shared" si="3"/>
        <v>9</v>
      </c>
      <c r="D27" s="101" t="s">
        <v>169</v>
      </c>
      <c r="Z27" s="101"/>
      <c r="AA27" s="101"/>
      <c r="AB27" s="101"/>
      <c r="AC27" s="101"/>
    </row>
    <row r="28" spans="3:29" x14ac:dyDescent="0.25">
      <c r="C28" s="101">
        <f t="shared" si="3"/>
        <v>10</v>
      </c>
      <c r="D28" s="101" t="s">
        <v>170</v>
      </c>
      <c r="Z28" s="101"/>
      <c r="AA28" s="101"/>
      <c r="AB28" s="101"/>
      <c r="AC28" s="101"/>
    </row>
    <row r="29" spans="3:29" x14ac:dyDescent="0.25">
      <c r="C29" s="101">
        <f t="shared" si="3"/>
        <v>11</v>
      </c>
      <c r="D29" s="101" t="s">
        <v>171</v>
      </c>
      <c r="Z29" s="101"/>
      <c r="AA29" s="101"/>
      <c r="AB29" s="101"/>
      <c r="AC29" s="101"/>
    </row>
    <row r="30" spans="3:29" x14ac:dyDescent="0.25">
      <c r="C30" s="101">
        <f t="shared" si="3"/>
        <v>12</v>
      </c>
      <c r="D30" s="101" t="s">
        <v>172</v>
      </c>
      <c r="Z30" s="101"/>
      <c r="AA30" s="101"/>
      <c r="AB30" s="101"/>
      <c r="AC30" s="101"/>
    </row>
    <row r="31" spans="3:29" x14ac:dyDescent="0.25">
      <c r="C31" s="101">
        <f t="shared" si="3"/>
        <v>13</v>
      </c>
      <c r="D31" s="101" t="s">
        <v>173</v>
      </c>
      <c r="Z31" s="101"/>
      <c r="AA31" s="101"/>
      <c r="AB31" s="101"/>
      <c r="AC31" s="101"/>
    </row>
    <row r="32" spans="3:29" x14ac:dyDescent="0.25">
      <c r="C32" s="101">
        <f t="shared" si="3"/>
        <v>14</v>
      </c>
      <c r="D32" s="101" t="s">
        <v>174</v>
      </c>
      <c r="Z32" s="101"/>
      <c r="AA32" s="101"/>
      <c r="AB32" s="101"/>
      <c r="AC32" s="101"/>
    </row>
    <row r="33" spans="3:29" x14ac:dyDescent="0.25">
      <c r="C33" s="101">
        <f t="shared" si="3"/>
        <v>15</v>
      </c>
      <c r="D33" s="101" t="s">
        <v>175</v>
      </c>
      <c r="Z33" s="101"/>
      <c r="AA33" s="101"/>
      <c r="AB33" s="101"/>
      <c r="AC33" s="101"/>
    </row>
    <row r="34" spans="3:29" x14ac:dyDescent="0.25">
      <c r="C34" s="101">
        <f t="shared" si="3"/>
        <v>16</v>
      </c>
      <c r="D34" s="101" t="s">
        <v>176</v>
      </c>
      <c r="Z34" s="101"/>
      <c r="AA34" s="101"/>
      <c r="AB34" s="101"/>
      <c r="AC34" s="101"/>
    </row>
    <row r="35" spans="3:29" x14ac:dyDescent="0.25">
      <c r="C35" s="101">
        <f t="shared" si="3"/>
        <v>17</v>
      </c>
      <c r="D35" s="101" t="s">
        <v>177</v>
      </c>
      <c r="Z35" s="101"/>
      <c r="AA35" s="101"/>
      <c r="AB35" s="101"/>
      <c r="AC35" s="101"/>
    </row>
    <row r="36" spans="3:29" x14ac:dyDescent="0.25">
      <c r="C36" s="101">
        <f t="shared" si="3"/>
        <v>18</v>
      </c>
      <c r="D36" s="101" t="s">
        <v>178</v>
      </c>
      <c r="Z36" s="101"/>
      <c r="AA36" s="101"/>
      <c r="AB36" s="101"/>
      <c r="AC36" s="101"/>
    </row>
    <row r="37" spans="3:29" x14ac:dyDescent="0.25">
      <c r="C37" s="101">
        <f t="shared" si="3"/>
        <v>19</v>
      </c>
      <c r="D37" s="101" t="s">
        <v>179</v>
      </c>
      <c r="Z37" s="101"/>
      <c r="AA37" s="101"/>
      <c r="AB37" s="101"/>
      <c r="AC37" s="101"/>
    </row>
    <row r="38" spans="3:29" x14ac:dyDescent="0.25">
      <c r="C38" s="101">
        <f t="shared" si="3"/>
        <v>20</v>
      </c>
      <c r="D38" s="101" t="s">
        <v>180</v>
      </c>
      <c r="Z38" s="101"/>
      <c r="AA38" s="101"/>
      <c r="AB38" s="101"/>
      <c r="AC38" s="101"/>
    </row>
    <row r="39" spans="3:29" x14ac:dyDescent="0.25">
      <c r="C39" s="101">
        <f t="shared" si="3"/>
        <v>21</v>
      </c>
      <c r="D39" s="101" t="s">
        <v>181</v>
      </c>
      <c r="Z39" s="101"/>
      <c r="AA39" s="101"/>
      <c r="AB39" s="101"/>
      <c r="AC39" s="101"/>
    </row>
    <row r="40" spans="3:29" x14ac:dyDescent="0.25">
      <c r="C40" s="101">
        <f t="shared" si="3"/>
        <v>22</v>
      </c>
      <c r="D40" s="101" t="s">
        <v>182</v>
      </c>
      <c r="Z40" s="101"/>
      <c r="AA40" s="101"/>
      <c r="AB40" s="101"/>
      <c r="AC40" s="101"/>
    </row>
    <row r="41" spans="3:29" x14ac:dyDescent="0.25">
      <c r="C41" s="101">
        <f t="shared" si="3"/>
        <v>23</v>
      </c>
      <c r="D41" s="101" t="s">
        <v>183</v>
      </c>
      <c r="Z41" s="101"/>
      <c r="AA41" s="101"/>
      <c r="AB41" s="101"/>
      <c r="AC41" s="101"/>
    </row>
    <row r="42" spans="3:29" x14ac:dyDescent="0.25">
      <c r="C42" s="101">
        <f t="shared" si="3"/>
        <v>24</v>
      </c>
      <c r="D42" s="101" t="s">
        <v>184</v>
      </c>
      <c r="Z42" s="101"/>
      <c r="AA42" s="101"/>
      <c r="AB42" s="101"/>
      <c r="AC42" s="101"/>
    </row>
    <row r="43" spans="3:29" x14ac:dyDescent="0.25">
      <c r="C43" s="101">
        <f t="shared" si="3"/>
        <v>25</v>
      </c>
      <c r="D43" s="101" t="s">
        <v>185</v>
      </c>
      <c r="Z43" s="101"/>
      <c r="AA43" s="101"/>
      <c r="AB43" s="101"/>
      <c r="AC43" s="101"/>
    </row>
    <row r="44" spans="3:29" x14ac:dyDescent="0.25">
      <c r="C44" s="101">
        <f t="shared" si="3"/>
        <v>26</v>
      </c>
      <c r="D44" s="101" t="s">
        <v>186</v>
      </c>
      <c r="Z44" s="101"/>
      <c r="AA44" s="101"/>
      <c r="AB44" s="101"/>
      <c r="AC44" s="101"/>
    </row>
    <row r="45" spans="3:29" x14ac:dyDescent="0.25">
      <c r="C45" s="101">
        <f t="shared" si="3"/>
        <v>27</v>
      </c>
      <c r="D45" s="101" t="s">
        <v>187</v>
      </c>
      <c r="Z45" s="101"/>
      <c r="AA45" s="101"/>
      <c r="AB45" s="101"/>
      <c r="AC45" s="101"/>
    </row>
    <row r="46" spans="3:29" x14ac:dyDescent="0.25">
      <c r="C46" s="101">
        <f t="shared" si="3"/>
        <v>28</v>
      </c>
      <c r="D46" s="101" t="s">
        <v>188</v>
      </c>
      <c r="Z46" s="101"/>
      <c r="AA46" s="101"/>
      <c r="AB46" s="101"/>
      <c r="AC46" s="101"/>
    </row>
    <row r="47" spans="3:29" x14ac:dyDescent="0.25">
      <c r="C47" s="101">
        <f t="shared" si="3"/>
        <v>29</v>
      </c>
      <c r="D47" s="101" t="s">
        <v>189</v>
      </c>
      <c r="Z47" s="101"/>
      <c r="AA47" s="101"/>
      <c r="AB47" s="101"/>
      <c r="AC47" s="101"/>
    </row>
    <row r="49" spans="2:29" x14ac:dyDescent="0.25">
      <c r="B49" s="101">
        <v>3</v>
      </c>
      <c r="C49" s="101">
        <v>30</v>
      </c>
      <c r="D49" s="101" t="s">
        <v>190</v>
      </c>
      <c r="Z49" s="101"/>
      <c r="AA49" s="101"/>
      <c r="AB49" s="101"/>
      <c r="AC49" s="101"/>
    </row>
    <row r="50" spans="2:29" x14ac:dyDescent="0.25">
      <c r="B50" s="101">
        <v>4</v>
      </c>
      <c r="C50" s="101">
        <v>40</v>
      </c>
      <c r="D50" s="101" t="s">
        <v>191</v>
      </c>
      <c r="Z50" s="101"/>
      <c r="AA50" s="101"/>
      <c r="AB50" s="101"/>
      <c r="AC50" s="101"/>
    </row>
    <row r="51" spans="2:29" x14ac:dyDescent="0.25">
      <c r="B51" s="101">
        <v>5</v>
      </c>
      <c r="C51" s="101">
        <v>50</v>
      </c>
      <c r="D51" s="101" t="s">
        <v>192</v>
      </c>
      <c r="Z51" s="101"/>
      <c r="AA51" s="101"/>
      <c r="AB51" s="101"/>
      <c r="AC51" s="101"/>
    </row>
    <row r="52" spans="2:29" x14ac:dyDescent="0.25">
      <c r="B52" s="101">
        <v>6</v>
      </c>
      <c r="C52" s="101">
        <v>60</v>
      </c>
      <c r="D52" s="101" t="s">
        <v>193</v>
      </c>
      <c r="Z52" s="101"/>
      <c r="AA52" s="101"/>
      <c r="AB52" s="101"/>
      <c r="AC52" s="101"/>
    </row>
    <row r="53" spans="2:29" x14ac:dyDescent="0.25">
      <c r="B53" s="101">
        <v>7</v>
      </c>
      <c r="C53" s="101">
        <v>70</v>
      </c>
      <c r="D53" s="101" t="s">
        <v>194</v>
      </c>
      <c r="Z53" s="101"/>
      <c r="AA53" s="101"/>
      <c r="AB53" s="101"/>
      <c r="AC53" s="101"/>
    </row>
    <row r="54" spans="2:29" x14ac:dyDescent="0.25">
      <c r="B54" s="101">
        <v>8</v>
      </c>
      <c r="C54" s="101">
        <v>80</v>
      </c>
      <c r="D54" s="101" t="s">
        <v>195</v>
      </c>
      <c r="Z54" s="101"/>
      <c r="AA54" s="101"/>
      <c r="AB54" s="101"/>
      <c r="AC54" s="101"/>
    </row>
    <row r="55" spans="2:29" x14ac:dyDescent="0.25">
      <c r="B55" s="101">
        <v>9</v>
      </c>
      <c r="C55" s="101">
        <v>90</v>
      </c>
      <c r="D55" s="101" t="s">
        <v>196</v>
      </c>
      <c r="Z55" s="101"/>
      <c r="AA55" s="101"/>
      <c r="AB55" s="101"/>
      <c r="AC55" s="101"/>
    </row>
    <row r="57" spans="2:29" x14ac:dyDescent="0.25">
      <c r="B57" s="101">
        <v>1</v>
      </c>
      <c r="C57" s="101">
        <v>100</v>
      </c>
      <c r="D57" s="101" t="s">
        <v>197</v>
      </c>
      <c r="Z57" s="101"/>
      <c r="AA57" s="101"/>
      <c r="AB57" s="101"/>
      <c r="AC57" s="101"/>
    </row>
    <row r="58" spans="2:29" x14ac:dyDescent="0.25">
      <c r="B58" s="101">
        <v>2</v>
      </c>
      <c r="C58" s="101">
        <v>200</v>
      </c>
      <c r="D58" s="101" t="s">
        <v>198</v>
      </c>
      <c r="Z58" s="101"/>
      <c r="AA58" s="101"/>
      <c r="AB58" s="101"/>
      <c r="AC58" s="101"/>
    </row>
    <row r="59" spans="2:29" x14ac:dyDescent="0.25">
      <c r="B59" s="101">
        <v>3</v>
      </c>
      <c r="C59" s="101">
        <v>300</v>
      </c>
      <c r="D59" s="101" t="s">
        <v>199</v>
      </c>
      <c r="Z59" s="101"/>
      <c r="AA59" s="101"/>
      <c r="AB59" s="101"/>
      <c r="AC59" s="101"/>
    </row>
    <row r="60" spans="2:29" x14ac:dyDescent="0.25">
      <c r="B60" s="101">
        <v>4</v>
      </c>
      <c r="C60" s="101">
        <v>400</v>
      </c>
      <c r="D60" s="101" t="s">
        <v>200</v>
      </c>
      <c r="Z60" s="101"/>
      <c r="AA60" s="101"/>
      <c r="AB60" s="101"/>
      <c r="AC60" s="101"/>
    </row>
    <row r="61" spans="2:29" x14ac:dyDescent="0.25">
      <c r="B61" s="101">
        <v>5</v>
      </c>
      <c r="C61" s="101">
        <v>500</v>
      </c>
      <c r="D61" s="101" t="s">
        <v>201</v>
      </c>
      <c r="Z61" s="101"/>
      <c r="AA61" s="101"/>
      <c r="AB61" s="101"/>
      <c r="AC61" s="101"/>
    </row>
    <row r="62" spans="2:29" x14ac:dyDescent="0.25">
      <c r="B62" s="101">
        <v>6</v>
      </c>
      <c r="C62" s="101">
        <v>600</v>
      </c>
      <c r="D62" s="101" t="s">
        <v>202</v>
      </c>
      <c r="Z62" s="101"/>
      <c r="AA62" s="101"/>
      <c r="AB62" s="101"/>
      <c r="AC62" s="101"/>
    </row>
    <row r="63" spans="2:29" x14ac:dyDescent="0.25">
      <c r="B63" s="101">
        <v>7</v>
      </c>
      <c r="C63" s="101">
        <v>700</v>
      </c>
      <c r="D63" s="101" t="s">
        <v>203</v>
      </c>
      <c r="Z63" s="101"/>
      <c r="AA63" s="101"/>
      <c r="AB63" s="101"/>
      <c r="AC63" s="101"/>
    </row>
    <row r="64" spans="2:29" x14ac:dyDescent="0.25">
      <c r="B64" s="101">
        <v>8</v>
      </c>
      <c r="C64" s="101">
        <v>800</v>
      </c>
      <c r="D64" s="101" t="s">
        <v>204</v>
      </c>
      <c r="Z64" s="101"/>
      <c r="AA64" s="101"/>
      <c r="AB64" s="101"/>
      <c r="AC64" s="101"/>
    </row>
    <row r="65" spans="2:29" x14ac:dyDescent="0.25">
      <c r="B65" s="101">
        <v>9</v>
      </c>
      <c r="C65" s="101">
        <v>900</v>
      </c>
      <c r="D65" s="101" t="s">
        <v>205</v>
      </c>
      <c r="Z65" s="101"/>
      <c r="AA65" s="101"/>
      <c r="AB65" s="101"/>
      <c r="AC65" s="101"/>
    </row>
    <row r="66" spans="2:29" x14ac:dyDescent="0.25">
      <c r="C66" s="101">
        <v>1000</v>
      </c>
      <c r="D66" s="101" t="s">
        <v>206</v>
      </c>
      <c r="Z66" s="101"/>
      <c r="AA66" s="101"/>
      <c r="AB66" s="101"/>
      <c r="AC66" s="101"/>
    </row>
  </sheetData>
  <mergeCells count="1">
    <mergeCell ref="E4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DATOS</vt:lpstr>
      <vt:lpstr>INGRESOS</vt:lpstr>
      <vt:lpstr>DEDUCCIONES</vt:lpstr>
      <vt:lpstr>ISR</vt:lpstr>
      <vt:lpstr>IVA</vt:lpstr>
      <vt:lpstr>cheques</vt:lpstr>
      <vt:lpstr>POLIZAS</vt:lpstr>
      <vt:lpstr>Tablas</vt:lpstr>
      <vt:lpstr>Letras</vt:lpstr>
      <vt:lpstr>bien</vt:lpstr>
      <vt:lpstr>FormaPago</vt:lpstr>
      <vt:lpstr>mensual</vt:lpstr>
      <vt:lpstr>MetodoPago</vt:lpstr>
      <vt:lpstr>TAB.ISR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Reyes</dc:creator>
  <cp:lastModifiedBy>Luis Reyes</cp:lastModifiedBy>
  <dcterms:created xsi:type="dcterms:W3CDTF">2020-05-25T19:09:11Z</dcterms:created>
  <dcterms:modified xsi:type="dcterms:W3CDTF">2023-03-16T22:58:16Z</dcterms:modified>
</cp:coreProperties>
</file>